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.xml" ContentType="application/vnd.openxmlformats-officedocument.themeOverrid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.xml" ContentType="application/vnd.openxmlformats-officedocument.themeOverrid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.xml" ContentType="application/vnd.openxmlformats-officedocument.themeOverrid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4.xml" ContentType="application/vnd.openxmlformats-officedocument.themeOverride+xml"/>
  <Override PartName="/xl/drawings/drawing23.xml" ContentType="application/vnd.openxmlformats-officedocument.drawing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5.xml" ContentType="application/vnd.openxmlformats-officedocument.themeOverrid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6.xml" ContentType="application/vnd.openxmlformats-officedocument.themeOverride+xml"/>
  <Override PartName="/xl/drawings/drawing24.xml" ContentType="application/vnd.openxmlformats-officedocument.drawing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5.xml" ContentType="application/vnd.openxmlformats-officedocument.drawing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6.xml" ContentType="application/vnd.openxmlformats-officedocument.drawing+xml"/>
  <Override PartName="/xl/charts/chart3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7.xml" ContentType="application/vnd.openxmlformats-officedocument.drawing+xml"/>
  <Override PartName="/xl/charts/chart3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28.xml" ContentType="application/vnd.openxmlformats-officedocument.drawingml.chartshapes+xml"/>
  <Override PartName="/xl/charts/chart3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9.xml" ContentType="application/vnd.openxmlformats-officedocument.drawing+xml"/>
  <Override PartName="/xl/charts/chart3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0.xml" ContentType="application/vnd.openxmlformats-officedocument.drawing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FOP/Shared Documents/04. Winter Review/01. Winter Review 2023-34/Data/"/>
    </mc:Choice>
  </mc:AlternateContent>
  <xr:revisionPtr revIDLastSave="3" documentId="8_{535461C2-1B39-4E3E-B925-FD08F3CB1CC4}" xr6:coauthVersionLast="47" xr6:coauthVersionMax="47" xr10:uidLastSave="{AF3C98F0-4EC5-4441-847E-4A5F527C03AC}"/>
  <bookViews>
    <workbookView xWindow="-120" yWindow="-120" windowWidth="29040" windowHeight="15840" tabRatio="843" activeTab="3" xr2:uid="{B3224428-329E-4B74-9397-66F404CFE281}"/>
  </bookViews>
  <sheets>
    <sheet name="Contents page" sheetId="38" r:id="rId1"/>
    <sheet name="Pie chart Demand" sheetId="76" r:id="rId2"/>
    <sheet name="Pie Chart Supply" sheetId="77" r:id="rId3"/>
    <sheet name="Table1andFig1 Demand" sheetId="72" r:id="rId4"/>
    <sheet name="Fig2" sheetId="85" r:id="rId5"/>
    <sheet name="Fig3" sheetId="83" r:id="rId6"/>
    <sheet name="Table2" sheetId="1" r:id="rId7"/>
    <sheet name="Table 3" sheetId="84" r:id="rId8"/>
    <sheet name="Table 4 and Fig 4 Supply" sheetId="35" r:id="rId9"/>
    <sheet name="Fig 5" sheetId="87" r:id="rId10"/>
    <sheet name="Fig 6" sheetId="71" r:id="rId11"/>
    <sheet name="Fig 7" sheetId="66" r:id="rId12"/>
    <sheet name="Fig 8" sheetId="50" r:id="rId13"/>
    <sheet name="Fig 9" sheetId="2" r:id="rId14"/>
    <sheet name="Fig 10" sheetId="4" r:id="rId15"/>
    <sheet name="Fig 11" sheetId="6" r:id="rId16"/>
    <sheet name="Fig 12" sheetId="31" r:id="rId17"/>
    <sheet name="Fig 13" sheetId="10" r:id="rId18"/>
    <sheet name="Fig 14 NDM" sheetId="63" r:id="rId19"/>
    <sheet name="Fig 15 and 16 DM" sheetId="75" r:id="rId20"/>
    <sheet name="Fig 17 and 18 Power" sheetId="17" r:id="rId21"/>
    <sheet name="Fig 19 and 20 Ireland" sheetId="59" r:id="rId22"/>
    <sheet name="Fig 21 and 22 EU Exp" sheetId="58" r:id="rId23"/>
    <sheet name="Fig 23 and 24 UKCS" sheetId="48" r:id="rId24"/>
    <sheet name="Fig 25 and 26 Norway" sheetId="49" r:id="rId25"/>
    <sheet name="Fig 27 and 28 LNG" sheetId="47" r:id="rId26"/>
    <sheet name="Fig 29 and 30 EU Imports" sheetId="80" r:id="rId27"/>
  </sheets>
  <externalReferences>
    <externalReference r:id="rId28"/>
    <externalReference r:id="rId29"/>
    <externalReference r:id="rId30"/>
  </externalReferences>
  <definedNames>
    <definedName name="ContExp" localSheetId="11">[1]Exports!#REF!</definedName>
    <definedName name="CumForecast">[2]Forecast!$C$22:$N$33</definedName>
    <definedName name="InitialCont" localSheetId="11">[1]Exports!#REF!</definedName>
    <definedName name="InitialLNG">[3]LNG!$G$14</definedName>
    <definedName name="MRSInjection">[3]MRS!$K$32</definedName>
    <definedName name="MRSWithdrawal">[3]MRS!$J$56</definedName>
    <definedName name="NorwayForecast">'[3]UKCS&amp;Norway'!$C$40</definedName>
    <definedName name="solver_eng" localSheetId="2" hidden="1">1</definedName>
    <definedName name="solver_neg" localSheetId="2" hidden="1">1</definedName>
    <definedName name="solver_num" localSheetId="2" hidden="1">0</definedName>
    <definedName name="solver_opt" localSheetId="2" hidden="1">'Pie Chart Supply'!$Q$32</definedName>
    <definedName name="solver_typ" localSheetId="2" hidden="1">1</definedName>
    <definedName name="solver_val" localSheetId="2" hidden="1">0</definedName>
    <definedName name="solver_ver" localSheetId="2" hidden="1">3</definedName>
    <definedName name="TotDemd">[3]MatchTable!$F$20</definedName>
    <definedName name="UKCSForecast">'[3]UKCS&amp;Norway'!$C$39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" i="50" l="1"/>
  <c r="E7" i="50"/>
  <c r="E8" i="50"/>
  <c r="E9" i="50"/>
  <c r="E10" i="50"/>
  <c r="E11" i="50"/>
  <c r="E12" i="50"/>
  <c r="E13" i="50"/>
  <c r="E14" i="50"/>
  <c r="E15" i="50"/>
  <c r="E16" i="50"/>
  <c r="E17" i="50"/>
  <c r="E18" i="50"/>
  <c r="E19" i="50"/>
  <c r="E20" i="50"/>
  <c r="E21" i="50"/>
  <c r="E22" i="50"/>
  <c r="E23" i="50"/>
  <c r="E24" i="50"/>
  <c r="E25" i="50"/>
  <c r="E26" i="50"/>
  <c r="E27" i="50"/>
  <c r="E28" i="50"/>
  <c r="E29" i="50"/>
  <c r="E30" i="50"/>
  <c r="E31" i="50"/>
  <c r="E32" i="50"/>
  <c r="E33" i="50"/>
  <c r="E34" i="50"/>
  <c r="E35" i="50"/>
  <c r="E36" i="50"/>
  <c r="E37" i="50"/>
  <c r="E38" i="50"/>
  <c r="E39" i="50"/>
  <c r="E40" i="50"/>
  <c r="E41" i="50"/>
  <c r="E42" i="50"/>
  <c r="E43" i="50"/>
  <c r="E44" i="50"/>
  <c r="E45" i="50"/>
  <c r="E46" i="50"/>
  <c r="E47" i="50"/>
  <c r="E48" i="50"/>
  <c r="E49" i="50"/>
  <c r="E50" i="50"/>
  <c r="E51" i="50"/>
  <c r="E52" i="50"/>
  <c r="E53" i="50"/>
  <c r="E54" i="50"/>
  <c r="E55" i="50"/>
  <c r="E56" i="50"/>
  <c r="E57" i="50"/>
  <c r="E58" i="50"/>
  <c r="E59" i="50"/>
  <c r="E60" i="50"/>
  <c r="E61" i="50"/>
  <c r="E62" i="50"/>
  <c r="E63" i="50"/>
  <c r="E64" i="50"/>
  <c r="E65" i="50"/>
  <c r="E66" i="50"/>
  <c r="E67" i="50"/>
  <c r="E68" i="50"/>
  <c r="E69" i="50"/>
  <c r="E70" i="50"/>
  <c r="E71" i="50"/>
  <c r="E72" i="50"/>
  <c r="E73" i="50"/>
  <c r="E74" i="50"/>
  <c r="E75" i="50"/>
  <c r="E76" i="50"/>
  <c r="E77" i="50"/>
  <c r="E78" i="50"/>
  <c r="E79" i="50"/>
  <c r="E80" i="50"/>
  <c r="E81" i="50"/>
  <c r="E82" i="50"/>
  <c r="E83" i="50"/>
  <c r="E84" i="50"/>
  <c r="E85" i="50"/>
  <c r="E86" i="50"/>
  <c r="E87" i="50"/>
  <c r="E88" i="50"/>
  <c r="E89" i="50"/>
  <c r="E90" i="50"/>
  <c r="E91" i="50"/>
  <c r="E92" i="50"/>
  <c r="E93" i="50"/>
  <c r="E94" i="50"/>
  <c r="E95" i="50"/>
  <c r="E96" i="50"/>
  <c r="E97" i="50"/>
  <c r="E98" i="50"/>
  <c r="E99" i="50"/>
  <c r="E100" i="50"/>
  <c r="E101" i="50"/>
  <c r="E102" i="50"/>
  <c r="E103" i="50"/>
  <c r="E104" i="50"/>
  <c r="E105" i="50"/>
  <c r="E106" i="50"/>
  <c r="E107" i="50"/>
  <c r="E108" i="50"/>
  <c r="E109" i="50"/>
  <c r="E110" i="50"/>
  <c r="E111" i="50"/>
  <c r="E112" i="50"/>
  <c r="E113" i="50"/>
  <c r="E114" i="50"/>
  <c r="E115" i="50"/>
  <c r="E116" i="50"/>
  <c r="E117" i="50"/>
  <c r="E118" i="50"/>
  <c r="E119" i="50"/>
  <c r="E120" i="50"/>
  <c r="E121" i="50"/>
  <c r="E122" i="50"/>
  <c r="E123" i="50"/>
  <c r="E124" i="50"/>
  <c r="E125" i="50"/>
  <c r="E126" i="50"/>
  <c r="E127" i="50"/>
  <c r="E128" i="50"/>
  <c r="E129" i="50"/>
  <c r="E130" i="50"/>
  <c r="E131" i="50"/>
  <c r="E132" i="50"/>
  <c r="E133" i="50"/>
  <c r="E134" i="50"/>
  <c r="E135" i="50"/>
  <c r="E136" i="50"/>
  <c r="E137" i="50"/>
  <c r="E138" i="50"/>
  <c r="E139" i="50"/>
  <c r="E140" i="50"/>
  <c r="E141" i="50"/>
  <c r="E142" i="50"/>
  <c r="E143" i="50"/>
  <c r="E144" i="50"/>
  <c r="E145" i="50"/>
  <c r="E146" i="50"/>
  <c r="E147" i="50"/>
  <c r="E148" i="50"/>
  <c r="E149" i="50"/>
  <c r="E150" i="50"/>
  <c r="E151" i="50"/>
  <c r="E152" i="50"/>
  <c r="E153" i="50"/>
  <c r="E154" i="50"/>
  <c r="E155" i="50"/>
  <c r="E156" i="50"/>
  <c r="E157" i="50"/>
  <c r="E158" i="50"/>
  <c r="E159" i="50"/>
  <c r="E160" i="50"/>
  <c r="E161" i="50"/>
  <c r="E162" i="50"/>
  <c r="E163" i="50"/>
  <c r="E164" i="50"/>
  <c r="E165" i="50"/>
  <c r="E166" i="50"/>
  <c r="E167" i="50"/>
  <c r="E168" i="50"/>
  <c r="E169" i="50"/>
  <c r="E170" i="50"/>
  <c r="E171" i="50"/>
  <c r="E172" i="50"/>
  <c r="E173" i="50"/>
  <c r="E174" i="50"/>
  <c r="E175" i="50"/>
  <c r="E176" i="50"/>
  <c r="E177" i="50"/>
  <c r="E178" i="50"/>
  <c r="E179" i="50"/>
  <c r="E180" i="50"/>
  <c r="E181" i="50"/>
  <c r="E182" i="50"/>
  <c r="E183" i="50"/>
  <c r="E184" i="50"/>
  <c r="E185" i="50"/>
  <c r="E186" i="50"/>
  <c r="E187" i="50"/>
  <c r="E5" i="50"/>
  <c r="D6" i="80"/>
  <c r="D7" i="80"/>
  <c r="D8" i="80"/>
  <c r="D9" i="80"/>
  <c r="D10" i="80"/>
  <c r="D11" i="80"/>
  <c r="D12" i="80"/>
  <c r="D13" i="80"/>
  <c r="D14" i="80"/>
  <c r="D15" i="80"/>
  <c r="D16" i="80"/>
  <c r="D17" i="80"/>
  <c r="D18" i="80"/>
  <c r="D19" i="80"/>
  <c r="D20" i="80"/>
  <c r="D21" i="80"/>
  <c r="D22" i="80"/>
  <c r="D23" i="80"/>
  <c r="D24" i="80"/>
  <c r="D25" i="80"/>
  <c r="D26" i="80"/>
  <c r="D27" i="80"/>
  <c r="D28" i="80"/>
  <c r="D29" i="80"/>
  <c r="D30" i="80"/>
  <c r="D31" i="80"/>
  <c r="D32" i="80"/>
  <c r="D33" i="80"/>
  <c r="D34" i="80"/>
  <c r="D35" i="80"/>
  <c r="D36" i="80"/>
  <c r="D37" i="80"/>
  <c r="D38" i="80"/>
  <c r="D39" i="80"/>
  <c r="D40" i="80"/>
  <c r="D41" i="80"/>
  <c r="D42" i="80"/>
  <c r="D43" i="80"/>
  <c r="D44" i="80"/>
  <c r="D45" i="80"/>
  <c r="D46" i="80"/>
  <c r="D47" i="80"/>
  <c r="D48" i="80"/>
  <c r="D49" i="80"/>
  <c r="D50" i="80"/>
  <c r="D51" i="80"/>
  <c r="D52" i="80"/>
  <c r="D53" i="80"/>
  <c r="D54" i="80"/>
  <c r="D55" i="80"/>
  <c r="D56" i="80"/>
  <c r="D57" i="80"/>
  <c r="D58" i="80"/>
  <c r="D59" i="80"/>
  <c r="D60" i="80"/>
  <c r="D61" i="80"/>
  <c r="D62" i="80"/>
  <c r="D63" i="80"/>
  <c r="D64" i="80"/>
  <c r="D65" i="80"/>
  <c r="D66" i="80"/>
  <c r="D67" i="80"/>
  <c r="D68" i="80"/>
  <c r="D69" i="80"/>
  <c r="D70" i="80"/>
  <c r="D71" i="80"/>
  <c r="D72" i="80"/>
  <c r="D73" i="80"/>
  <c r="D74" i="80"/>
  <c r="D75" i="80"/>
  <c r="D76" i="80"/>
  <c r="D77" i="80"/>
  <c r="D78" i="80"/>
  <c r="D79" i="80"/>
  <c r="D80" i="80"/>
  <c r="D81" i="80"/>
  <c r="D82" i="80"/>
  <c r="D83" i="80"/>
  <c r="D84" i="80"/>
  <c r="D85" i="80"/>
  <c r="D86" i="80"/>
  <c r="D87" i="80"/>
  <c r="D88" i="80"/>
  <c r="D89" i="80"/>
  <c r="D90" i="80"/>
  <c r="D91" i="80"/>
  <c r="D92" i="80"/>
  <c r="D93" i="80"/>
  <c r="D94" i="80"/>
  <c r="D95" i="80"/>
  <c r="D96" i="80"/>
  <c r="D97" i="80"/>
  <c r="D98" i="80"/>
  <c r="D99" i="80"/>
  <c r="D100" i="80"/>
  <c r="D101" i="80"/>
  <c r="D102" i="80"/>
  <c r="D103" i="80"/>
  <c r="D104" i="80"/>
  <c r="D105" i="80"/>
  <c r="D106" i="80"/>
  <c r="D107" i="80"/>
  <c r="D108" i="80"/>
  <c r="D109" i="80"/>
  <c r="D110" i="80"/>
  <c r="D111" i="80"/>
  <c r="D112" i="80"/>
  <c r="D113" i="80"/>
  <c r="D114" i="80"/>
  <c r="D115" i="80"/>
  <c r="D116" i="80"/>
  <c r="D117" i="80"/>
  <c r="D118" i="80"/>
  <c r="D119" i="80"/>
  <c r="D120" i="80"/>
  <c r="D121" i="80"/>
  <c r="D122" i="80"/>
  <c r="D123" i="80"/>
  <c r="D124" i="80"/>
  <c r="D125" i="80"/>
  <c r="D126" i="80"/>
  <c r="D127" i="80"/>
  <c r="D128" i="80"/>
  <c r="D129" i="80"/>
  <c r="D130" i="80"/>
  <c r="D131" i="80"/>
  <c r="D132" i="80"/>
  <c r="D133" i="80"/>
  <c r="D134" i="80"/>
  <c r="D135" i="80"/>
  <c r="D136" i="80"/>
  <c r="D137" i="80"/>
  <c r="D138" i="80"/>
  <c r="D139" i="80"/>
  <c r="D140" i="80"/>
  <c r="D141" i="80"/>
  <c r="D142" i="80"/>
  <c r="D143" i="80"/>
  <c r="D144" i="80"/>
  <c r="D145" i="80"/>
  <c r="D146" i="80"/>
  <c r="D147" i="80"/>
  <c r="D148" i="80"/>
  <c r="D149" i="80"/>
  <c r="D150" i="80"/>
  <c r="D151" i="80"/>
  <c r="D152" i="80"/>
  <c r="D153" i="80"/>
  <c r="D154" i="80"/>
  <c r="D155" i="80"/>
  <c r="D156" i="80"/>
  <c r="D157" i="80"/>
  <c r="D158" i="80"/>
  <c r="D159" i="80"/>
  <c r="D160" i="80"/>
  <c r="D161" i="80"/>
  <c r="D162" i="80"/>
  <c r="D163" i="80"/>
  <c r="D164" i="80"/>
  <c r="D165" i="80"/>
  <c r="D166" i="80"/>
  <c r="D167" i="80"/>
  <c r="D168" i="80"/>
  <c r="D169" i="80"/>
  <c r="D170" i="80"/>
  <c r="D171" i="80"/>
  <c r="D172" i="80"/>
  <c r="D173" i="80"/>
  <c r="D174" i="80"/>
  <c r="D175" i="80"/>
  <c r="D176" i="80"/>
  <c r="D177" i="80"/>
  <c r="D178" i="80"/>
  <c r="D179" i="80"/>
  <c r="D180" i="80"/>
  <c r="D181" i="80"/>
  <c r="D182" i="80"/>
  <c r="D183" i="80"/>
  <c r="D184" i="80"/>
  <c r="D185" i="80"/>
  <c r="D186" i="80"/>
  <c r="D187" i="80"/>
  <c r="D5" i="80"/>
  <c r="F187" i="47"/>
  <c r="F186" i="47"/>
  <c r="F185" i="47"/>
  <c r="F184" i="47"/>
  <c r="F183" i="47"/>
  <c r="F182" i="47"/>
  <c r="F181" i="47"/>
  <c r="F180" i="47"/>
  <c r="F179" i="47"/>
  <c r="F178" i="47"/>
  <c r="F177" i="47"/>
  <c r="F176" i="47"/>
  <c r="F175" i="47"/>
  <c r="F174" i="47"/>
  <c r="F173" i="47"/>
  <c r="F172" i="47"/>
  <c r="F171" i="47"/>
  <c r="F170" i="47"/>
  <c r="F169" i="47"/>
  <c r="F168" i="47"/>
  <c r="F167" i="47"/>
  <c r="F166" i="47"/>
  <c r="F165" i="47"/>
  <c r="F164" i="47"/>
  <c r="F163" i="47"/>
  <c r="F162" i="47"/>
  <c r="F161" i="47"/>
  <c r="F160" i="47"/>
  <c r="F159" i="47"/>
  <c r="F158" i="47"/>
  <c r="F157" i="47"/>
  <c r="F156" i="47"/>
  <c r="F155" i="47"/>
  <c r="F154" i="47"/>
  <c r="F153" i="47"/>
  <c r="F152" i="47"/>
  <c r="F151" i="47"/>
  <c r="F150" i="47"/>
  <c r="F149" i="47"/>
  <c r="F148" i="47"/>
  <c r="F147" i="47"/>
  <c r="F146" i="47"/>
  <c r="F145" i="47"/>
  <c r="F144" i="47"/>
  <c r="F143" i="47"/>
  <c r="F142" i="47"/>
  <c r="F141" i="47"/>
  <c r="F140" i="47"/>
  <c r="F139" i="47"/>
  <c r="F138" i="47"/>
  <c r="F137" i="47"/>
  <c r="F136" i="47"/>
  <c r="F135" i="47"/>
  <c r="F134" i="47"/>
  <c r="F133" i="47"/>
  <c r="F132" i="47"/>
  <c r="F131" i="47"/>
  <c r="F130" i="47"/>
  <c r="F129" i="47"/>
  <c r="F128" i="47"/>
  <c r="F127" i="47"/>
  <c r="F126" i="47"/>
  <c r="F125" i="47"/>
  <c r="F124" i="47"/>
  <c r="F123" i="47"/>
  <c r="F122" i="47"/>
  <c r="F121" i="47"/>
  <c r="F120" i="47"/>
  <c r="F119" i="47"/>
  <c r="F118" i="47"/>
  <c r="F117" i="47"/>
  <c r="F116" i="47"/>
  <c r="F115" i="47"/>
  <c r="F114" i="47"/>
  <c r="F113" i="47"/>
  <c r="F112" i="47"/>
  <c r="F111" i="47"/>
  <c r="F110" i="47"/>
  <c r="F109" i="47"/>
  <c r="F108" i="47"/>
  <c r="F107" i="47"/>
  <c r="F106" i="47"/>
  <c r="F105" i="47"/>
  <c r="F104" i="47"/>
  <c r="F103" i="47"/>
  <c r="F102" i="47"/>
  <c r="F101" i="47"/>
  <c r="F100" i="47"/>
  <c r="F99" i="47"/>
  <c r="F98" i="47"/>
  <c r="F97" i="47"/>
  <c r="F96" i="47"/>
  <c r="F95" i="47"/>
  <c r="F94" i="47"/>
  <c r="F93" i="47"/>
  <c r="F92" i="47"/>
  <c r="F91" i="47"/>
  <c r="F90" i="47"/>
  <c r="F89" i="47"/>
  <c r="F88" i="47"/>
  <c r="F87" i="47"/>
  <c r="F86" i="47"/>
  <c r="F85" i="47"/>
  <c r="F84" i="47"/>
  <c r="F83" i="47"/>
  <c r="F82" i="47"/>
  <c r="F81" i="47"/>
  <c r="F80" i="47"/>
  <c r="F79" i="47"/>
  <c r="F78" i="47"/>
  <c r="F77" i="47"/>
  <c r="F76" i="47"/>
  <c r="F75" i="47"/>
  <c r="F74" i="47"/>
  <c r="F73" i="47"/>
  <c r="F72" i="47"/>
  <c r="F71" i="47"/>
  <c r="F70" i="47"/>
  <c r="F69" i="47"/>
  <c r="F68" i="47"/>
  <c r="F67" i="47"/>
  <c r="F66" i="47"/>
  <c r="F65" i="47"/>
  <c r="F64" i="47"/>
  <c r="F63" i="47"/>
  <c r="F62" i="47"/>
  <c r="F61" i="47"/>
  <c r="F60" i="47"/>
  <c r="F59" i="47"/>
  <c r="F58" i="47"/>
  <c r="F57" i="47"/>
  <c r="F56" i="47"/>
  <c r="F55" i="47"/>
  <c r="F54" i="47"/>
  <c r="F53" i="47"/>
  <c r="F52" i="47"/>
  <c r="F51" i="47"/>
  <c r="F50" i="47"/>
  <c r="F49" i="47"/>
  <c r="F48" i="47"/>
  <c r="F47" i="47"/>
  <c r="F46" i="47"/>
  <c r="F45" i="47"/>
  <c r="F44" i="47"/>
  <c r="F43" i="47"/>
  <c r="F42" i="47"/>
  <c r="F41" i="47"/>
  <c r="F40" i="47"/>
  <c r="F39" i="47"/>
  <c r="F38" i="47"/>
  <c r="F37" i="47"/>
  <c r="F36" i="47"/>
  <c r="F35" i="47"/>
  <c r="F34" i="47"/>
  <c r="F33" i="47"/>
  <c r="F32" i="47"/>
  <c r="F31" i="47"/>
  <c r="F30" i="47"/>
  <c r="F29" i="47"/>
  <c r="F28" i="47"/>
  <c r="F27" i="47"/>
  <c r="F26" i="47"/>
  <c r="F25" i="47"/>
  <c r="F24" i="47"/>
  <c r="F23" i="47"/>
  <c r="F22" i="47"/>
  <c r="F21" i="47"/>
  <c r="F20" i="47"/>
  <c r="F19" i="47"/>
  <c r="F18" i="47"/>
  <c r="F17" i="47"/>
  <c r="F16" i="47"/>
  <c r="F15" i="47"/>
  <c r="F14" i="47"/>
  <c r="F13" i="47"/>
  <c r="F12" i="47"/>
  <c r="F11" i="47"/>
  <c r="F10" i="47"/>
  <c r="F9" i="47"/>
  <c r="F8" i="47"/>
  <c r="F7" i="47"/>
  <c r="F6" i="47"/>
  <c r="F5" i="47"/>
  <c r="E6" i="47"/>
  <c r="E7" i="47"/>
  <c r="E8" i="47"/>
  <c r="E9" i="47"/>
  <c r="E10" i="47"/>
  <c r="E11" i="47"/>
  <c r="E12" i="47"/>
  <c r="E13" i="47"/>
  <c r="E14" i="47"/>
  <c r="E15" i="47"/>
  <c r="E16" i="47"/>
  <c r="E17" i="47"/>
  <c r="E18" i="47"/>
  <c r="E19" i="47"/>
  <c r="E20" i="47"/>
  <c r="E21" i="47"/>
  <c r="E22" i="47"/>
  <c r="E23" i="47"/>
  <c r="E24" i="47"/>
  <c r="E25" i="47"/>
  <c r="E26" i="47"/>
  <c r="E27" i="47"/>
  <c r="E28" i="47"/>
  <c r="E29" i="47"/>
  <c r="E30" i="47"/>
  <c r="E31" i="47"/>
  <c r="E32" i="47"/>
  <c r="E33" i="47"/>
  <c r="E34" i="47"/>
  <c r="E35" i="47"/>
  <c r="E36" i="47"/>
  <c r="E37" i="47"/>
  <c r="E38" i="47"/>
  <c r="E39" i="47"/>
  <c r="E40" i="47"/>
  <c r="E41" i="47"/>
  <c r="E42" i="47"/>
  <c r="E43" i="47"/>
  <c r="E44" i="47"/>
  <c r="E45" i="47"/>
  <c r="E46" i="47"/>
  <c r="E47" i="47"/>
  <c r="E48" i="47"/>
  <c r="E49" i="47"/>
  <c r="E50" i="47"/>
  <c r="E51" i="47"/>
  <c r="E52" i="47"/>
  <c r="E53" i="47"/>
  <c r="E54" i="47"/>
  <c r="E55" i="47"/>
  <c r="E56" i="47"/>
  <c r="E57" i="47"/>
  <c r="E58" i="47"/>
  <c r="E59" i="47"/>
  <c r="E60" i="47"/>
  <c r="E61" i="47"/>
  <c r="E62" i="47"/>
  <c r="E63" i="47"/>
  <c r="E64" i="47"/>
  <c r="E65" i="47"/>
  <c r="E66" i="47"/>
  <c r="E67" i="47"/>
  <c r="E68" i="47"/>
  <c r="E69" i="47"/>
  <c r="E70" i="47"/>
  <c r="E71" i="47"/>
  <c r="E72" i="47"/>
  <c r="E73" i="47"/>
  <c r="E74" i="47"/>
  <c r="E75" i="47"/>
  <c r="E76" i="47"/>
  <c r="E77" i="47"/>
  <c r="E78" i="47"/>
  <c r="E79" i="47"/>
  <c r="E80" i="47"/>
  <c r="E81" i="47"/>
  <c r="E82" i="47"/>
  <c r="E83" i="47"/>
  <c r="E84" i="47"/>
  <c r="E85" i="47"/>
  <c r="E86" i="47"/>
  <c r="E87" i="47"/>
  <c r="E88" i="47"/>
  <c r="E89" i="47"/>
  <c r="E90" i="47"/>
  <c r="E91" i="47"/>
  <c r="E92" i="47"/>
  <c r="E93" i="47"/>
  <c r="E94" i="47"/>
  <c r="E95" i="47"/>
  <c r="E96" i="47"/>
  <c r="E97" i="47"/>
  <c r="E98" i="47"/>
  <c r="E99" i="47"/>
  <c r="E100" i="47"/>
  <c r="E101" i="47"/>
  <c r="E102" i="47"/>
  <c r="E103" i="47"/>
  <c r="E104" i="47"/>
  <c r="E105" i="47"/>
  <c r="E106" i="47"/>
  <c r="E107" i="47"/>
  <c r="E108" i="47"/>
  <c r="E109" i="47"/>
  <c r="E110" i="47"/>
  <c r="E111" i="47"/>
  <c r="E112" i="47"/>
  <c r="E113" i="47"/>
  <c r="E114" i="47"/>
  <c r="E115" i="47"/>
  <c r="E116" i="47"/>
  <c r="E117" i="47"/>
  <c r="E118" i="47"/>
  <c r="E119" i="47"/>
  <c r="E120" i="47"/>
  <c r="E121" i="47"/>
  <c r="E122" i="47"/>
  <c r="E123" i="47"/>
  <c r="E124" i="47"/>
  <c r="E125" i="47"/>
  <c r="E126" i="47"/>
  <c r="E127" i="47"/>
  <c r="E128" i="47"/>
  <c r="E129" i="47"/>
  <c r="E130" i="47"/>
  <c r="E131" i="47"/>
  <c r="E132" i="47"/>
  <c r="E133" i="47"/>
  <c r="E134" i="47"/>
  <c r="E135" i="47"/>
  <c r="E136" i="47"/>
  <c r="E137" i="47"/>
  <c r="E138" i="47"/>
  <c r="E139" i="47"/>
  <c r="E140" i="47"/>
  <c r="E141" i="47"/>
  <c r="E142" i="47"/>
  <c r="E143" i="47"/>
  <c r="E144" i="47"/>
  <c r="E145" i="47"/>
  <c r="E146" i="47"/>
  <c r="E147" i="47"/>
  <c r="E148" i="47"/>
  <c r="E149" i="47"/>
  <c r="E150" i="47"/>
  <c r="E151" i="47"/>
  <c r="E152" i="47"/>
  <c r="E153" i="47"/>
  <c r="E154" i="47"/>
  <c r="E155" i="47"/>
  <c r="E156" i="47"/>
  <c r="E157" i="47"/>
  <c r="E158" i="47"/>
  <c r="E159" i="47"/>
  <c r="E160" i="47"/>
  <c r="E161" i="47"/>
  <c r="E162" i="47"/>
  <c r="E163" i="47"/>
  <c r="E164" i="47"/>
  <c r="E165" i="47"/>
  <c r="E166" i="47"/>
  <c r="E167" i="47"/>
  <c r="E168" i="47"/>
  <c r="E169" i="47"/>
  <c r="E170" i="47"/>
  <c r="E171" i="47"/>
  <c r="E172" i="47"/>
  <c r="E173" i="47"/>
  <c r="E174" i="47"/>
  <c r="E175" i="47"/>
  <c r="E176" i="47"/>
  <c r="E177" i="47"/>
  <c r="E178" i="47"/>
  <c r="E179" i="47"/>
  <c r="E180" i="47"/>
  <c r="E181" i="47"/>
  <c r="E182" i="47"/>
  <c r="E183" i="47"/>
  <c r="E184" i="47"/>
  <c r="E185" i="47"/>
  <c r="E186" i="47"/>
  <c r="E187" i="47"/>
  <c r="E5" i="47"/>
  <c r="D6" i="47"/>
  <c r="D7" i="47"/>
  <c r="D8" i="47"/>
  <c r="D9" i="47"/>
  <c r="D10" i="47"/>
  <c r="D11" i="47"/>
  <c r="D12" i="47"/>
  <c r="D13" i="47"/>
  <c r="D14" i="47"/>
  <c r="D15" i="47"/>
  <c r="D16" i="47"/>
  <c r="D17" i="47"/>
  <c r="D18" i="47"/>
  <c r="D19" i="47"/>
  <c r="D20" i="47"/>
  <c r="D21" i="47"/>
  <c r="D22" i="47"/>
  <c r="D23" i="47"/>
  <c r="D24" i="47"/>
  <c r="D25" i="47"/>
  <c r="D26" i="47"/>
  <c r="D27" i="47"/>
  <c r="D28" i="47"/>
  <c r="D29" i="47"/>
  <c r="D30" i="47"/>
  <c r="D31" i="47"/>
  <c r="D32" i="47"/>
  <c r="D33" i="47"/>
  <c r="D34" i="47"/>
  <c r="D35" i="47"/>
  <c r="D36" i="47"/>
  <c r="D37" i="47"/>
  <c r="D38" i="47"/>
  <c r="D39" i="47"/>
  <c r="D40" i="47"/>
  <c r="D41" i="47"/>
  <c r="D42" i="47"/>
  <c r="D43" i="47"/>
  <c r="D44" i="47"/>
  <c r="D45" i="47"/>
  <c r="D46" i="47"/>
  <c r="D47" i="47"/>
  <c r="D48" i="47"/>
  <c r="D49" i="47"/>
  <c r="D50" i="47"/>
  <c r="D51" i="47"/>
  <c r="D52" i="47"/>
  <c r="D53" i="47"/>
  <c r="D54" i="47"/>
  <c r="D55" i="47"/>
  <c r="D56" i="47"/>
  <c r="D57" i="47"/>
  <c r="D58" i="47"/>
  <c r="D59" i="47"/>
  <c r="D60" i="47"/>
  <c r="D61" i="47"/>
  <c r="D62" i="47"/>
  <c r="D63" i="47"/>
  <c r="D64" i="47"/>
  <c r="D65" i="47"/>
  <c r="D66" i="47"/>
  <c r="D67" i="47"/>
  <c r="D68" i="47"/>
  <c r="D69" i="47"/>
  <c r="D70" i="47"/>
  <c r="D71" i="47"/>
  <c r="D72" i="47"/>
  <c r="D73" i="47"/>
  <c r="D74" i="47"/>
  <c r="D75" i="47"/>
  <c r="D76" i="47"/>
  <c r="D77" i="47"/>
  <c r="D78" i="47"/>
  <c r="D79" i="47"/>
  <c r="D80" i="47"/>
  <c r="D81" i="47"/>
  <c r="D82" i="47"/>
  <c r="D83" i="47"/>
  <c r="D84" i="47"/>
  <c r="D85" i="47"/>
  <c r="D86" i="47"/>
  <c r="D87" i="47"/>
  <c r="D88" i="47"/>
  <c r="D89" i="47"/>
  <c r="D90" i="47"/>
  <c r="D91" i="47"/>
  <c r="D92" i="47"/>
  <c r="D93" i="47"/>
  <c r="D94" i="47"/>
  <c r="D95" i="47"/>
  <c r="D96" i="47"/>
  <c r="D97" i="47"/>
  <c r="D98" i="47"/>
  <c r="D99" i="47"/>
  <c r="D100" i="47"/>
  <c r="D101" i="47"/>
  <c r="D102" i="47"/>
  <c r="D103" i="47"/>
  <c r="D104" i="47"/>
  <c r="D105" i="47"/>
  <c r="D106" i="47"/>
  <c r="D107" i="47"/>
  <c r="D108" i="47"/>
  <c r="D109" i="47"/>
  <c r="D110" i="47"/>
  <c r="D111" i="47"/>
  <c r="D112" i="47"/>
  <c r="D113" i="47"/>
  <c r="D114" i="47"/>
  <c r="D115" i="47"/>
  <c r="D116" i="47"/>
  <c r="D117" i="47"/>
  <c r="D118" i="47"/>
  <c r="D119" i="47"/>
  <c r="D120" i="47"/>
  <c r="D121" i="47"/>
  <c r="D122" i="47"/>
  <c r="D123" i="47"/>
  <c r="D124" i="47"/>
  <c r="D125" i="47"/>
  <c r="D126" i="47"/>
  <c r="D127" i="47"/>
  <c r="D128" i="47"/>
  <c r="D129" i="47"/>
  <c r="D130" i="47"/>
  <c r="D131" i="47"/>
  <c r="D132" i="47"/>
  <c r="D133" i="47"/>
  <c r="D134" i="47"/>
  <c r="D135" i="47"/>
  <c r="D136" i="47"/>
  <c r="D137" i="47"/>
  <c r="D138" i="47"/>
  <c r="D139" i="47"/>
  <c r="D140" i="47"/>
  <c r="D141" i="47"/>
  <c r="D142" i="47"/>
  <c r="D143" i="47"/>
  <c r="D144" i="47"/>
  <c r="D145" i="47"/>
  <c r="D146" i="47"/>
  <c r="D147" i="47"/>
  <c r="D148" i="47"/>
  <c r="D149" i="47"/>
  <c r="D150" i="47"/>
  <c r="D151" i="47"/>
  <c r="D152" i="47"/>
  <c r="D153" i="47"/>
  <c r="D154" i="47"/>
  <c r="D155" i="47"/>
  <c r="D156" i="47"/>
  <c r="D157" i="47"/>
  <c r="D158" i="47"/>
  <c r="D159" i="47"/>
  <c r="D160" i="47"/>
  <c r="D161" i="47"/>
  <c r="D162" i="47"/>
  <c r="D163" i="47"/>
  <c r="D164" i="47"/>
  <c r="D165" i="47"/>
  <c r="D166" i="47"/>
  <c r="D167" i="47"/>
  <c r="D168" i="47"/>
  <c r="D169" i="47"/>
  <c r="D170" i="47"/>
  <c r="D171" i="47"/>
  <c r="D172" i="47"/>
  <c r="D173" i="47"/>
  <c r="D174" i="47"/>
  <c r="D175" i="47"/>
  <c r="D176" i="47"/>
  <c r="D177" i="47"/>
  <c r="D178" i="47"/>
  <c r="D179" i="47"/>
  <c r="D180" i="47"/>
  <c r="D181" i="47"/>
  <c r="D182" i="47"/>
  <c r="D183" i="47"/>
  <c r="D184" i="47"/>
  <c r="D185" i="47"/>
  <c r="D186" i="47"/>
  <c r="D187" i="47"/>
  <c r="D5" i="47"/>
  <c r="G186" i="49"/>
  <c r="G185" i="49"/>
  <c r="G184" i="49"/>
  <c r="G183" i="49"/>
  <c r="G182" i="49"/>
  <c r="G181" i="49"/>
  <c r="G180" i="49"/>
  <c r="G179" i="49"/>
  <c r="G178" i="49"/>
  <c r="G177" i="49"/>
  <c r="G176" i="49"/>
  <c r="G175" i="49"/>
  <c r="G174" i="49"/>
  <c r="G173" i="49"/>
  <c r="G172" i="49"/>
  <c r="G171" i="49"/>
  <c r="G170" i="49"/>
  <c r="G169" i="49"/>
  <c r="G168" i="49"/>
  <c r="G167" i="49"/>
  <c r="G166" i="49"/>
  <c r="G165" i="49"/>
  <c r="G164" i="49"/>
  <c r="G163" i="49"/>
  <c r="G162" i="49"/>
  <c r="G161" i="49"/>
  <c r="G160" i="49"/>
  <c r="G159" i="49"/>
  <c r="G158" i="49"/>
  <c r="G157" i="49"/>
  <c r="G156" i="49"/>
  <c r="G155" i="49"/>
  <c r="G154" i="49"/>
  <c r="G153" i="49"/>
  <c r="G152" i="49"/>
  <c r="G151" i="49"/>
  <c r="G150" i="49"/>
  <c r="G149" i="49"/>
  <c r="G148" i="49"/>
  <c r="G147" i="49"/>
  <c r="G146" i="49"/>
  <c r="G145" i="49"/>
  <c r="G144" i="49"/>
  <c r="G143" i="49"/>
  <c r="G142" i="49"/>
  <c r="G141" i="49"/>
  <c r="G140" i="49"/>
  <c r="G139" i="49"/>
  <c r="G138" i="49"/>
  <c r="G137" i="49"/>
  <c r="G136" i="49"/>
  <c r="G135" i="49"/>
  <c r="G134" i="49"/>
  <c r="G133" i="49"/>
  <c r="G132" i="49"/>
  <c r="G131" i="49"/>
  <c r="G130" i="49"/>
  <c r="G129" i="49"/>
  <c r="G128" i="49"/>
  <c r="G127" i="49"/>
  <c r="G126" i="49"/>
  <c r="G125" i="49"/>
  <c r="G124" i="49"/>
  <c r="G123" i="49"/>
  <c r="G122" i="49"/>
  <c r="G121" i="49"/>
  <c r="G120" i="49"/>
  <c r="G119" i="49"/>
  <c r="G118" i="49"/>
  <c r="G117" i="49"/>
  <c r="G116" i="49"/>
  <c r="G115" i="49"/>
  <c r="G114" i="49"/>
  <c r="G113" i="49"/>
  <c r="G112" i="49"/>
  <c r="G111" i="49"/>
  <c r="G110" i="49"/>
  <c r="G109" i="49"/>
  <c r="G108" i="49"/>
  <c r="G107" i="49"/>
  <c r="G106" i="49"/>
  <c r="G105" i="49"/>
  <c r="G104" i="49"/>
  <c r="G103" i="49"/>
  <c r="G102" i="49"/>
  <c r="G101" i="49"/>
  <c r="G100" i="49"/>
  <c r="G99" i="49"/>
  <c r="G98" i="49"/>
  <c r="G97" i="49"/>
  <c r="G96" i="49"/>
  <c r="G95" i="49"/>
  <c r="G94" i="49"/>
  <c r="G93" i="49"/>
  <c r="G92" i="49"/>
  <c r="G91" i="49"/>
  <c r="G90" i="49"/>
  <c r="G89" i="49"/>
  <c r="G88" i="49"/>
  <c r="G87" i="49"/>
  <c r="G86" i="49"/>
  <c r="G85" i="49"/>
  <c r="G84" i="49"/>
  <c r="G83" i="49"/>
  <c r="G82" i="49"/>
  <c r="G81" i="49"/>
  <c r="G80" i="49"/>
  <c r="G79" i="49"/>
  <c r="G78" i="49"/>
  <c r="G77" i="49"/>
  <c r="G76" i="49"/>
  <c r="G75" i="49"/>
  <c r="G74" i="49"/>
  <c r="G73" i="49"/>
  <c r="G72" i="49"/>
  <c r="G71" i="49"/>
  <c r="G70" i="49"/>
  <c r="G69" i="49"/>
  <c r="G68" i="49"/>
  <c r="G67" i="49"/>
  <c r="G66" i="49"/>
  <c r="G65" i="49"/>
  <c r="G64" i="49"/>
  <c r="G63" i="49"/>
  <c r="G62" i="49"/>
  <c r="G61" i="49"/>
  <c r="G60" i="49"/>
  <c r="G59" i="49"/>
  <c r="G58" i="49"/>
  <c r="G57" i="49"/>
  <c r="G56" i="49"/>
  <c r="G55" i="49"/>
  <c r="G54" i="49"/>
  <c r="G53" i="49"/>
  <c r="G52" i="49"/>
  <c r="G51" i="49"/>
  <c r="G50" i="49"/>
  <c r="G49" i="49"/>
  <c r="G48" i="49"/>
  <c r="G47" i="49"/>
  <c r="G46" i="49"/>
  <c r="G45" i="49"/>
  <c r="G44" i="49"/>
  <c r="G43" i="49"/>
  <c r="G42" i="49"/>
  <c r="G41" i="49"/>
  <c r="G40" i="49"/>
  <c r="G39" i="49"/>
  <c r="G38" i="49"/>
  <c r="G37" i="49"/>
  <c r="G36" i="49"/>
  <c r="G35" i="49"/>
  <c r="G34" i="49"/>
  <c r="G33" i="49"/>
  <c r="G32" i="49"/>
  <c r="G31" i="49"/>
  <c r="G30" i="49"/>
  <c r="G29" i="49"/>
  <c r="G28" i="49"/>
  <c r="G27" i="49"/>
  <c r="G26" i="49"/>
  <c r="G25" i="49"/>
  <c r="G24" i="49"/>
  <c r="G23" i="49"/>
  <c r="G22" i="49"/>
  <c r="G21" i="49"/>
  <c r="G20" i="49"/>
  <c r="G19" i="49"/>
  <c r="G18" i="49"/>
  <c r="G17" i="49"/>
  <c r="G16" i="49"/>
  <c r="G15" i="49"/>
  <c r="G14" i="49"/>
  <c r="G13" i="49"/>
  <c r="G12" i="49"/>
  <c r="G11" i="49"/>
  <c r="G10" i="49"/>
  <c r="G9" i="49"/>
  <c r="G8" i="49"/>
  <c r="G7" i="49"/>
  <c r="G6" i="49"/>
  <c r="G5" i="49"/>
  <c r="G4" i="49"/>
  <c r="F5" i="49"/>
  <c r="F6" i="49"/>
  <c r="F7" i="49"/>
  <c r="F8" i="49"/>
  <c r="F9" i="49"/>
  <c r="F10" i="49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F32" i="49"/>
  <c r="F33" i="49"/>
  <c r="F34" i="49"/>
  <c r="F35" i="49"/>
  <c r="F36" i="49"/>
  <c r="F37" i="49"/>
  <c r="F38" i="49"/>
  <c r="F39" i="49"/>
  <c r="F40" i="49"/>
  <c r="F41" i="49"/>
  <c r="F42" i="49"/>
  <c r="F43" i="49"/>
  <c r="F44" i="49"/>
  <c r="F45" i="49"/>
  <c r="F46" i="49"/>
  <c r="F47" i="49"/>
  <c r="F48" i="49"/>
  <c r="F49" i="49"/>
  <c r="F50" i="49"/>
  <c r="F51" i="49"/>
  <c r="F52" i="49"/>
  <c r="F53" i="49"/>
  <c r="F54" i="49"/>
  <c r="F55" i="49"/>
  <c r="F56" i="49"/>
  <c r="F57" i="49"/>
  <c r="F58" i="49"/>
  <c r="F59" i="49"/>
  <c r="F60" i="49"/>
  <c r="F61" i="49"/>
  <c r="F62" i="49"/>
  <c r="F63" i="49"/>
  <c r="F64" i="49"/>
  <c r="F65" i="49"/>
  <c r="F66" i="49"/>
  <c r="F67" i="49"/>
  <c r="F68" i="49"/>
  <c r="F69" i="49"/>
  <c r="F70" i="49"/>
  <c r="F71" i="49"/>
  <c r="F72" i="49"/>
  <c r="F73" i="49"/>
  <c r="F74" i="49"/>
  <c r="F75" i="49"/>
  <c r="F76" i="49"/>
  <c r="F77" i="49"/>
  <c r="F78" i="49"/>
  <c r="F79" i="49"/>
  <c r="F80" i="49"/>
  <c r="F81" i="49"/>
  <c r="F82" i="49"/>
  <c r="F83" i="49"/>
  <c r="F84" i="49"/>
  <c r="F85" i="49"/>
  <c r="F86" i="49"/>
  <c r="F87" i="49"/>
  <c r="F88" i="49"/>
  <c r="F89" i="49"/>
  <c r="F90" i="49"/>
  <c r="F91" i="49"/>
  <c r="F92" i="49"/>
  <c r="F93" i="49"/>
  <c r="F94" i="49"/>
  <c r="F95" i="49"/>
  <c r="F96" i="49"/>
  <c r="F97" i="49"/>
  <c r="F98" i="49"/>
  <c r="F99" i="49"/>
  <c r="F100" i="49"/>
  <c r="F101" i="49"/>
  <c r="F102" i="49"/>
  <c r="F103" i="49"/>
  <c r="F104" i="49"/>
  <c r="F105" i="49"/>
  <c r="F106" i="49"/>
  <c r="F107" i="49"/>
  <c r="F108" i="49"/>
  <c r="F109" i="49"/>
  <c r="F110" i="49"/>
  <c r="F111" i="49"/>
  <c r="F112" i="49"/>
  <c r="F113" i="49"/>
  <c r="F114" i="49"/>
  <c r="F115" i="49"/>
  <c r="F116" i="49"/>
  <c r="F117" i="49"/>
  <c r="F118" i="49"/>
  <c r="F119" i="49"/>
  <c r="F120" i="49"/>
  <c r="F121" i="49"/>
  <c r="F122" i="49"/>
  <c r="F123" i="49"/>
  <c r="F124" i="49"/>
  <c r="F125" i="49"/>
  <c r="F126" i="49"/>
  <c r="F127" i="49"/>
  <c r="F128" i="49"/>
  <c r="F129" i="49"/>
  <c r="F130" i="49"/>
  <c r="F131" i="49"/>
  <c r="F132" i="49"/>
  <c r="F133" i="49"/>
  <c r="F134" i="49"/>
  <c r="F135" i="49"/>
  <c r="F136" i="49"/>
  <c r="F137" i="49"/>
  <c r="F138" i="49"/>
  <c r="F139" i="49"/>
  <c r="F140" i="49"/>
  <c r="F141" i="49"/>
  <c r="F142" i="49"/>
  <c r="F143" i="49"/>
  <c r="F144" i="49"/>
  <c r="F145" i="49"/>
  <c r="F146" i="49"/>
  <c r="F147" i="49"/>
  <c r="F148" i="49"/>
  <c r="F149" i="49"/>
  <c r="F150" i="49"/>
  <c r="F151" i="49"/>
  <c r="F152" i="49"/>
  <c r="F153" i="49"/>
  <c r="F154" i="49"/>
  <c r="F155" i="49"/>
  <c r="F156" i="49"/>
  <c r="F157" i="49"/>
  <c r="F158" i="49"/>
  <c r="F159" i="49"/>
  <c r="F160" i="49"/>
  <c r="F161" i="49"/>
  <c r="F162" i="49"/>
  <c r="F163" i="49"/>
  <c r="F164" i="49"/>
  <c r="F165" i="49"/>
  <c r="F166" i="49"/>
  <c r="F167" i="49"/>
  <c r="F168" i="49"/>
  <c r="F169" i="49"/>
  <c r="F170" i="49"/>
  <c r="F171" i="49"/>
  <c r="F172" i="49"/>
  <c r="F173" i="49"/>
  <c r="F174" i="49"/>
  <c r="F175" i="49"/>
  <c r="F176" i="49"/>
  <c r="F177" i="49"/>
  <c r="F178" i="49"/>
  <c r="F179" i="49"/>
  <c r="F180" i="49"/>
  <c r="F181" i="49"/>
  <c r="F182" i="49"/>
  <c r="F183" i="49"/>
  <c r="F184" i="49"/>
  <c r="F185" i="49"/>
  <c r="F186" i="49"/>
  <c r="F4" i="49"/>
  <c r="E5" i="49"/>
  <c r="E6" i="49"/>
  <c r="E7" i="49"/>
  <c r="E8" i="49"/>
  <c r="E9" i="49"/>
  <c r="E10" i="49"/>
  <c r="E11" i="49"/>
  <c r="E12" i="49"/>
  <c r="E13" i="49"/>
  <c r="E14" i="49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36" i="49"/>
  <c r="E37" i="49"/>
  <c r="E38" i="49"/>
  <c r="E39" i="49"/>
  <c r="E40" i="49"/>
  <c r="E41" i="49"/>
  <c r="E42" i="49"/>
  <c r="E43" i="49"/>
  <c r="E44" i="49"/>
  <c r="E45" i="49"/>
  <c r="E46" i="49"/>
  <c r="E47" i="49"/>
  <c r="E48" i="49"/>
  <c r="E49" i="49"/>
  <c r="E50" i="49"/>
  <c r="E51" i="49"/>
  <c r="E52" i="49"/>
  <c r="E53" i="49"/>
  <c r="E54" i="49"/>
  <c r="E55" i="49"/>
  <c r="E56" i="49"/>
  <c r="E57" i="49"/>
  <c r="E58" i="49"/>
  <c r="E59" i="49"/>
  <c r="E60" i="49"/>
  <c r="E61" i="49"/>
  <c r="E62" i="49"/>
  <c r="E63" i="49"/>
  <c r="E64" i="49"/>
  <c r="E65" i="49"/>
  <c r="E66" i="49"/>
  <c r="E67" i="49"/>
  <c r="E68" i="49"/>
  <c r="E69" i="49"/>
  <c r="E70" i="49"/>
  <c r="E71" i="49"/>
  <c r="E72" i="49"/>
  <c r="E73" i="49"/>
  <c r="E74" i="49"/>
  <c r="E75" i="49"/>
  <c r="E76" i="49"/>
  <c r="E77" i="49"/>
  <c r="E78" i="49"/>
  <c r="E79" i="49"/>
  <c r="E80" i="49"/>
  <c r="E81" i="49"/>
  <c r="E82" i="49"/>
  <c r="E83" i="49"/>
  <c r="E84" i="49"/>
  <c r="E85" i="49"/>
  <c r="E86" i="49"/>
  <c r="E87" i="49"/>
  <c r="E88" i="49"/>
  <c r="E89" i="49"/>
  <c r="E90" i="49"/>
  <c r="E91" i="49"/>
  <c r="E92" i="49"/>
  <c r="E93" i="49"/>
  <c r="E94" i="49"/>
  <c r="E95" i="49"/>
  <c r="E96" i="49"/>
  <c r="E97" i="49"/>
  <c r="E98" i="49"/>
  <c r="E99" i="49"/>
  <c r="E100" i="49"/>
  <c r="E101" i="49"/>
  <c r="E102" i="49"/>
  <c r="E103" i="49"/>
  <c r="E104" i="49"/>
  <c r="E105" i="49"/>
  <c r="E106" i="49"/>
  <c r="E107" i="49"/>
  <c r="E108" i="49"/>
  <c r="E109" i="49"/>
  <c r="E110" i="49"/>
  <c r="E111" i="49"/>
  <c r="E112" i="49"/>
  <c r="E113" i="49"/>
  <c r="E114" i="49"/>
  <c r="E115" i="49"/>
  <c r="E116" i="49"/>
  <c r="E117" i="49"/>
  <c r="E118" i="49"/>
  <c r="E119" i="49"/>
  <c r="E120" i="49"/>
  <c r="E121" i="49"/>
  <c r="E122" i="49"/>
  <c r="E123" i="49"/>
  <c r="E124" i="49"/>
  <c r="E125" i="49"/>
  <c r="E126" i="49"/>
  <c r="E127" i="49"/>
  <c r="E128" i="49"/>
  <c r="E129" i="49"/>
  <c r="E130" i="49"/>
  <c r="E131" i="49"/>
  <c r="E132" i="49"/>
  <c r="E133" i="49"/>
  <c r="E134" i="49"/>
  <c r="E135" i="49"/>
  <c r="E136" i="49"/>
  <c r="E137" i="49"/>
  <c r="E138" i="49"/>
  <c r="E139" i="49"/>
  <c r="E140" i="49"/>
  <c r="E141" i="49"/>
  <c r="E142" i="49"/>
  <c r="E143" i="49"/>
  <c r="E144" i="49"/>
  <c r="E145" i="49"/>
  <c r="E146" i="49"/>
  <c r="E147" i="49"/>
  <c r="E148" i="49"/>
  <c r="E149" i="49"/>
  <c r="E150" i="49"/>
  <c r="E151" i="49"/>
  <c r="E152" i="49"/>
  <c r="E153" i="49"/>
  <c r="E154" i="49"/>
  <c r="E155" i="49"/>
  <c r="E156" i="49"/>
  <c r="E157" i="49"/>
  <c r="E158" i="49"/>
  <c r="E159" i="49"/>
  <c r="E160" i="49"/>
  <c r="E161" i="49"/>
  <c r="E162" i="49"/>
  <c r="E163" i="49"/>
  <c r="E164" i="49"/>
  <c r="E165" i="49"/>
  <c r="E166" i="49"/>
  <c r="E167" i="49"/>
  <c r="E168" i="49"/>
  <c r="E169" i="49"/>
  <c r="E170" i="49"/>
  <c r="E171" i="49"/>
  <c r="E172" i="49"/>
  <c r="E173" i="49"/>
  <c r="E174" i="49"/>
  <c r="E175" i="49"/>
  <c r="E176" i="49"/>
  <c r="E177" i="49"/>
  <c r="E178" i="49"/>
  <c r="E179" i="49"/>
  <c r="E180" i="49"/>
  <c r="E181" i="49"/>
  <c r="E182" i="49"/>
  <c r="E183" i="49"/>
  <c r="E184" i="49"/>
  <c r="E185" i="49"/>
  <c r="E186" i="49"/>
  <c r="E4" i="49"/>
  <c r="E5" i="48"/>
  <c r="E6" i="48"/>
  <c r="E7" i="48"/>
  <c r="E8" i="48"/>
  <c r="E9" i="48"/>
  <c r="E10" i="48"/>
  <c r="E11" i="48"/>
  <c r="E12" i="48"/>
  <c r="E13" i="48"/>
  <c r="E14" i="48"/>
  <c r="E15" i="48"/>
  <c r="E16" i="48"/>
  <c r="E17" i="48"/>
  <c r="E18" i="48"/>
  <c r="E19" i="48"/>
  <c r="E20" i="48"/>
  <c r="E21" i="48"/>
  <c r="E22" i="48"/>
  <c r="E23" i="48"/>
  <c r="E24" i="48"/>
  <c r="E25" i="48"/>
  <c r="E26" i="48"/>
  <c r="E27" i="48"/>
  <c r="E28" i="48"/>
  <c r="E29" i="48"/>
  <c r="E30" i="48"/>
  <c r="E31" i="48"/>
  <c r="E32" i="48"/>
  <c r="E33" i="48"/>
  <c r="E34" i="48"/>
  <c r="E35" i="48"/>
  <c r="E36" i="48"/>
  <c r="E37" i="48"/>
  <c r="E38" i="48"/>
  <c r="E39" i="48"/>
  <c r="E40" i="48"/>
  <c r="E41" i="48"/>
  <c r="E42" i="48"/>
  <c r="E43" i="48"/>
  <c r="E44" i="48"/>
  <c r="E45" i="48"/>
  <c r="E46" i="48"/>
  <c r="E47" i="48"/>
  <c r="E48" i="48"/>
  <c r="E49" i="48"/>
  <c r="E50" i="48"/>
  <c r="E51" i="48"/>
  <c r="E52" i="48"/>
  <c r="E53" i="48"/>
  <c r="E54" i="48"/>
  <c r="E55" i="48"/>
  <c r="E56" i="48"/>
  <c r="E57" i="48"/>
  <c r="E58" i="48"/>
  <c r="E59" i="48"/>
  <c r="E60" i="48"/>
  <c r="E61" i="48"/>
  <c r="E62" i="48"/>
  <c r="E63" i="48"/>
  <c r="E64" i="48"/>
  <c r="E65" i="48"/>
  <c r="E66" i="48"/>
  <c r="E67" i="48"/>
  <c r="E68" i="48"/>
  <c r="E69" i="48"/>
  <c r="E70" i="48"/>
  <c r="E71" i="48"/>
  <c r="E72" i="48"/>
  <c r="E73" i="48"/>
  <c r="E74" i="48"/>
  <c r="E75" i="48"/>
  <c r="E76" i="48"/>
  <c r="E77" i="48"/>
  <c r="E78" i="48"/>
  <c r="E79" i="48"/>
  <c r="E80" i="48"/>
  <c r="E81" i="48"/>
  <c r="E82" i="48"/>
  <c r="E83" i="48"/>
  <c r="E84" i="48"/>
  <c r="E85" i="48"/>
  <c r="E86" i="48"/>
  <c r="E87" i="48"/>
  <c r="E88" i="48"/>
  <c r="E89" i="48"/>
  <c r="E90" i="48"/>
  <c r="E91" i="48"/>
  <c r="E92" i="48"/>
  <c r="E93" i="48"/>
  <c r="E94" i="48"/>
  <c r="E95" i="48"/>
  <c r="E96" i="48"/>
  <c r="E97" i="48"/>
  <c r="E98" i="48"/>
  <c r="E99" i="48"/>
  <c r="E100" i="48"/>
  <c r="E101" i="48"/>
  <c r="E102" i="48"/>
  <c r="E103" i="48"/>
  <c r="E104" i="48"/>
  <c r="E105" i="48"/>
  <c r="E106" i="48"/>
  <c r="E107" i="48"/>
  <c r="E108" i="48"/>
  <c r="E109" i="48"/>
  <c r="E110" i="48"/>
  <c r="E111" i="48"/>
  <c r="E112" i="48"/>
  <c r="E113" i="48"/>
  <c r="E114" i="48"/>
  <c r="E115" i="48"/>
  <c r="E116" i="48"/>
  <c r="E117" i="48"/>
  <c r="E118" i="48"/>
  <c r="E119" i="48"/>
  <c r="E120" i="48"/>
  <c r="E121" i="48"/>
  <c r="E122" i="48"/>
  <c r="E123" i="48"/>
  <c r="E124" i="48"/>
  <c r="E125" i="48"/>
  <c r="E126" i="48"/>
  <c r="E127" i="48"/>
  <c r="E128" i="48"/>
  <c r="E129" i="48"/>
  <c r="E130" i="48"/>
  <c r="E131" i="48"/>
  <c r="E132" i="48"/>
  <c r="E133" i="48"/>
  <c r="E134" i="48"/>
  <c r="E135" i="48"/>
  <c r="E136" i="48"/>
  <c r="E137" i="48"/>
  <c r="E138" i="48"/>
  <c r="E139" i="48"/>
  <c r="E140" i="48"/>
  <c r="E141" i="48"/>
  <c r="E142" i="48"/>
  <c r="E143" i="48"/>
  <c r="E144" i="48"/>
  <c r="E145" i="48"/>
  <c r="E146" i="48"/>
  <c r="E147" i="48"/>
  <c r="E148" i="48"/>
  <c r="E149" i="48"/>
  <c r="E150" i="48"/>
  <c r="E151" i="48"/>
  <c r="E152" i="48"/>
  <c r="E153" i="48"/>
  <c r="E154" i="48"/>
  <c r="E155" i="48"/>
  <c r="E156" i="48"/>
  <c r="E157" i="48"/>
  <c r="E158" i="48"/>
  <c r="E159" i="48"/>
  <c r="E160" i="48"/>
  <c r="E161" i="48"/>
  <c r="E162" i="48"/>
  <c r="E163" i="48"/>
  <c r="E164" i="48"/>
  <c r="E165" i="48"/>
  <c r="E166" i="48"/>
  <c r="E167" i="48"/>
  <c r="E168" i="48"/>
  <c r="E169" i="48"/>
  <c r="E170" i="48"/>
  <c r="E171" i="48"/>
  <c r="E172" i="48"/>
  <c r="E173" i="48"/>
  <c r="E174" i="48"/>
  <c r="E175" i="48"/>
  <c r="E176" i="48"/>
  <c r="E177" i="48"/>
  <c r="E178" i="48"/>
  <c r="E179" i="48"/>
  <c r="E180" i="48"/>
  <c r="E181" i="48"/>
  <c r="E182" i="48"/>
  <c r="E183" i="48"/>
  <c r="E184" i="48"/>
  <c r="E185" i="48"/>
  <c r="E186" i="48"/>
  <c r="E4" i="48"/>
  <c r="G186" i="48"/>
  <c r="G185" i="48"/>
  <c r="G184" i="48"/>
  <c r="G183" i="48"/>
  <c r="G182" i="48"/>
  <c r="G181" i="48"/>
  <c r="G180" i="48"/>
  <c r="G179" i="48"/>
  <c r="G178" i="48"/>
  <c r="G177" i="48"/>
  <c r="G176" i="48"/>
  <c r="G175" i="48"/>
  <c r="G174" i="48"/>
  <c r="G173" i="48"/>
  <c r="G172" i="48"/>
  <c r="G171" i="48"/>
  <c r="G170" i="48"/>
  <c r="G169" i="48"/>
  <c r="G168" i="48"/>
  <c r="G167" i="48"/>
  <c r="G166" i="48"/>
  <c r="G165" i="48"/>
  <c r="G164" i="48"/>
  <c r="G163" i="48"/>
  <c r="G162" i="48"/>
  <c r="G161" i="48"/>
  <c r="G160" i="48"/>
  <c r="G159" i="48"/>
  <c r="G158" i="48"/>
  <c r="G157" i="48"/>
  <c r="G156" i="48"/>
  <c r="G155" i="48"/>
  <c r="G154" i="48"/>
  <c r="G153" i="48"/>
  <c r="G152" i="48"/>
  <c r="G151" i="48"/>
  <c r="G150" i="48"/>
  <c r="G149" i="48"/>
  <c r="G148" i="48"/>
  <c r="G147" i="48"/>
  <c r="G146" i="48"/>
  <c r="G145" i="48"/>
  <c r="G144" i="48"/>
  <c r="G143" i="48"/>
  <c r="G142" i="48"/>
  <c r="G141" i="48"/>
  <c r="G140" i="48"/>
  <c r="G139" i="48"/>
  <c r="G138" i="48"/>
  <c r="G137" i="48"/>
  <c r="G136" i="48"/>
  <c r="G135" i="48"/>
  <c r="G134" i="48"/>
  <c r="G133" i="48"/>
  <c r="G132" i="48"/>
  <c r="G131" i="48"/>
  <c r="G130" i="48"/>
  <c r="G129" i="48"/>
  <c r="G128" i="48"/>
  <c r="G127" i="48"/>
  <c r="G126" i="48"/>
  <c r="G125" i="48"/>
  <c r="G124" i="48"/>
  <c r="G123" i="48"/>
  <c r="G122" i="48"/>
  <c r="G121" i="48"/>
  <c r="G120" i="48"/>
  <c r="G119" i="48"/>
  <c r="G118" i="48"/>
  <c r="G117" i="48"/>
  <c r="G116" i="48"/>
  <c r="G115" i="48"/>
  <c r="G114" i="48"/>
  <c r="G113" i="48"/>
  <c r="G112" i="48"/>
  <c r="G111" i="48"/>
  <c r="G110" i="48"/>
  <c r="G109" i="48"/>
  <c r="G108" i="48"/>
  <c r="G107" i="48"/>
  <c r="G106" i="48"/>
  <c r="G105" i="48"/>
  <c r="G104" i="48"/>
  <c r="G103" i="48"/>
  <c r="G102" i="48"/>
  <c r="G101" i="48"/>
  <c r="G100" i="48"/>
  <c r="G99" i="48"/>
  <c r="G98" i="48"/>
  <c r="G97" i="48"/>
  <c r="G96" i="48"/>
  <c r="G95" i="48"/>
  <c r="G94" i="48"/>
  <c r="G93" i="48"/>
  <c r="G92" i="48"/>
  <c r="G91" i="48"/>
  <c r="G90" i="48"/>
  <c r="G89" i="48"/>
  <c r="G88" i="48"/>
  <c r="G87" i="48"/>
  <c r="G86" i="48"/>
  <c r="G85" i="48"/>
  <c r="G84" i="48"/>
  <c r="G83" i="48"/>
  <c r="G82" i="48"/>
  <c r="G81" i="48"/>
  <c r="G80" i="48"/>
  <c r="G79" i="48"/>
  <c r="G78" i="48"/>
  <c r="G77" i="48"/>
  <c r="G76" i="48"/>
  <c r="G75" i="48"/>
  <c r="G74" i="48"/>
  <c r="G73" i="48"/>
  <c r="G72" i="48"/>
  <c r="G71" i="48"/>
  <c r="G70" i="48"/>
  <c r="G69" i="48"/>
  <c r="G68" i="48"/>
  <c r="G67" i="48"/>
  <c r="G66" i="48"/>
  <c r="G65" i="48"/>
  <c r="G64" i="48"/>
  <c r="G63" i="48"/>
  <c r="G62" i="48"/>
  <c r="G61" i="48"/>
  <c r="G60" i="48"/>
  <c r="G59" i="48"/>
  <c r="G58" i="48"/>
  <c r="G57" i="48"/>
  <c r="G56" i="48"/>
  <c r="G55" i="48"/>
  <c r="G54" i="48"/>
  <c r="G53" i="48"/>
  <c r="G52" i="48"/>
  <c r="G51" i="48"/>
  <c r="G50" i="48"/>
  <c r="G49" i="48"/>
  <c r="G48" i="48"/>
  <c r="G47" i="48"/>
  <c r="G46" i="48"/>
  <c r="G45" i="48"/>
  <c r="G44" i="48"/>
  <c r="G43" i="48"/>
  <c r="G42" i="48"/>
  <c r="G41" i="48"/>
  <c r="G40" i="48"/>
  <c r="G39" i="48"/>
  <c r="G38" i="48"/>
  <c r="G37" i="48"/>
  <c r="G36" i="48"/>
  <c r="G35" i="48"/>
  <c r="G34" i="48"/>
  <c r="G33" i="48"/>
  <c r="G32" i="48"/>
  <c r="G31" i="48"/>
  <c r="G30" i="48"/>
  <c r="G29" i="48"/>
  <c r="G28" i="48"/>
  <c r="G27" i="48"/>
  <c r="G26" i="48"/>
  <c r="G25" i="48"/>
  <c r="G24" i="48"/>
  <c r="G23" i="48"/>
  <c r="G22" i="48"/>
  <c r="G21" i="48"/>
  <c r="G20" i="48"/>
  <c r="G19" i="48"/>
  <c r="G18" i="48"/>
  <c r="G17" i="48"/>
  <c r="G16" i="48"/>
  <c r="G15" i="48"/>
  <c r="G14" i="48"/>
  <c r="G13" i="48"/>
  <c r="G12" i="48"/>
  <c r="G11" i="48"/>
  <c r="G10" i="48"/>
  <c r="G9" i="48"/>
  <c r="G8" i="48"/>
  <c r="G7" i="48"/>
  <c r="G6" i="48"/>
  <c r="G5" i="48"/>
  <c r="G4" i="48"/>
  <c r="F5" i="48"/>
  <c r="F6" i="48"/>
  <c r="F7" i="48"/>
  <c r="F8" i="48"/>
  <c r="F9" i="48"/>
  <c r="F10" i="48"/>
  <c r="F11" i="48"/>
  <c r="F12" i="48"/>
  <c r="F13" i="48"/>
  <c r="F14" i="48"/>
  <c r="F15" i="48"/>
  <c r="F16" i="48"/>
  <c r="F17" i="48"/>
  <c r="F18" i="48"/>
  <c r="F19" i="48"/>
  <c r="F20" i="48"/>
  <c r="F21" i="48"/>
  <c r="F22" i="48"/>
  <c r="F2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48" i="48"/>
  <c r="F49" i="48"/>
  <c r="F50" i="48"/>
  <c r="F51" i="48"/>
  <c r="F52" i="48"/>
  <c r="F53" i="48"/>
  <c r="F54" i="48"/>
  <c r="F55" i="48"/>
  <c r="F56" i="48"/>
  <c r="F57" i="48"/>
  <c r="F58" i="48"/>
  <c r="F59" i="48"/>
  <c r="F60" i="48"/>
  <c r="F61" i="48"/>
  <c r="F62" i="48"/>
  <c r="F63" i="48"/>
  <c r="F64" i="48"/>
  <c r="F65" i="48"/>
  <c r="F66" i="48"/>
  <c r="F67" i="48"/>
  <c r="F68" i="48"/>
  <c r="F69" i="48"/>
  <c r="F70" i="48"/>
  <c r="F71" i="48"/>
  <c r="F72" i="48"/>
  <c r="F73" i="48"/>
  <c r="F74" i="48"/>
  <c r="F75" i="48"/>
  <c r="F76" i="48"/>
  <c r="F77" i="48"/>
  <c r="F78" i="48"/>
  <c r="F79" i="48"/>
  <c r="F80" i="48"/>
  <c r="F81" i="48"/>
  <c r="F82" i="48"/>
  <c r="F83" i="48"/>
  <c r="F84" i="48"/>
  <c r="F85" i="48"/>
  <c r="F86" i="48"/>
  <c r="F87" i="48"/>
  <c r="F88" i="48"/>
  <c r="F89" i="48"/>
  <c r="F90" i="48"/>
  <c r="F91" i="48"/>
  <c r="F92" i="48"/>
  <c r="F93" i="48"/>
  <c r="F94" i="48"/>
  <c r="F95" i="48"/>
  <c r="F96" i="48"/>
  <c r="F97" i="48"/>
  <c r="F98" i="48"/>
  <c r="F99" i="48"/>
  <c r="F100" i="48"/>
  <c r="F101" i="48"/>
  <c r="F102" i="48"/>
  <c r="F103" i="48"/>
  <c r="F104" i="48"/>
  <c r="F105" i="48"/>
  <c r="F106" i="48"/>
  <c r="F107" i="48"/>
  <c r="F108" i="48"/>
  <c r="F109" i="48"/>
  <c r="F110" i="48"/>
  <c r="F111" i="48"/>
  <c r="F112" i="48"/>
  <c r="F113" i="48"/>
  <c r="F114" i="48"/>
  <c r="F115" i="48"/>
  <c r="F116" i="48"/>
  <c r="F117" i="48"/>
  <c r="F118" i="48"/>
  <c r="F119" i="48"/>
  <c r="F120" i="48"/>
  <c r="F121" i="48"/>
  <c r="F122" i="48"/>
  <c r="F123" i="48"/>
  <c r="F124" i="48"/>
  <c r="F125" i="48"/>
  <c r="F126" i="48"/>
  <c r="F127" i="48"/>
  <c r="F128" i="48"/>
  <c r="F129" i="48"/>
  <c r="F130" i="48"/>
  <c r="F131" i="48"/>
  <c r="F132" i="48"/>
  <c r="F133" i="48"/>
  <c r="F134" i="48"/>
  <c r="F135" i="48"/>
  <c r="F136" i="48"/>
  <c r="F137" i="48"/>
  <c r="F138" i="48"/>
  <c r="F139" i="48"/>
  <c r="F140" i="48"/>
  <c r="F141" i="48"/>
  <c r="F142" i="48"/>
  <c r="F143" i="48"/>
  <c r="F144" i="48"/>
  <c r="F145" i="48"/>
  <c r="F146" i="48"/>
  <c r="F147" i="48"/>
  <c r="F148" i="48"/>
  <c r="F149" i="48"/>
  <c r="F150" i="48"/>
  <c r="F151" i="48"/>
  <c r="F152" i="48"/>
  <c r="F153" i="48"/>
  <c r="F154" i="48"/>
  <c r="F155" i="48"/>
  <c r="F156" i="48"/>
  <c r="F157" i="48"/>
  <c r="F158" i="48"/>
  <c r="F159" i="48"/>
  <c r="F160" i="48"/>
  <c r="F161" i="48"/>
  <c r="F162" i="48"/>
  <c r="F163" i="48"/>
  <c r="F164" i="48"/>
  <c r="F165" i="48"/>
  <c r="F166" i="48"/>
  <c r="F167" i="48"/>
  <c r="F168" i="48"/>
  <c r="F169" i="48"/>
  <c r="F170" i="48"/>
  <c r="F171" i="48"/>
  <c r="F172" i="48"/>
  <c r="F173" i="48"/>
  <c r="F174" i="48"/>
  <c r="F175" i="48"/>
  <c r="F176" i="48"/>
  <c r="F177" i="48"/>
  <c r="F178" i="48"/>
  <c r="F179" i="48"/>
  <c r="F180" i="48"/>
  <c r="F181" i="48"/>
  <c r="F182" i="48"/>
  <c r="F183" i="48"/>
  <c r="F184" i="48"/>
  <c r="F185" i="48"/>
  <c r="F186" i="48"/>
  <c r="F4" i="48"/>
  <c r="G187" i="50"/>
  <c r="G186" i="50"/>
  <c r="G185" i="50"/>
  <c r="G184" i="50"/>
  <c r="G183" i="50"/>
  <c r="G182" i="50"/>
  <c r="G181" i="50"/>
  <c r="G180" i="50"/>
  <c r="G179" i="50"/>
  <c r="G178" i="50"/>
  <c r="G177" i="50"/>
  <c r="G176" i="50"/>
  <c r="G175" i="50"/>
  <c r="G174" i="50"/>
  <c r="G173" i="50"/>
  <c r="G172" i="50"/>
  <c r="G171" i="50"/>
  <c r="G170" i="50"/>
  <c r="G169" i="50"/>
  <c r="G168" i="50"/>
  <c r="G167" i="50"/>
  <c r="G166" i="50"/>
  <c r="G165" i="50"/>
  <c r="G164" i="50"/>
  <c r="G163" i="50"/>
  <c r="G162" i="50"/>
  <c r="G161" i="50"/>
  <c r="G160" i="50"/>
  <c r="G159" i="50"/>
  <c r="G158" i="50"/>
  <c r="G157" i="50"/>
  <c r="G156" i="50"/>
  <c r="G155" i="50"/>
  <c r="G154" i="50"/>
  <c r="G153" i="50"/>
  <c r="G152" i="50"/>
  <c r="G151" i="50"/>
  <c r="G150" i="50"/>
  <c r="G149" i="50"/>
  <c r="G148" i="50"/>
  <c r="G147" i="50"/>
  <c r="G146" i="50"/>
  <c r="G145" i="50"/>
  <c r="G144" i="50"/>
  <c r="G143" i="50"/>
  <c r="G142" i="50"/>
  <c r="G141" i="50"/>
  <c r="G140" i="50"/>
  <c r="G139" i="50"/>
  <c r="G138" i="50"/>
  <c r="G137" i="50"/>
  <c r="G136" i="50"/>
  <c r="G135" i="50"/>
  <c r="G134" i="50"/>
  <c r="G133" i="50"/>
  <c r="G132" i="50"/>
  <c r="G131" i="50"/>
  <c r="G130" i="50"/>
  <c r="G129" i="50"/>
  <c r="G128" i="50"/>
  <c r="G127" i="50"/>
  <c r="G126" i="50"/>
  <c r="G125" i="50"/>
  <c r="G124" i="50"/>
  <c r="G123" i="50"/>
  <c r="G122" i="50"/>
  <c r="G121" i="50"/>
  <c r="G120" i="50"/>
  <c r="G119" i="50"/>
  <c r="G118" i="50"/>
  <c r="G117" i="50"/>
  <c r="G116" i="50"/>
  <c r="G115" i="50"/>
  <c r="G114" i="50"/>
  <c r="G113" i="50"/>
  <c r="G112" i="50"/>
  <c r="G111" i="50"/>
  <c r="G110" i="50"/>
  <c r="G109" i="50"/>
  <c r="G108" i="50"/>
  <c r="G107" i="50"/>
  <c r="G106" i="50"/>
  <c r="G105" i="50"/>
  <c r="G104" i="50"/>
  <c r="G103" i="50"/>
  <c r="G102" i="50"/>
  <c r="G101" i="50"/>
  <c r="G100" i="50"/>
  <c r="G99" i="50"/>
  <c r="G98" i="50"/>
  <c r="G97" i="50"/>
  <c r="G96" i="50"/>
  <c r="G95" i="50"/>
  <c r="G94" i="50"/>
  <c r="G93" i="50"/>
  <c r="G92" i="50"/>
  <c r="G91" i="50"/>
  <c r="G90" i="50"/>
  <c r="G89" i="50"/>
  <c r="G88" i="50"/>
  <c r="G87" i="50"/>
  <c r="G86" i="50"/>
  <c r="G85" i="50"/>
  <c r="G84" i="50"/>
  <c r="G83" i="50"/>
  <c r="G82" i="50"/>
  <c r="G81" i="50"/>
  <c r="G80" i="50"/>
  <c r="G79" i="50"/>
  <c r="G78" i="50"/>
  <c r="G77" i="50"/>
  <c r="G76" i="50"/>
  <c r="G75" i="50"/>
  <c r="G74" i="50"/>
  <c r="G73" i="50"/>
  <c r="G72" i="50"/>
  <c r="G71" i="50"/>
  <c r="G70" i="50"/>
  <c r="G69" i="50"/>
  <c r="G68" i="50"/>
  <c r="G67" i="50"/>
  <c r="G66" i="50"/>
  <c r="G65" i="50"/>
  <c r="G64" i="50"/>
  <c r="G63" i="50"/>
  <c r="G62" i="50"/>
  <c r="G61" i="50"/>
  <c r="G60" i="50"/>
  <c r="G59" i="50"/>
  <c r="G58" i="50"/>
  <c r="G57" i="50"/>
  <c r="G56" i="50"/>
  <c r="G55" i="50"/>
  <c r="G54" i="50"/>
  <c r="G53" i="50"/>
  <c r="G52" i="50"/>
  <c r="G51" i="50"/>
  <c r="G50" i="50"/>
  <c r="G49" i="50"/>
  <c r="G48" i="50"/>
  <c r="G47" i="50"/>
  <c r="G46" i="50"/>
  <c r="G45" i="50"/>
  <c r="G44" i="50"/>
  <c r="G43" i="50"/>
  <c r="G42" i="50"/>
  <c r="G41" i="50"/>
  <c r="G40" i="50"/>
  <c r="G39" i="50"/>
  <c r="G38" i="50"/>
  <c r="G37" i="50"/>
  <c r="G36" i="50"/>
  <c r="G35" i="50"/>
  <c r="G34" i="50"/>
  <c r="G33" i="50"/>
  <c r="G32" i="50"/>
  <c r="G31" i="50"/>
  <c r="G30" i="50"/>
  <c r="G29" i="50"/>
  <c r="G28" i="50"/>
  <c r="G27" i="50"/>
  <c r="G26" i="50"/>
  <c r="G25" i="50"/>
  <c r="G24" i="50"/>
  <c r="G23" i="50"/>
  <c r="G22" i="50"/>
  <c r="G21" i="50"/>
  <c r="G20" i="50"/>
  <c r="G19" i="50"/>
  <c r="G18" i="50"/>
  <c r="G17" i="50"/>
  <c r="G16" i="50"/>
  <c r="G15" i="50"/>
  <c r="G14" i="50"/>
  <c r="G13" i="50"/>
  <c r="G12" i="50"/>
  <c r="G11" i="50"/>
  <c r="G10" i="50"/>
  <c r="G9" i="50"/>
  <c r="G8" i="50"/>
  <c r="G7" i="50"/>
  <c r="G6" i="50"/>
  <c r="G5" i="50"/>
  <c r="F6" i="50"/>
  <c r="F7" i="50"/>
  <c r="F8" i="50"/>
  <c r="F9" i="50"/>
  <c r="F10" i="50"/>
  <c r="F11" i="50"/>
  <c r="F12" i="50"/>
  <c r="F13" i="50"/>
  <c r="F14" i="50"/>
  <c r="F15" i="50"/>
  <c r="F16" i="50"/>
  <c r="F17" i="50"/>
  <c r="F18" i="50"/>
  <c r="F19" i="50"/>
  <c r="F20" i="50"/>
  <c r="F21" i="50"/>
  <c r="F22" i="50"/>
  <c r="F23" i="50"/>
  <c r="F24" i="50"/>
  <c r="F25" i="50"/>
  <c r="F26" i="50"/>
  <c r="F27" i="50"/>
  <c r="F28" i="50"/>
  <c r="F29" i="50"/>
  <c r="F30" i="50"/>
  <c r="F31" i="50"/>
  <c r="F32" i="50"/>
  <c r="F33" i="50"/>
  <c r="F34" i="50"/>
  <c r="F35" i="50"/>
  <c r="F36" i="50"/>
  <c r="F37" i="50"/>
  <c r="F38" i="50"/>
  <c r="F39" i="50"/>
  <c r="F40" i="50"/>
  <c r="F41" i="50"/>
  <c r="F42" i="50"/>
  <c r="F43" i="50"/>
  <c r="F44" i="50"/>
  <c r="F45" i="50"/>
  <c r="F46" i="50"/>
  <c r="F47" i="50"/>
  <c r="F48" i="50"/>
  <c r="F49" i="50"/>
  <c r="F50" i="50"/>
  <c r="F51" i="50"/>
  <c r="F52" i="50"/>
  <c r="F53" i="50"/>
  <c r="F54" i="50"/>
  <c r="F55" i="50"/>
  <c r="F56" i="50"/>
  <c r="F57" i="50"/>
  <c r="F58" i="50"/>
  <c r="F59" i="50"/>
  <c r="F60" i="50"/>
  <c r="F61" i="50"/>
  <c r="F62" i="50"/>
  <c r="F63" i="50"/>
  <c r="F64" i="50"/>
  <c r="F65" i="50"/>
  <c r="F66" i="50"/>
  <c r="F67" i="50"/>
  <c r="F68" i="50"/>
  <c r="F69" i="50"/>
  <c r="F70" i="50"/>
  <c r="F71" i="50"/>
  <c r="F72" i="50"/>
  <c r="F73" i="50"/>
  <c r="F74" i="50"/>
  <c r="F75" i="50"/>
  <c r="F76" i="50"/>
  <c r="F77" i="50"/>
  <c r="F78" i="50"/>
  <c r="F79" i="50"/>
  <c r="F80" i="50"/>
  <c r="F81" i="50"/>
  <c r="F82" i="50"/>
  <c r="F83" i="50"/>
  <c r="F84" i="50"/>
  <c r="F85" i="50"/>
  <c r="F86" i="50"/>
  <c r="F87" i="50"/>
  <c r="F88" i="50"/>
  <c r="F89" i="50"/>
  <c r="F90" i="50"/>
  <c r="F91" i="50"/>
  <c r="F92" i="50"/>
  <c r="F93" i="50"/>
  <c r="F94" i="50"/>
  <c r="F95" i="50"/>
  <c r="F96" i="50"/>
  <c r="F97" i="50"/>
  <c r="F98" i="50"/>
  <c r="F99" i="50"/>
  <c r="F100" i="50"/>
  <c r="F101" i="50"/>
  <c r="F102" i="50"/>
  <c r="F103" i="50"/>
  <c r="F104" i="50"/>
  <c r="F105" i="50"/>
  <c r="F106" i="50"/>
  <c r="F107" i="50"/>
  <c r="F108" i="50"/>
  <c r="F109" i="50"/>
  <c r="F110" i="50"/>
  <c r="F111" i="50"/>
  <c r="F112" i="50"/>
  <c r="F113" i="50"/>
  <c r="F114" i="50"/>
  <c r="F115" i="50"/>
  <c r="F116" i="50"/>
  <c r="F117" i="50"/>
  <c r="F118" i="50"/>
  <c r="F119" i="50"/>
  <c r="F120" i="50"/>
  <c r="F121" i="50"/>
  <c r="F122" i="50"/>
  <c r="F123" i="50"/>
  <c r="F124" i="50"/>
  <c r="F125" i="50"/>
  <c r="F126" i="50"/>
  <c r="F127" i="50"/>
  <c r="F128" i="50"/>
  <c r="F129" i="50"/>
  <c r="F130" i="50"/>
  <c r="F131" i="50"/>
  <c r="F132" i="50"/>
  <c r="F133" i="50"/>
  <c r="F134" i="50"/>
  <c r="F135" i="50"/>
  <c r="F136" i="50"/>
  <c r="F137" i="50"/>
  <c r="F138" i="50"/>
  <c r="F139" i="50"/>
  <c r="F140" i="50"/>
  <c r="F141" i="50"/>
  <c r="F142" i="50"/>
  <c r="F143" i="50"/>
  <c r="F144" i="50"/>
  <c r="F145" i="50"/>
  <c r="F146" i="50"/>
  <c r="F147" i="50"/>
  <c r="F148" i="50"/>
  <c r="F149" i="50"/>
  <c r="F150" i="50"/>
  <c r="F151" i="50"/>
  <c r="F152" i="50"/>
  <c r="F153" i="50"/>
  <c r="F154" i="50"/>
  <c r="F155" i="50"/>
  <c r="F156" i="50"/>
  <c r="F157" i="50"/>
  <c r="F158" i="50"/>
  <c r="F159" i="50"/>
  <c r="F160" i="50"/>
  <c r="F161" i="50"/>
  <c r="F162" i="50"/>
  <c r="F163" i="50"/>
  <c r="F164" i="50"/>
  <c r="F165" i="50"/>
  <c r="F166" i="50"/>
  <c r="F167" i="50"/>
  <c r="F168" i="50"/>
  <c r="F169" i="50"/>
  <c r="F170" i="50"/>
  <c r="F171" i="50"/>
  <c r="F172" i="50"/>
  <c r="F173" i="50"/>
  <c r="F174" i="50"/>
  <c r="F175" i="50"/>
  <c r="F176" i="50"/>
  <c r="F177" i="50"/>
  <c r="F178" i="50"/>
  <c r="F179" i="50"/>
  <c r="F180" i="50"/>
  <c r="F181" i="50"/>
  <c r="F182" i="50"/>
  <c r="F183" i="50"/>
  <c r="F184" i="50"/>
  <c r="F185" i="50"/>
  <c r="F186" i="50"/>
  <c r="F187" i="50"/>
  <c r="F5" i="50"/>
  <c r="A27" i="38" l="1"/>
  <c r="B27" i="38"/>
  <c r="A26" i="38"/>
  <c r="B26" i="38"/>
  <c r="A6" i="38"/>
  <c r="A11" i="38"/>
  <c r="A21" i="38"/>
  <c r="A22" i="38"/>
  <c r="A23" i="38"/>
  <c r="A24" i="38"/>
  <c r="A25" i="38"/>
  <c r="B25" i="38"/>
  <c r="B24" i="38"/>
  <c r="B23" i="38"/>
  <c r="B22" i="38"/>
  <c r="B21" i="38"/>
  <c r="B20" i="38"/>
  <c r="B19" i="38"/>
  <c r="B18" i="38"/>
  <c r="B17" i="38"/>
  <c r="B16" i="38"/>
  <c r="B15" i="38"/>
  <c r="B14" i="38"/>
  <c r="B13" i="38"/>
  <c r="B12" i="38"/>
  <c r="B11" i="38"/>
  <c r="B10" i="38"/>
  <c r="A1" i="80"/>
  <c r="A1" i="47"/>
  <c r="A1" i="49"/>
  <c r="A1" i="48"/>
  <c r="A1" i="58"/>
  <c r="A1" i="59"/>
  <c r="A1" i="17"/>
  <c r="A1" i="75"/>
  <c r="A1" i="63"/>
  <c r="A1" i="10"/>
  <c r="A1" i="31"/>
  <c r="A1" i="6"/>
  <c r="A1" i="4"/>
  <c r="A1" i="2"/>
  <c r="A1" i="50"/>
  <c r="A1" i="66"/>
  <c r="A1" i="71"/>
  <c r="A1" i="87"/>
  <c r="A1" i="35"/>
  <c r="A1" i="1"/>
  <c r="A1" i="83"/>
  <c r="A1" i="85"/>
  <c r="A1" i="72"/>
  <c r="A1" i="77"/>
  <c r="A1" i="76"/>
  <c r="A1" i="84"/>
  <c r="B9" i="38"/>
  <c r="N29" i="2" l="1"/>
  <c r="N28" i="2"/>
  <c r="M29" i="2"/>
  <c r="M28" i="2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5" i="10"/>
  <c r="X113" i="76" l="1"/>
  <c r="W113" i="76"/>
  <c r="V113" i="76"/>
  <c r="U113" i="76"/>
  <c r="R5" i="76"/>
  <c r="S5" i="76"/>
  <c r="R6" i="76"/>
  <c r="S6" i="76"/>
  <c r="R7" i="76"/>
  <c r="S7" i="76"/>
  <c r="R8" i="76"/>
  <c r="S8" i="76"/>
  <c r="R9" i="76"/>
  <c r="S9" i="76"/>
  <c r="R10" i="76"/>
  <c r="S10" i="76"/>
  <c r="R11" i="76"/>
  <c r="S11" i="76"/>
  <c r="R12" i="76"/>
  <c r="S12" i="76"/>
  <c r="R13" i="76"/>
  <c r="S13" i="76"/>
  <c r="R14" i="76"/>
  <c r="S14" i="76"/>
  <c r="R15" i="76"/>
  <c r="S15" i="76"/>
  <c r="R16" i="76"/>
  <c r="S16" i="76"/>
  <c r="R17" i="76"/>
  <c r="S17" i="76"/>
  <c r="R18" i="76"/>
  <c r="S18" i="76"/>
  <c r="R19" i="76"/>
  <c r="S19" i="76"/>
  <c r="R20" i="76"/>
  <c r="S20" i="76"/>
  <c r="R21" i="76"/>
  <c r="S21" i="76"/>
  <c r="R22" i="76"/>
  <c r="S22" i="76"/>
  <c r="R23" i="76"/>
  <c r="S23" i="76"/>
  <c r="R24" i="76"/>
  <c r="S24" i="76"/>
  <c r="R25" i="76"/>
  <c r="S25" i="76"/>
  <c r="R26" i="76"/>
  <c r="S26" i="76"/>
  <c r="R27" i="76"/>
  <c r="S27" i="76"/>
  <c r="R28" i="76"/>
  <c r="S28" i="76"/>
  <c r="R29" i="76"/>
  <c r="S29" i="76"/>
  <c r="R30" i="76"/>
  <c r="S30" i="76"/>
  <c r="R31" i="76"/>
  <c r="S31" i="76"/>
  <c r="R32" i="76"/>
  <c r="S32" i="76"/>
  <c r="R33" i="76"/>
  <c r="S33" i="76"/>
  <c r="R34" i="76"/>
  <c r="S34" i="76"/>
  <c r="R35" i="76"/>
  <c r="S35" i="76"/>
  <c r="R36" i="76"/>
  <c r="S36" i="76"/>
  <c r="R37" i="76"/>
  <c r="S37" i="76"/>
  <c r="R38" i="76"/>
  <c r="S38" i="76"/>
  <c r="R39" i="76"/>
  <c r="S39" i="76"/>
  <c r="R40" i="76"/>
  <c r="S40" i="76"/>
  <c r="R41" i="76"/>
  <c r="S41" i="76"/>
  <c r="R42" i="76"/>
  <c r="S42" i="76"/>
  <c r="R43" i="76"/>
  <c r="S43" i="76"/>
  <c r="R44" i="76"/>
  <c r="S44" i="76"/>
  <c r="R45" i="76"/>
  <c r="S45" i="76"/>
  <c r="R46" i="76"/>
  <c r="S46" i="76"/>
  <c r="R47" i="76"/>
  <c r="S47" i="76"/>
  <c r="R48" i="76"/>
  <c r="S48" i="76"/>
  <c r="R49" i="76"/>
  <c r="S49" i="76"/>
  <c r="R50" i="76"/>
  <c r="S50" i="76"/>
  <c r="R51" i="76"/>
  <c r="S51" i="76"/>
  <c r="R52" i="76"/>
  <c r="S52" i="76"/>
  <c r="R53" i="76"/>
  <c r="S53" i="76"/>
  <c r="R54" i="76"/>
  <c r="S54" i="76"/>
  <c r="R55" i="76"/>
  <c r="S55" i="76"/>
  <c r="R56" i="76"/>
  <c r="S56" i="76"/>
  <c r="R57" i="76"/>
  <c r="S57" i="76"/>
  <c r="R58" i="76"/>
  <c r="S58" i="76"/>
  <c r="R59" i="76"/>
  <c r="S59" i="76"/>
  <c r="R60" i="76"/>
  <c r="S60" i="76"/>
  <c r="R61" i="76"/>
  <c r="S61" i="76"/>
  <c r="R62" i="76"/>
  <c r="S62" i="76"/>
  <c r="R63" i="76"/>
  <c r="S63" i="76"/>
  <c r="R64" i="76"/>
  <c r="S64" i="76"/>
  <c r="R65" i="76"/>
  <c r="S65" i="76"/>
  <c r="R66" i="76"/>
  <c r="S66" i="76"/>
  <c r="R67" i="76"/>
  <c r="S67" i="76"/>
  <c r="R68" i="76"/>
  <c r="S68" i="76"/>
  <c r="R69" i="76"/>
  <c r="S69" i="76"/>
  <c r="R70" i="76"/>
  <c r="S70" i="76"/>
  <c r="R71" i="76"/>
  <c r="S71" i="76"/>
  <c r="R72" i="76"/>
  <c r="S72" i="76"/>
  <c r="R73" i="76"/>
  <c r="S73" i="76"/>
  <c r="R74" i="76"/>
  <c r="S74" i="76"/>
  <c r="R75" i="76"/>
  <c r="S75" i="76"/>
  <c r="R76" i="76"/>
  <c r="S76" i="76"/>
  <c r="R77" i="76"/>
  <c r="S77" i="76"/>
  <c r="R78" i="76"/>
  <c r="S78" i="76"/>
  <c r="R79" i="76"/>
  <c r="S79" i="76"/>
  <c r="R80" i="76"/>
  <c r="S80" i="76"/>
  <c r="R81" i="76"/>
  <c r="S81" i="76"/>
  <c r="R82" i="76"/>
  <c r="S82" i="76"/>
  <c r="R83" i="76"/>
  <c r="S83" i="76"/>
  <c r="R84" i="76"/>
  <c r="S84" i="76"/>
  <c r="R85" i="76"/>
  <c r="S85" i="76"/>
  <c r="R86" i="76"/>
  <c r="S86" i="76"/>
  <c r="R87" i="76"/>
  <c r="S87" i="76"/>
  <c r="R88" i="76"/>
  <c r="S88" i="76"/>
  <c r="R89" i="76"/>
  <c r="S89" i="76"/>
  <c r="R90" i="76"/>
  <c r="S90" i="76"/>
  <c r="R91" i="76"/>
  <c r="S91" i="76"/>
  <c r="R92" i="76"/>
  <c r="S92" i="76"/>
  <c r="R93" i="76"/>
  <c r="S93" i="76"/>
  <c r="R94" i="76"/>
  <c r="S94" i="76"/>
  <c r="R95" i="76"/>
  <c r="S95" i="76"/>
  <c r="R96" i="76"/>
  <c r="S96" i="76"/>
  <c r="R97" i="76"/>
  <c r="S97" i="76"/>
  <c r="R98" i="76"/>
  <c r="S98" i="76"/>
  <c r="R99" i="76"/>
  <c r="S99" i="76"/>
  <c r="R100" i="76"/>
  <c r="S100" i="76"/>
  <c r="R101" i="76"/>
  <c r="S101" i="76"/>
  <c r="R102" i="76"/>
  <c r="S102" i="76"/>
  <c r="R103" i="76"/>
  <c r="S103" i="76"/>
  <c r="R104" i="76"/>
  <c r="S104" i="76"/>
  <c r="R105" i="76"/>
  <c r="S105" i="76"/>
  <c r="R106" i="76"/>
  <c r="S106" i="76"/>
  <c r="R107" i="76"/>
  <c r="S107" i="76"/>
  <c r="R108" i="76"/>
  <c r="S108" i="76"/>
  <c r="R109" i="76"/>
  <c r="S109" i="76"/>
  <c r="R110" i="76"/>
  <c r="S110" i="76"/>
  <c r="R111" i="76"/>
  <c r="S111" i="76"/>
  <c r="R112" i="76"/>
  <c r="S112" i="76"/>
  <c r="R113" i="76"/>
  <c r="S113" i="76"/>
  <c r="R114" i="76"/>
  <c r="S114" i="76"/>
  <c r="R115" i="76"/>
  <c r="S115" i="76"/>
  <c r="R116" i="76"/>
  <c r="S116" i="76"/>
  <c r="R117" i="76"/>
  <c r="S117" i="76"/>
  <c r="R118" i="76"/>
  <c r="S118" i="76"/>
  <c r="R119" i="76"/>
  <c r="S119" i="76"/>
  <c r="R120" i="76"/>
  <c r="S120" i="76"/>
  <c r="R121" i="76"/>
  <c r="S121" i="76"/>
  <c r="R122" i="76"/>
  <c r="S122" i="76"/>
  <c r="R123" i="76"/>
  <c r="S123" i="76"/>
  <c r="R124" i="76"/>
  <c r="S124" i="76"/>
  <c r="R125" i="76"/>
  <c r="S125" i="76"/>
  <c r="R126" i="76"/>
  <c r="S126" i="76"/>
  <c r="R127" i="76"/>
  <c r="S127" i="76"/>
  <c r="R128" i="76"/>
  <c r="S128" i="76"/>
  <c r="R129" i="76"/>
  <c r="S129" i="76"/>
  <c r="R130" i="76"/>
  <c r="S130" i="76"/>
  <c r="R131" i="76"/>
  <c r="S131" i="76"/>
  <c r="R132" i="76"/>
  <c r="S132" i="76"/>
  <c r="R133" i="76"/>
  <c r="S133" i="76"/>
  <c r="R134" i="76"/>
  <c r="S134" i="76"/>
  <c r="R135" i="76"/>
  <c r="S135" i="76"/>
  <c r="R136" i="76"/>
  <c r="S136" i="76"/>
  <c r="R137" i="76"/>
  <c r="S137" i="76"/>
  <c r="R138" i="76"/>
  <c r="S138" i="76"/>
  <c r="R139" i="76"/>
  <c r="S139" i="76"/>
  <c r="R140" i="76"/>
  <c r="S140" i="76"/>
  <c r="R141" i="76"/>
  <c r="S141" i="76"/>
  <c r="R142" i="76"/>
  <c r="S142" i="76"/>
  <c r="R143" i="76"/>
  <c r="S143" i="76"/>
  <c r="R144" i="76"/>
  <c r="S144" i="76"/>
  <c r="R145" i="76"/>
  <c r="S145" i="76"/>
  <c r="R146" i="76"/>
  <c r="S146" i="76"/>
  <c r="R147" i="76"/>
  <c r="S147" i="76"/>
  <c r="R148" i="76"/>
  <c r="S148" i="76"/>
  <c r="R149" i="76"/>
  <c r="S149" i="76"/>
  <c r="R150" i="76"/>
  <c r="S150" i="76"/>
  <c r="R151" i="76"/>
  <c r="S151" i="76"/>
  <c r="R152" i="76"/>
  <c r="S152" i="76"/>
  <c r="R153" i="76"/>
  <c r="S153" i="76"/>
  <c r="R154" i="76"/>
  <c r="S154" i="76"/>
  <c r="R155" i="76"/>
  <c r="S155" i="76"/>
  <c r="R156" i="76"/>
  <c r="S156" i="76"/>
  <c r="R157" i="76"/>
  <c r="S157" i="76"/>
  <c r="R158" i="76"/>
  <c r="S158" i="76"/>
  <c r="R159" i="76"/>
  <c r="S159" i="76"/>
  <c r="R160" i="76"/>
  <c r="S160" i="76"/>
  <c r="R161" i="76"/>
  <c r="S161" i="76"/>
  <c r="R162" i="76"/>
  <c r="S162" i="76"/>
  <c r="R163" i="76"/>
  <c r="S163" i="76"/>
  <c r="R164" i="76"/>
  <c r="S164" i="76"/>
  <c r="R165" i="76"/>
  <c r="S165" i="76"/>
  <c r="R166" i="76"/>
  <c r="S166" i="76"/>
  <c r="R167" i="76"/>
  <c r="S167" i="76"/>
  <c r="R168" i="76"/>
  <c r="S168" i="76"/>
  <c r="R169" i="76"/>
  <c r="S169" i="76"/>
  <c r="R170" i="76"/>
  <c r="S170" i="76"/>
  <c r="R171" i="76"/>
  <c r="S171" i="76"/>
  <c r="R172" i="76"/>
  <c r="S172" i="76"/>
  <c r="R173" i="76"/>
  <c r="S173" i="76"/>
  <c r="R174" i="76"/>
  <c r="S174" i="76"/>
  <c r="R175" i="76"/>
  <c r="S175" i="76"/>
  <c r="R176" i="76"/>
  <c r="S176" i="76"/>
  <c r="R177" i="76"/>
  <c r="S177" i="76"/>
  <c r="R178" i="76"/>
  <c r="S178" i="76"/>
  <c r="R179" i="76"/>
  <c r="S179" i="76"/>
  <c r="R180" i="76"/>
  <c r="S180" i="76"/>
  <c r="R181" i="76"/>
  <c r="S181" i="76"/>
  <c r="R182" i="76"/>
  <c r="S182" i="76"/>
  <c r="R183" i="76"/>
  <c r="S183" i="76"/>
  <c r="R184" i="76"/>
  <c r="S184" i="76"/>
  <c r="R185" i="76"/>
  <c r="S185" i="76"/>
  <c r="R186" i="76"/>
  <c r="S186" i="76"/>
  <c r="S4" i="76"/>
  <c r="R4" i="76"/>
  <c r="P5" i="76"/>
  <c r="Q5" i="76"/>
  <c r="P6" i="76"/>
  <c r="Q6" i="76"/>
  <c r="P7" i="76"/>
  <c r="Q7" i="76"/>
  <c r="P8" i="76"/>
  <c r="Q8" i="76"/>
  <c r="P9" i="76"/>
  <c r="Q9" i="76"/>
  <c r="P10" i="76"/>
  <c r="Q10" i="76"/>
  <c r="P11" i="76"/>
  <c r="Q11" i="76"/>
  <c r="P12" i="76"/>
  <c r="Q12" i="76"/>
  <c r="P13" i="76"/>
  <c r="Q13" i="76"/>
  <c r="P14" i="76"/>
  <c r="Q14" i="76"/>
  <c r="P15" i="76"/>
  <c r="Q15" i="76"/>
  <c r="P16" i="76"/>
  <c r="Q16" i="76"/>
  <c r="P17" i="76"/>
  <c r="Q17" i="76"/>
  <c r="P18" i="76"/>
  <c r="Q18" i="76"/>
  <c r="P19" i="76"/>
  <c r="Q19" i="76"/>
  <c r="P20" i="76"/>
  <c r="Q20" i="76"/>
  <c r="P21" i="76"/>
  <c r="Q21" i="76"/>
  <c r="P22" i="76"/>
  <c r="Q22" i="76"/>
  <c r="P23" i="76"/>
  <c r="Q23" i="76"/>
  <c r="P24" i="76"/>
  <c r="Q24" i="76"/>
  <c r="P25" i="76"/>
  <c r="Q25" i="76"/>
  <c r="P26" i="76"/>
  <c r="Q26" i="76"/>
  <c r="P27" i="76"/>
  <c r="Q27" i="76"/>
  <c r="P28" i="76"/>
  <c r="Q28" i="76"/>
  <c r="P29" i="76"/>
  <c r="Q29" i="76"/>
  <c r="P30" i="76"/>
  <c r="Q30" i="76"/>
  <c r="P31" i="76"/>
  <c r="Q31" i="76"/>
  <c r="P32" i="76"/>
  <c r="Q32" i="76"/>
  <c r="P33" i="76"/>
  <c r="Q33" i="76"/>
  <c r="P34" i="76"/>
  <c r="Q34" i="76"/>
  <c r="P35" i="76"/>
  <c r="Q35" i="76"/>
  <c r="P36" i="76"/>
  <c r="Q36" i="76"/>
  <c r="P37" i="76"/>
  <c r="Q37" i="76"/>
  <c r="P38" i="76"/>
  <c r="Q38" i="76"/>
  <c r="P39" i="76"/>
  <c r="Q39" i="76"/>
  <c r="P40" i="76"/>
  <c r="Q40" i="76"/>
  <c r="P41" i="76"/>
  <c r="Q41" i="76"/>
  <c r="P42" i="76"/>
  <c r="Q42" i="76"/>
  <c r="P43" i="76"/>
  <c r="Q43" i="76"/>
  <c r="P44" i="76"/>
  <c r="Q44" i="76"/>
  <c r="P45" i="76"/>
  <c r="Q45" i="76"/>
  <c r="P46" i="76"/>
  <c r="Q46" i="76"/>
  <c r="P47" i="76"/>
  <c r="Q47" i="76"/>
  <c r="P48" i="76"/>
  <c r="Q48" i="76"/>
  <c r="P49" i="76"/>
  <c r="Q49" i="76"/>
  <c r="P50" i="76"/>
  <c r="Q50" i="76"/>
  <c r="P51" i="76"/>
  <c r="Q51" i="76"/>
  <c r="P52" i="76"/>
  <c r="Q52" i="76"/>
  <c r="P53" i="76"/>
  <c r="Q53" i="76"/>
  <c r="P54" i="76"/>
  <c r="Q54" i="76"/>
  <c r="P55" i="76"/>
  <c r="Q55" i="76"/>
  <c r="P56" i="76"/>
  <c r="Q56" i="76"/>
  <c r="P57" i="76"/>
  <c r="Q57" i="76"/>
  <c r="P58" i="76"/>
  <c r="Q58" i="76"/>
  <c r="P59" i="76"/>
  <c r="Q59" i="76"/>
  <c r="P60" i="76"/>
  <c r="Q60" i="76"/>
  <c r="P61" i="76"/>
  <c r="Q61" i="76"/>
  <c r="P62" i="76"/>
  <c r="Q62" i="76"/>
  <c r="P63" i="76"/>
  <c r="Q63" i="76"/>
  <c r="P64" i="76"/>
  <c r="Q64" i="76"/>
  <c r="P65" i="76"/>
  <c r="Q65" i="76"/>
  <c r="P66" i="76"/>
  <c r="Q66" i="76"/>
  <c r="P67" i="76"/>
  <c r="Q67" i="76"/>
  <c r="P68" i="76"/>
  <c r="Q68" i="76"/>
  <c r="P69" i="76"/>
  <c r="Q69" i="76"/>
  <c r="P70" i="76"/>
  <c r="Q70" i="76"/>
  <c r="P71" i="76"/>
  <c r="Q71" i="76"/>
  <c r="P72" i="76"/>
  <c r="Q72" i="76"/>
  <c r="P73" i="76"/>
  <c r="Q73" i="76"/>
  <c r="P74" i="76"/>
  <c r="Q74" i="76"/>
  <c r="P75" i="76"/>
  <c r="Q75" i="76"/>
  <c r="P76" i="76"/>
  <c r="Q76" i="76"/>
  <c r="P77" i="76"/>
  <c r="Q77" i="76"/>
  <c r="P78" i="76"/>
  <c r="Q78" i="76"/>
  <c r="P79" i="76"/>
  <c r="Q79" i="76"/>
  <c r="P80" i="76"/>
  <c r="Q80" i="76"/>
  <c r="P81" i="76"/>
  <c r="Q81" i="76"/>
  <c r="P82" i="76"/>
  <c r="Q82" i="76"/>
  <c r="P83" i="76"/>
  <c r="Q83" i="76"/>
  <c r="P84" i="76"/>
  <c r="Q84" i="76"/>
  <c r="P85" i="76"/>
  <c r="Q85" i="76"/>
  <c r="P86" i="76"/>
  <c r="Q86" i="76"/>
  <c r="P87" i="76"/>
  <c r="Q87" i="76"/>
  <c r="P88" i="76"/>
  <c r="Q88" i="76"/>
  <c r="P89" i="76"/>
  <c r="Q89" i="76"/>
  <c r="P90" i="76"/>
  <c r="Q90" i="76"/>
  <c r="P91" i="76"/>
  <c r="Q91" i="76"/>
  <c r="P92" i="76"/>
  <c r="Q92" i="76"/>
  <c r="P93" i="76"/>
  <c r="Q93" i="76"/>
  <c r="P94" i="76"/>
  <c r="Q94" i="76"/>
  <c r="P95" i="76"/>
  <c r="Q95" i="76"/>
  <c r="P96" i="76"/>
  <c r="Q96" i="76"/>
  <c r="P97" i="76"/>
  <c r="Q97" i="76"/>
  <c r="P98" i="76"/>
  <c r="Q98" i="76"/>
  <c r="P99" i="76"/>
  <c r="Q99" i="76"/>
  <c r="P100" i="76"/>
  <c r="Q100" i="76"/>
  <c r="P101" i="76"/>
  <c r="Q101" i="76"/>
  <c r="P102" i="76"/>
  <c r="Q102" i="76"/>
  <c r="P103" i="76"/>
  <c r="Q103" i="76"/>
  <c r="P104" i="76"/>
  <c r="Q104" i="76"/>
  <c r="P105" i="76"/>
  <c r="Q105" i="76"/>
  <c r="P106" i="76"/>
  <c r="Q106" i="76"/>
  <c r="P107" i="76"/>
  <c r="Q107" i="76"/>
  <c r="P108" i="76"/>
  <c r="Q108" i="76"/>
  <c r="P109" i="76"/>
  <c r="Q109" i="76"/>
  <c r="P110" i="76"/>
  <c r="Q110" i="76"/>
  <c r="P111" i="76"/>
  <c r="Q111" i="76"/>
  <c r="P112" i="76"/>
  <c r="Q112" i="76"/>
  <c r="P113" i="76"/>
  <c r="Q113" i="76"/>
  <c r="P114" i="76"/>
  <c r="Q114" i="76"/>
  <c r="P115" i="76"/>
  <c r="Q115" i="76"/>
  <c r="P116" i="76"/>
  <c r="Q116" i="76"/>
  <c r="P117" i="76"/>
  <c r="Q117" i="76"/>
  <c r="P118" i="76"/>
  <c r="Q118" i="76"/>
  <c r="P119" i="76"/>
  <c r="Q119" i="76"/>
  <c r="P120" i="76"/>
  <c r="Q120" i="76"/>
  <c r="P121" i="76"/>
  <c r="Q121" i="76"/>
  <c r="P122" i="76"/>
  <c r="Q122" i="76"/>
  <c r="P123" i="76"/>
  <c r="Q123" i="76"/>
  <c r="P124" i="76"/>
  <c r="Q124" i="76"/>
  <c r="P125" i="76"/>
  <c r="Q125" i="76"/>
  <c r="P126" i="76"/>
  <c r="Q126" i="76"/>
  <c r="P127" i="76"/>
  <c r="Q127" i="76"/>
  <c r="P128" i="76"/>
  <c r="Q128" i="76"/>
  <c r="P129" i="76"/>
  <c r="Q129" i="76"/>
  <c r="P130" i="76"/>
  <c r="Q130" i="76"/>
  <c r="P131" i="76"/>
  <c r="Q131" i="76"/>
  <c r="P132" i="76"/>
  <c r="Q132" i="76"/>
  <c r="P133" i="76"/>
  <c r="Q133" i="76"/>
  <c r="P134" i="76"/>
  <c r="Q134" i="76"/>
  <c r="P135" i="76"/>
  <c r="Q135" i="76"/>
  <c r="P136" i="76"/>
  <c r="Q136" i="76"/>
  <c r="P137" i="76"/>
  <c r="Q137" i="76"/>
  <c r="P138" i="76"/>
  <c r="Q138" i="76"/>
  <c r="P139" i="76"/>
  <c r="Q139" i="76"/>
  <c r="P140" i="76"/>
  <c r="Q140" i="76"/>
  <c r="P141" i="76"/>
  <c r="Q141" i="76"/>
  <c r="P142" i="76"/>
  <c r="Q142" i="76"/>
  <c r="P143" i="76"/>
  <c r="Q143" i="76"/>
  <c r="P144" i="76"/>
  <c r="Q144" i="76"/>
  <c r="P145" i="76"/>
  <c r="Q145" i="76"/>
  <c r="P146" i="76"/>
  <c r="Q146" i="76"/>
  <c r="P147" i="76"/>
  <c r="Q147" i="76"/>
  <c r="P148" i="76"/>
  <c r="Q148" i="76"/>
  <c r="P149" i="76"/>
  <c r="Q149" i="76"/>
  <c r="P150" i="76"/>
  <c r="Q150" i="76"/>
  <c r="P151" i="76"/>
  <c r="Q151" i="76"/>
  <c r="P152" i="76"/>
  <c r="Q152" i="76"/>
  <c r="P153" i="76"/>
  <c r="Q153" i="76"/>
  <c r="P154" i="76"/>
  <c r="Q154" i="76"/>
  <c r="P155" i="76"/>
  <c r="Q155" i="76"/>
  <c r="P156" i="76"/>
  <c r="Q156" i="76"/>
  <c r="P157" i="76"/>
  <c r="Q157" i="76"/>
  <c r="P158" i="76"/>
  <c r="Q158" i="76"/>
  <c r="P159" i="76"/>
  <c r="Q159" i="76"/>
  <c r="P160" i="76"/>
  <c r="Q160" i="76"/>
  <c r="P161" i="76"/>
  <c r="Q161" i="76"/>
  <c r="P162" i="76"/>
  <c r="Q162" i="76"/>
  <c r="P163" i="76"/>
  <c r="Q163" i="76"/>
  <c r="P164" i="76"/>
  <c r="Q164" i="76"/>
  <c r="P165" i="76"/>
  <c r="Q165" i="76"/>
  <c r="P166" i="76"/>
  <c r="Q166" i="76"/>
  <c r="P167" i="76"/>
  <c r="Q167" i="76"/>
  <c r="P168" i="76"/>
  <c r="Q168" i="76"/>
  <c r="P169" i="76"/>
  <c r="Q169" i="76"/>
  <c r="P170" i="76"/>
  <c r="Q170" i="76"/>
  <c r="P171" i="76"/>
  <c r="Q171" i="76"/>
  <c r="P172" i="76"/>
  <c r="Q172" i="76"/>
  <c r="P173" i="76"/>
  <c r="Q173" i="76"/>
  <c r="P174" i="76"/>
  <c r="Q174" i="76"/>
  <c r="P175" i="76"/>
  <c r="Q175" i="76"/>
  <c r="P176" i="76"/>
  <c r="Q176" i="76"/>
  <c r="P177" i="76"/>
  <c r="Q177" i="76"/>
  <c r="P178" i="76"/>
  <c r="Q178" i="76"/>
  <c r="P179" i="76"/>
  <c r="Q179" i="76"/>
  <c r="P180" i="76"/>
  <c r="Q180" i="76"/>
  <c r="P181" i="76"/>
  <c r="Q181" i="76"/>
  <c r="P182" i="76"/>
  <c r="Q182" i="76"/>
  <c r="P183" i="76"/>
  <c r="Q183" i="76"/>
  <c r="P184" i="76"/>
  <c r="Q184" i="76"/>
  <c r="P185" i="76"/>
  <c r="Q185" i="76"/>
  <c r="P186" i="76"/>
  <c r="Q186" i="76"/>
  <c r="Q4" i="76"/>
  <c r="P4" i="76"/>
  <c r="M28" i="71"/>
  <c r="W5" i="76"/>
  <c r="V5" i="76"/>
  <c r="W4" i="76"/>
  <c r="V4" i="76"/>
  <c r="F9" i="63"/>
  <c r="G9" i="63"/>
  <c r="F10" i="63"/>
  <c r="G10" i="63"/>
  <c r="F11" i="63"/>
  <c r="G11" i="63"/>
  <c r="F12" i="63"/>
  <c r="G12" i="63"/>
  <c r="F13" i="63"/>
  <c r="G13" i="63"/>
  <c r="F14" i="63"/>
  <c r="G14" i="63"/>
  <c r="F15" i="63"/>
  <c r="G15" i="63"/>
  <c r="F16" i="63"/>
  <c r="G16" i="63"/>
  <c r="F17" i="63"/>
  <c r="G17" i="63"/>
  <c r="F18" i="63"/>
  <c r="G18" i="63"/>
  <c r="F19" i="63"/>
  <c r="G19" i="63"/>
  <c r="F20" i="63"/>
  <c r="G20" i="63"/>
  <c r="F21" i="63"/>
  <c r="G21" i="63"/>
  <c r="F22" i="63"/>
  <c r="G22" i="63"/>
  <c r="F23" i="63"/>
  <c r="G23" i="63"/>
  <c r="F24" i="63"/>
  <c r="G24" i="63"/>
  <c r="F25" i="63"/>
  <c r="G25" i="63"/>
  <c r="F26" i="63"/>
  <c r="G26" i="63"/>
  <c r="F27" i="63"/>
  <c r="G27" i="63"/>
  <c r="F28" i="63"/>
  <c r="G28" i="63"/>
  <c r="F29" i="63"/>
  <c r="G29" i="63"/>
  <c r="F30" i="63"/>
  <c r="G30" i="63"/>
  <c r="F31" i="63"/>
  <c r="G31" i="63"/>
  <c r="F32" i="63"/>
  <c r="G32" i="63"/>
  <c r="F33" i="63"/>
  <c r="G33" i="63"/>
  <c r="F34" i="63"/>
  <c r="G34" i="63"/>
  <c r="F35" i="63"/>
  <c r="G35" i="63"/>
  <c r="F36" i="63"/>
  <c r="G36" i="63"/>
  <c r="F37" i="63"/>
  <c r="G37" i="63"/>
  <c r="F38" i="63"/>
  <c r="G38" i="63"/>
  <c r="F39" i="63"/>
  <c r="G39" i="63"/>
  <c r="F40" i="63"/>
  <c r="G40" i="63"/>
  <c r="F41" i="63"/>
  <c r="G41" i="63"/>
  <c r="F42" i="63"/>
  <c r="G42" i="63"/>
  <c r="F43" i="63"/>
  <c r="G43" i="63"/>
  <c r="F44" i="63"/>
  <c r="G44" i="63"/>
  <c r="F45" i="63"/>
  <c r="G45" i="63"/>
  <c r="F46" i="63"/>
  <c r="G46" i="63"/>
  <c r="F47" i="63"/>
  <c r="G47" i="63"/>
  <c r="F48" i="63"/>
  <c r="G48" i="63"/>
  <c r="F49" i="63"/>
  <c r="G49" i="63"/>
  <c r="F50" i="63"/>
  <c r="G50" i="63"/>
  <c r="F51" i="63"/>
  <c r="G51" i="63"/>
  <c r="F52" i="63"/>
  <c r="G52" i="63"/>
  <c r="F53" i="63"/>
  <c r="G53" i="63"/>
  <c r="F54" i="63"/>
  <c r="G54" i="63"/>
  <c r="F55" i="63"/>
  <c r="G55" i="63"/>
  <c r="F56" i="63"/>
  <c r="G56" i="63"/>
  <c r="F57" i="63"/>
  <c r="G57" i="63"/>
  <c r="F58" i="63"/>
  <c r="G58" i="63"/>
  <c r="F59" i="63"/>
  <c r="G59" i="63"/>
  <c r="F60" i="63"/>
  <c r="G60" i="63"/>
  <c r="F61" i="63"/>
  <c r="G61" i="63"/>
  <c r="F62" i="63"/>
  <c r="G62" i="63"/>
  <c r="F63" i="63"/>
  <c r="G63" i="63"/>
  <c r="F64" i="63"/>
  <c r="G64" i="63"/>
  <c r="F65" i="63"/>
  <c r="G65" i="63"/>
  <c r="F66" i="63"/>
  <c r="G66" i="63"/>
  <c r="F67" i="63"/>
  <c r="G67" i="63"/>
  <c r="F68" i="63"/>
  <c r="G68" i="63"/>
  <c r="F69" i="63"/>
  <c r="G69" i="63"/>
  <c r="F70" i="63"/>
  <c r="G70" i="63"/>
  <c r="F71" i="63"/>
  <c r="G71" i="63"/>
  <c r="F72" i="63"/>
  <c r="G72" i="63"/>
  <c r="F73" i="63"/>
  <c r="G73" i="63"/>
  <c r="F74" i="63"/>
  <c r="G74" i="63"/>
  <c r="F75" i="63"/>
  <c r="G75" i="63"/>
  <c r="F76" i="63"/>
  <c r="G76" i="63"/>
  <c r="F77" i="63"/>
  <c r="G77" i="63"/>
  <c r="F78" i="63"/>
  <c r="G78" i="63"/>
  <c r="F79" i="63"/>
  <c r="G79" i="63"/>
  <c r="F80" i="63"/>
  <c r="G80" i="63"/>
  <c r="F81" i="63"/>
  <c r="G81" i="63"/>
  <c r="F82" i="63"/>
  <c r="G82" i="63"/>
  <c r="F83" i="63"/>
  <c r="G83" i="63"/>
  <c r="F84" i="63"/>
  <c r="G84" i="63"/>
  <c r="F85" i="63"/>
  <c r="G85" i="63"/>
  <c r="F86" i="63"/>
  <c r="G86" i="63"/>
  <c r="F87" i="63"/>
  <c r="G87" i="63"/>
  <c r="F88" i="63"/>
  <c r="G88" i="63"/>
  <c r="F89" i="63"/>
  <c r="G89" i="63"/>
  <c r="F90" i="63"/>
  <c r="G90" i="63"/>
  <c r="F91" i="63"/>
  <c r="G91" i="63"/>
  <c r="F92" i="63"/>
  <c r="G92" i="63"/>
  <c r="F93" i="63"/>
  <c r="G93" i="63"/>
  <c r="F94" i="63"/>
  <c r="G94" i="63"/>
  <c r="F95" i="63"/>
  <c r="G95" i="63"/>
  <c r="F96" i="63"/>
  <c r="G96" i="63"/>
  <c r="F97" i="63"/>
  <c r="G97" i="63"/>
  <c r="F98" i="63"/>
  <c r="G98" i="63"/>
  <c r="F99" i="63"/>
  <c r="G99" i="63"/>
  <c r="F100" i="63"/>
  <c r="G100" i="63"/>
  <c r="F101" i="63"/>
  <c r="G101" i="63"/>
  <c r="F102" i="63"/>
  <c r="G102" i="63"/>
  <c r="F103" i="63"/>
  <c r="G103" i="63"/>
  <c r="F104" i="63"/>
  <c r="G104" i="63"/>
  <c r="F105" i="63"/>
  <c r="G105" i="63"/>
  <c r="F106" i="63"/>
  <c r="G106" i="63"/>
  <c r="F107" i="63"/>
  <c r="G107" i="63"/>
  <c r="F108" i="63"/>
  <c r="G108" i="63"/>
  <c r="F109" i="63"/>
  <c r="G109" i="63"/>
  <c r="F110" i="63"/>
  <c r="G110" i="63"/>
  <c r="F111" i="63"/>
  <c r="G111" i="63"/>
  <c r="F112" i="63"/>
  <c r="G112" i="63"/>
  <c r="F113" i="63"/>
  <c r="G113" i="63"/>
  <c r="F114" i="63"/>
  <c r="G114" i="63"/>
  <c r="F115" i="63"/>
  <c r="G115" i="63"/>
  <c r="F116" i="63"/>
  <c r="G116" i="63"/>
  <c r="F117" i="63"/>
  <c r="G117" i="63"/>
  <c r="F118" i="63"/>
  <c r="G118" i="63"/>
  <c r="F119" i="63"/>
  <c r="G119" i="63"/>
  <c r="F120" i="63"/>
  <c r="G120" i="63"/>
  <c r="F121" i="63"/>
  <c r="G121" i="63"/>
  <c r="F122" i="63"/>
  <c r="G122" i="63"/>
  <c r="F123" i="63"/>
  <c r="G123" i="63"/>
  <c r="F124" i="63"/>
  <c r="G124" i="63"/>
  <c r="F125" i="63"/>
  <c r="G125" i="63"/>
  <c r="F126" i="63"/>
  <c r="G126" i="63"/>
  <c r="F127" i="63"/>
  <c r="G127" i="63"/>
  <c r="F128" i="63"/>
  <c r="G128" i="63"/>
  <c r="F129" i="63"/>
  <c r="G129" i="63"/>
  <c r="F130" i="63"/>
  <c r="G130" i="63"/>
  <c r="F131" i="63"/>
  <c r="G131" i="63"/>
  <c r="F132" i="63"/>
  <c r="G132" i="63"/>
  <c r="F133" i="63"/>
  <c r="G133" i="63"/>
  <c r="F134" i="63"/>
  <c r="G134" i="63"/>
  <c r="F135" i="63"/>
  <c r="G135" i="63"/>
  <c r="F136" i="63"/>
  <c r="G136" i="63"/>
  <c r="F137" i="63"/>
  <c r="G137" i="63"/>
  <c r="F138" i="63"/>
  <c r="G138" i="63"/>
  <c r="F139" i="63"/>
  <c r="G139" i="63"/>
  <c r="F140" i="63"/>
  <c r="G140" i="63"/>
  <c r="F141" i="63"/>
  <c r="G141" i="63"/>
  <c r="F142" i="63"/>
  <c r="G142" i="63"/>
  <c r="F143" i="63"/>
  <c r="G143" i="63"/>
  <c r="F144" i="63"/>
  <c r="G144" i="63"/>
  <c r="F145" i="63"/>
  <c r="G145" i="63"/>
  <c r="F146" i="63"/>
  <c r="G146" i="63"/>
  <c r="F147" i="63"/>
  <c r="G147" i="63"/>
  <c r="F148" i="63"/>
  <c r="G148" i="63"/>
  <c r="F149" i="63"/>
  <c r="G149" i="63"/>
  <c r="F150" i="63"/>
  <c r="G150" i="63"/>
  <c r="F151" i="63"/>
  <c r="G151" i="63"/>
  <c r="F152" i="63"/>
  <c r="G152" i="63"/>
  <c r="F153" i="63"/>
  <c r="G153" i="63"/>
  <c r="F154" i="63"/>
  <c r="G154" i="63"/>
  <c r="F155" i="63"/>
  <c r="G155" i="63"/>
  <c r="F156" i="63"/>
  <c r="G156" i="63"/>
  <c r="F157" i="63"/>
  <c r="G157" i="63"/>
  <c r="F158" i="63"/>
  <c r="G158" i="63"/>
  <c r="F159" i="63"/>
  <c r="G159" i="63"/>
  <c r="F160" i="63"/>
  <c r="G160" i="63"/>
  <c r="F161" i="63"/>
  <c r="G161" i="63"/>
  <c r="F162" i="63"/>
  <c r="G162" i="63"/>
  <c r="F163" i="63"/>
  <c r="G163" i="63"/>
  <c r="F164" i="63"/>
  <c r="G164" i="63"/>
  <c r="F165" i="63"/>
  <c r="G165" i="63"/>
  <c r="F166" i="63"/>
  <c r="G166" i="63"/>
  <c r="F167" i="63"/>
  <c r="G167" i="63"/>
  <c r="F168" i="63"/>
  <c r="G168" i="63"/>
  <c r="F169" i="63"/>
  <c r="G169" i="63"/>
  <c r="F170" i="63"/>
  <c r="G170" i="63"/>
  <c r="F171" i="63"/>
  <c r="G171" i="63"/>
  <c r="F172" i="63"/>
  <c r="G172" i="63"/>
  <c r="F173" i="63"/>
  <c r="G173" i="63"/>
  <c r="F174" i="63"/>
  <c r="G174" i="63"/>
  <c r="F175" i="63"/>
  <c r="G175" i="63"/>
  <c r="F176" i="63"/>
  <c r="G176" i="63"/>
  <c r="F177" i="63"/>
  <c r="G177" i="63"/>
  <c r="F178" i="63"/>
  <c r="G178" i="63"/>
  <c r="F179" i="63"/>
  <c r="G179" i="63"/>
  <c r="F180" i="63"/>
  <c r="G180" i="63"/>
  <c r="F181" i="63"/>
  <c r="G181" i="63"/>
  <c r="F182" i="63"/>
  <c r="G182" i="63"/>
  <c r="F183" i="63"/>
  <c r="G183" i="63"/>
  <c r="F184" i="63"/>
  <c r="G184" i="63"/>
  <c r="F185" i="63"/>
  <c r="G185" i="63"/>
  <c r="F186" i="63"/>
  <c r="G186" i="63"/>
  <c r="F187" i="63"/>
  <c r="G187" i="63"/>
  <c r="F188" i="63"/>
  <c r="G188" i="63"/>
  <c r="F189" i="63"/>
  <c r="G189" i="63"/>
  <c r="F190" i="63"/>
  <c r="G190" i="63"/>
  <c r="G8" i="63"/>
  <c r="F8" i="63"/>
  <c r="F9" i="58"/>
  <c r="G9" i="58"/>
  <c r="F10" i="58"/>
  <c r="G10" i="58"/>
  <c r="F11" i="58"/>
  <c r="G11" i="58"/>
  <c r="F12" i="58"/>
  <c r="G12" i="58"/>
  <c r="F13" i="58"/>
  <c r="G13" i="58"/>
  <c r="F14" i="58"/>
  <c r="G14" i="58"/>
  <c r="F15" i="58"/>
  <c r="G15" i="58"/>
  <c r="F16" i="58"/>
  <c r="G16" i="58"/>
  <c r="F17" i="58"/>
  <c r="G17" i="58"/>
  <c r="F18" i="58"/>
  <c r="G18" i="58"/>
  <c r="F19" i="58"/>
  <c r="G19" i="58"/>
  <c r="F20" i="58"/>
  <c r="G20" i="58"/>
  <c r="F21" i="58"/>
  <c r="G21" i="58"/>
  <c r="F22" i="58"/>
  <c r="G22" i="58"/>
  <c r="F23" i="58"/>
  <c r="G23" i="58"/>
  <c r="F24" i="58"/>
  <c r="G24" i="58"/>
  <c r="F25" i="58"/>
  <c r="G25" i="58"/>
  <c r="F26" i="58"/>
  <c r="G26" i="58"/>
  <c r="F27" i="58"/>
  <c r="G27" i="58"/>
  <c r="F28" i="58"/>
  <c r="G28" i="58"/>
  <c r="F29" i="58"/>
  <c r="G29" i="58"/>
  <c r="F30" i="58"/>
  <c r="G30" i="58"/>
  <c r="F31" i="58"/>
  <c r="G31" i="58"/>
  <c r="F32" i="58"/>
  <c r="G32" i="58"/>
  <c r="F33" i="58"/>
  <c r="G33" i="58"/>
  <c r="F34" i="58"/>
  <c r="G34" i="58"/>
  <c r="F35" i="58"/>
  <c r="G35" i="58"/>
  <c r="F36" i="58"/>
  <c r="G36" i="58"/>
  <c r="F37" i="58"/>
  <c r="G37" i="58"/>
  <c r="F38" i="58"/>
  <c r="G38" i="58"/>
  <c r="F39" i="58"/>
  <c r="G39" i="58"/>
  <c r="F40" i="58"/>
  <c r="G40" i="58"/>
  <c r="F41" i="58"/>
  <c r="G41" i="58"/>
  <c r="F42" i="58"/>
  <c r="G42" i="58"/>
  <c r="F43" i="58"/>
  <c r="G43" i="58"/>
  <c r="F44" i="58"/>
  <c r="G44" i="58"/>
  <c r="F45" i="58"/>
  <c r="G45" i="58"/>
  <c r="F46" i="58"/>
  <c r="G46" i="58"/>
  <c r="F47" i="58"/>
  <c r="G47" i="58"/>
  <c r="F48" i="58"/>
  <c r="G48" i="58"/>
  <c r="F49" i="58"/>
  <c r="G49" i="58"/>
  <c r="F50" i="58"/>
  <c r="G50" i="58"/>
  <c r="F51" i="58"/>
  <c r="G51" i="58"/>
  <c r="F52" i="58"/>
  <c r="G52" i="58"/>
  <c r="F53" i="58"/>
  <c r="G53" i="58"/>
  <c r="F54" i="58"/>
  <c r="G54" i="58"/>
  <c r="F55" i="58"/>
  <c r="G55" i="58"/>
  <c r="F56" i="58"/>
  <c r="G56" i="58"/>
  <c r="F57" i="58"/>
  <c r="G57" i="58"/>
  <c r="F58" i="58"/>
  <c r="G58" i="58"/>
  <c r="F59" i="58"/>
  <c r="G59" i="58"/>
  <c r="F60" i="58"/>
  <c r="G60" i="58"/>
  <c r="F61" i="58"/>
  <c r="G61" i="58"/>
  <c r="F62" i="58"/>
  <c r="G62" i="58"/>
  <c r="F63" i="58"/>
  <c r="G63" i="58"/>
  <c r="F64" i="58"/>
  <c r="G64" i="58"/>
  <c r="F65" i="58"/>
  <c r="G65" i="58"/>
  <c r="F66" i="58"/>
  <c r="G66" i="58"/>
  <c r="F67" i="58"/>
  <c r="G67" i="58"/>
  <c r="F68" i="58"/>
  <c r="G68" i="58"/>
  <c r="F69" i="58"/>
  <c r="G69" i="58"/>
  <c r="F70" i="58"/>
  <c r="G70" i="58"/>
  <c r="F71" i="58"/>
  <c r="G71" i="58"/>
  <c r="F72" i="58"/>
  <c r="G72" i="58"/>
  <c r="F73" i="58"/>
  <c r="G73" i="58"/>
  <c r="F74" i="58"/>
  <c r="G74" i="58"/>
  <c r="F75" i="58"/>
  <c r="G75" i="58"/>
  <c r="F76" i="58"/>
  <c r="G76" i="58"/>
  <c r="F77" i="58"/>
  <c r="G77" i="58"/>
  <c r="F78" i="58"/>
  <c r="G78" i="58"/>
  <c r="F79" i="58"/>
  <c r="G79" i="58"/>
  <c r="F80" i="58"/>
  <c r="G80" i="58"/>
  <c r="F81" i="58"/>
  <c r="G81" i="58"/>
  <c r="F82" i="58"/>
  <c r="G82" i="58"/>
  <c r="F83" i="58"/>
  <c r="G83" i="58"/>
  <c r="F84" i="58"/>
  <c r="G84" i="58"/>
  <c r="F85" i="58"/>
  <c r="G85" i="58"/>
  <c r="F86" i="58"/>
  <c r="G86" i="58"/>
  <c r="F87" i="58"/>
  <c r="G87" i="58"/>
  <c r="F88" i="58"/>
  <c r="G88" i="58"/>
  <c r="F89" i="58"/>
  <c r="G89" i="58"/>
  <c r="F90" i="58"/>
  <c r="G90" i="58"/>
  <c r="F91" i="58"/>
  <c r="G91" i="58"/>
  <c r="F92" i="58"/>
  <c r="G92" i="58"/>
  <c r="F93" i="58"/>
  <c r="G93" i="58"/>
  <c r="F94" i="58"/>
  <c r="G94" i="58"/>
  <c r="F95" i="58"/>
  <c r="G95" i="58"/>
  <c r="F96" i="58"/>
  <c r="G96" i="58"/>
  <c r="F97" i="58"/>
  <c r="G97" i="58"/>
  <c r="F98" i="58"/>
  <c r="G98" i="58"/>
  <c r="F99" i="58"/>
  <c r="G99" i="58"/>
  <c r="F100" i="58"/>
  <c r="G100" i="58"/>
  <c r="F101" i="58"/>
  <c r="G101" i="58"/>
  <c r="F102" i="58"/>
  <c r="G102" i="58"/>
  <c r="F103" i="58"/>
  <c r="G103" i="58"/>
  <c r="F104" i="58"/>
  <c r="G104" i="58"/>
  <c r="F105" i="58"/>
  <c r="G105" i="58"/>
  <c r="F106" i="58"/>
  <c r="G106" i="58"/>
  <c r="F107" i="58"/>
  <c r="G107" i="58"/>
  <c r="F108" i="58"/>
  <c r="G108" i="58"/>
  <c r="F109" i="58"/>
  <c r="G109" i="58"/>
  <c r="F110" i="58"/>
  <c r="G110" i="58"/>
  <c r="F111" i="58"/>
  <c r="G111" i="58"/>
  <c r="F112" i="58"/>
  <c r="G112" i="58"/>
  <c r="F113" i="58"/>
  <c r="G113" i="58"/>
  <c r="F114" i="58"/>
  <c r="G114" i="58"/>
  <c r="F115" i="58"/>
  <c r="G115" i="58"/>
  <c r="F116" i="58"/>
  <c r="G116" i="58"/>
  <c r="F117" i="58"/>
  <c r="G117" i="58"/>
  <c r="F118" i="58"/>
  <c r="G118" i="58"/>
  <c r="F119" i="58"/>
  <c r="G119" i="58"/>
  <c r="F120" i="58"/>
  <c r="G120" i="58"/>
  <c r="F121" i="58"/>
  <c r="G121" i="58"/>
  <c r="F122" i="58"/>
  <c r="G122" i="58"/>
  <c r="F123" i="58"/>
  <c r="G123" i="58"/>
  <c r="F124" i="58"/>
  <c r="G124" i="58"/>
  <c r="F125" i="58"/>
  <c r="G125" i="58"/>
  <c r="F126" i="58"/>
  <c r="G126" i="58"/>
  <c r="F127" i="58"/>
  <c r="G127" i="58"/>
  <c r="F128" i="58"/>
  <c r="G128" i="58"/>
  <c r="F129" i="58"/>
  <c r="G129" i="58"/>
  <c r="F130" i="58"/>
  <c r="G130" i="58"/>
  <c r="F131" i="58"/>
  <c r="G131" i="58"/>
  <c r="F132" i="58"/>
  <c r="G132" i="58"/>
  <c r="F133" i="58"/>
  <c r="G133" i="58"/>
  <c r="F134" i="58"/>
  <c r="G134" i="58"/>
  <c r="F135" i="58"/>
  <c r="G135" i="58"/>
  <c r="F136" i="58"/>
  <c r="G136" i="58"/>
  <c r="F137" i="58"/>
  <c r="G137" i="58"/>
  <c r="F138" i="58"/>
  <c r="G138" i="58"/>
  <c r="F139" i="58"/>
  <c r="G139" i="58"/>
  <c r="F140" i="58"/>
  <c r="G140" i="58"/>
  <c r="F141" i="58"/>
  <c r="G141" i="58"/>
  <c r="F142" i="58"/>
  <c r="G142" i="58"/>
  <c r="F143" i="58"/>
  <c r="G143" i="58"/>
  <c r="F144" i="58"/>
  <c r="G144" i="58"/>
  <c r="F145" i="58"/>
  <c r="G145" i="58"/>
  <c r="F146" i="58"/>
  <c r="G146" i="58"/>
  <c r="F147" i="58"/>
  <c r="G147" i="58"/>
  <c r="F148" i="58"/>
  <c r="G148" i="58"/>
  <c r="F149" i="58"/>
  <c r="G149" i="58"/>
  <c r="F150" i="58"/>
  <c r="G150" i="58"/>
  <c r="F151" i="58"/>
  <c r="G151" i="58"/>
  <c r="F152" i="58"/>
  <c r="G152" i="58"/>
  <c r="F153" i="58"/>
  <c r="G153" i="58"/>
  <c r="F154" i="58"/>
  <c r="G154" i="58"/>
  <c r="F155" i="58"/>
  <c r="G155" i="58"/>
  <c r="F156" i="58"/>
  <c r="G156" i="58"/>
  <c r="F157" i="58"/>
  <c r="G157" i="58"/>
  <c r="F158" i="58"/>
  <c r="G158" i="58"/>
  <c r="F159" i="58"/>
  <c r="G159" i="58"/>
  <c r="F160" i="58"/>
  <c r="G160" i="58"/>
  <c r="F161" i="58"/>
  <c r="G161" i="58"/>
  <c r="F162" i="58"/>
  <c r="G162" i="58"/>
  <c r="F163" i="58"/>
  <c r="G163" i="58"/>
  <c r="F164" i="58"/>
  <c r="G164" i="58"/>
  <c r="F165" i="58"/>
  <c r="G165" i="58"/>
  <c r="F166" i="58"/>
  <c r="G166" i="58"/>
  <c r="F167" i="58"/>
  <c r="G167" i="58"/>
  <c r="F168" i="58"/>
  <c r="G168" i="58"/>
  <c r="F169" i="58"/>
  <c r="G169" i="58"/>
  <c r="F170" i="58"/>
  <c r="G170" i="58"/>
  <c r="F171" i="58"/>
  <c r="G171" i="58"/>
  <c r="F172" i="58"/>
  <c r="G172" i="58"/>
  <c r="F173" i="58"/>
  <c r="G173" i="58"/>
  <c r="F174" i="58"/>
  <c r="G174" i="58"/>
  <c r="F175" i="58"/>
  <c r="G175" i="58"/>
  <c r="F176" i="58"/>
  <c r="G176" i="58"/>
  <c r="F177" i="58"/>
  <c r="G177" i="58"/>
  <c r="F178" i="58"/>
  <c r="G178" i="58"/>
  <c r="F179" i="58"/>
  <c r="G179" i="58"/>
  <c r="F180" i="58"/>
  <c r="G180" i="58"/>
  <c r="F181" i="58"/>
  <c r="G181" i="58"/>
  <c r="F182" i="58"/>
  <c r="G182" i="58"/>
  <c r="F183" i="58"/>
  <c r="G183" i="58"/>
  <c r="F184" i="58"/>
  <c r="G184" i="58"/>
  <c r="F185" i="58"/>
  <c r="G185" i="58"/>
  <c r="F186" i="58"/>
  <c r="G186" i="58"/>
  <c r="F187" i="58"/>
  <c r="G187" i="58"/>
  <c r="F188" i="58"/>
  <c r="G188" i="58"/>
  <c r="F189" i="58"/>
  <c r="G189" i="58"/>
  <c r="F190" i="58"/>
  <c r="G190" i="58"/>
  <c r="G8" i="58"/>
  <c r="F8" i="58"/>
  <c r="F9" i="59"/>
  <c r="G9" i="59"/>
  <c r="F10" i="59"/>
  <c r="G10" i="59"/>
  <c r="F11" i="59"/>
  <c r="G11" i="59"/>
  <c r="F12" i="59"/>
  <c r="G12" i="59"/>
  <c r="F13" i="59"/>
  <c r="G13" i="59"/>
  <c r="F14" i="59"/>
  <c r="G14" i="59"/>
  <c r="F15" i="59"/>
  <c r="G15" i="59"/>
  <c r="F16" i="59"/>
  <c r="G16" i="59"/>
  <c r="F17" i="59"/>
  <c r="G17" i="59"/>
  <c r="F18" i="59"/>
  <c r="G18" i="59"/>
  <c r="F19" i="59"/>
  <c r="G19" i="59"/>
  <c r="F20" i="59"/>
  <c r="G20" i="59"/>
  <c r="F21" i="59"/>
  <c r="G21" i="59"/>
  <c r="F22" i="59"/>
  <c r="G22" i="59"/>
  <c r="F23" i="59"/>
  <c r="G23" i="59"/>
  <c r="F24" i="59"/>
  <c r="G24" i="59"/>
  <c r="F25" i="59"/>
  <c r="G25" i="59"/>
  <c r="F26" i="59"/>
  <c r="G26" i="59"/>
  <c r="F27" i="59"/>
  <c r="G27" i="59"/>
  <c r="F28" i="59"/>
  <c r="G28" i="59"/>
  <c r="F29" i="59"/>
  <c r="G29" i="59"/>
  <c r="F30" i="59"/>
  <c r="G30" i="59"/>
  <c r="F31" i="59"/>
  <c r="G31" i="59"/>
  <c r="F32" i="59"/>
  <c r="G32" i="59"/>
  <c r="F33" i="59"/>
  <c r="G33" i="59"/>
  <c r="F34" i="59"/>
  <c r="G34" i="59"/>
  <c r="F35" i="59"/>
  <c r="G35" i="59"/>
  <c r="F36" i="59"/>
  <c r="G36" i="59"/>
  <c r="F37" i="59"/>
  <c r="G37" i="59"/>
  <c r="F38" i="59"/>
  <c r="G38" i="59"/>
  <c r="F39" i="59"/>
  <c r="G39" i="59"/>
  <c r="F40" i="59"/>
  <c r="G40" i="59"/>
  <c r="F41" i="59"/>
  <c r="G41" i="59"/>
  <c r="F42" i="59"/>
  <c r="G42" i="59"/>
  <c r="F43" i="59"/>
  <c r="G43" i="59"/>
  <c r="F44" i="59"/>
  <c r="G44" i="59"/>
  <c r="F45" i="59"/>
  <c r="G45" i="59"/>
  <c r="F46" i="59"/>
  <c r="G46" i="59"/>
  <c r="F47" i="59"/>
  <c r="G47" i="59"/>
  <c r="F48" i="59"/>
  <c r="G48" i="59"/>
  <c r="F49" i="59"/>
  <c r="G49" i="59"/>
  <c r="F50" i="59"/>
  <c r="G50" i="59"/>
  <c r="F51" i="59"/>
  <c r="G51" i="59"/>
  <c r="F52" i="59"/>
  <c r="G52" i="59"/>
  <c r="F53" i="59"/>
  <c r="G53" i="59"/>
  <c r="F54" i="59"/>
  <c r="G54" i="59"/>
  <c r="F55" i="59"/>
  <c r="G55" i="59"/>
  <c r="F56" i="59"/>
  <c r="G56" i="59"/>
  <c r="F57" i="59"/>
  <c r="G57" i="59"/>
  <c r="F58" i="59"/>
  <c r="G58" i="59"/>
  <c r="F59" i="59"/>
  <c r="G59" i="59"/>
  <c r="F60" i="59"/>
  <c r="G60" i="59"/>
  <c r="F61" i="59"/>
  <c r="G61" i="59"/>
  <c r="F62" i="59"/>
  <c r="G62" i="59"/>
  <c r="F63" i="59"/>
  <c r="G63" i="59"/>
  <c r="F64" i="59"/>
  <c r="G64" i="59"/>
  <c r="F65" i="59"/>
  <c r="G65" i="59"/>
  <c r="F66" i="59"/>
  <c r="G66" i="59"/>
  <c r="F67" i="59"/>
  <c r="G67" i="59"/>
  <c r="F68" i="59"/>
  <c r="G68" i="59"/>
  <c r="F69" i="59"/>
  <c r="G69" i="59"/>
  <c r="F70" i="59"/>
  <c r="G70" i="59"/>
  <c r="F71" i="59"/>
  <c r="G71" i="59"/>
  <c r="F72" i="59"/>
  <c r="G72" i="59"/>
  <c r="F73" i="59"/>
  <c r="G73" i="59"/>
  <c r="F74" i="59"/>
  <c r="G74" i="59"/>
  <c r="F75" i="59"/>
  <c r="G75" i="59"/>
  <c r="F76" i="59"/>
  <c r="G76" i="59"/>
  <c r="F77" i="59"/>
  <c r="G77" i="59"/>
  <c r="F78" i="59"/>
  <c r="G78" i="59"/>
  <c r="F79" i="59"/>
  <c r="G79" i="59"/>
  <c r="F80" i="59"/>
  <c r="G80" i="59"/>
  <c r="F81" i="59"/>
  <c r="G81" i="59"/>
  <c r="F82" i="59"/>
  <c r="G82" i="59"/>
  <c r="F83" i="59"/>
  <c r="G83" i="59"/>
  <c r="F84" i="59"/>
  <c r="G84" i="59"/>
  <c r="F85" i="59"/>
  <c r="G85" i="59"/>
  <c r="F86" i="59"/>
  <c r="G86" i="59"/>
  <c r="F87" i="59"/>
  <c r="G87" i="59"/>
  <c r="F88" i="59"/>
  <c r="G88" i="59"/>
  <c r="F89" i="59"/>
  <c r="G89" i="59"/>
  <c r="F90" i="59"/>
  <c r="G90" i="59"/>
  <c r="F91" i="59"/>
  <c r="G91" i="59"/>
  <c r="F92" i="59"/>
  <c r="G92" i="59"/>
  <c r="F93" i="59"/>
  <c r="G93" i="59"/>
  <c r="F94" i="59"/>
  <c r="G94" i="59"/>
  <c r="F95" i="59"/>
  <c r="G95" i="59"/>
  <c r="F96" i="59"/>
  <c r="G96" i="59"/>
  <c r="F97" i="59"/>
  <c r="G97" i="59"/>
  <c r="F98" i="59"/>
  <c r="G98" i="59"/>
  <c r="F99" i="59"/>
  <c r="G99" i="59"/>
  <c r="F100" i="59"/>
  <c r="G100" i="59"/>
  <c r="F101" i="59"/>
  <c r="G101" i="59"/>
  <c r="F102" i="59"/>
  <c r="G102" i="59"/>
  <c r="F103" i="59"/>
  <c r="G103" i="59"/>
  <c r="F104" i="59"/>
  <c r="G104" i="59"/>
  <c r="F105" i="59"/>
  <c r="G105" i="59"/>
  <c r="F106" i="59"/>
  <c r="G106" i="59"/>
  <c r="F107" i="59"/>
  <c r="G107" i="59"/>
  <c r="F108" i="59"/>
  <c r="G108" i="59"/>
  <c r="F109" i="59"/>
  <c r="G109" i="59"/>
  <c r="F110" i="59"/>
  <c r="G110" i="59"/>
  <c r="F111" i="59"/>
  <c r="G111" i="59"/>
  <c r="F112" i="59"/>
  <c r="G112" i="59"/>
  <c r="F113" i="59"/>
  <c r="G113" i="59"/>
  <c r="F114" i="59"/>
  <c r="G114" i="59"/>
  <c r="F115" i="59"/>
  <c r="G115" i="59"/>
  <c r="F116" i="59"/>
  <c r="G116" i="59"/>
  <c r="F117" i="59"/>
  <c r="G117" i="59"/>
  <c r="F118" i="59"/>
  <c r="G118" i="59"/>
  <c r="F119" i="59"/>
  <c r="G119" i="59"/>
  <c r="F120" i="59"/>
  <c r="G120" i="59"/>
  <c r="F121" i="59"/>
  <c r="G121" i="59"/>
  <c r="F122" i="59"/>
  <c r="G122" i="59"/>
  <c r="F123" i="59"/>
  <c r="G123" i="59"/>
  <c r="F124" i="59"/>
  <c r="G124" i="59"/>
  <c r="F125" i="59"/>
  <c r="G125" i="59"/>
  <c r="F126" i="59"/>
  <c r="G126" i="59"/>
  <c r="F127" i="59"/>
  <c r="G127" i="59"/>
  <c r="F128" i="59"/>
  <c r="G128" i="59"/>
  <c r="F129" i="59"/>
  <c r="G129" i="59"/>
  <c r="F130" i="59"/>
  <c r="G130" i="59"/>
  <c r="F131" i="59"/>
  <c r="G131" i="59"/>
  <c r="F132" i="59"/>
  <c r="G132" i="59"/>
  <c r="F133" i="59"/>
  <c r="G133" i="59"/>
  <c r="F134" i="59"/>
  <c r="G134" i="59"/>
  <c r="F135" i="59"/>
  <c r="G135" i="59"/>
  <c r="F136" i="59"/>
  <c r="G136" i="59"/>
  <c r="F137" i="59"/>
  <c r="G137" i="59"/>
  <c r="F138" i="59"/>
  <c r="G138" i="59"/>
  <c r="F139" i="59"/>
  <c r="G139" i="59"/>
  <c r="F140" i="59"/>
  <c r="G140" i="59"/>
  <c r="F141" i="59"/>
  <c r="G141" i="59"/>
  <c r="F142" i="59"/>
  <c r="G142" i="59"/>
  <c r="F143" i="59"/>
  <c r="G143" i="59"/>
  <c r="F144" i="59"/>
  <c r="G144" i="59"/>
  <c r="F145" i="59"/>
  <c r="G145" i="59"/>
  <c r="F146" i="59"/>
  <c r="G146" i="59"/>
  <c r="F147" i="59"/>
  <c r="G147" i="59"/>
  <c r="F148" i="59"/>
  <c r="G148" i="59"/>
  <c r="F149" i="59"/>
  <c r="G149" i="59"/>
  <c r="F150" i="59"/>
  <c r="G150" i="59"/>
  <c r="F151" i="59"/>
  <c r="G151" i="59"/>
  <c r="F152" i="59"/>
  <c r="G152" i="59"/>
  <c r="F153" i="59"/>
  <c r="G153" i="59"/>
  <c r="F154" i="59"/>
  <c r="G154" i="59"/>
  <c r="F155" i="59"/>
  <c r="G155" i="59"/>
  <c r="F156" i="59"/>
  <c r="G156" i="59"/>
  <c r="F157" i="59"/>
  <c r="G157" i="59"/>
  <c r="F158" i="59"/>
  <c r="G158" i="59"/>
  <c r="F159" i="59"/>
  <c r="G159" i="59"/>
  <c r="F160" i="59"/>
  <c r="G160" i="59"/>
  <c r="F161" i="59"/>
  <c r="G161" i="59"/>
  <c r="F162" i="59"/>
  <c r="G162" i="59"/>
  <c r="F163" i="59"/>
  <c r="G163" i="59"/>
  <c r="F164" i="59"/>
  <c r="G164" i="59"/>
  <c r="F165" i="59"/>
  <c r="G165" i="59"/>
  <c r="F166" i="59"/>
  <c r="G166" i="59"/>
  <c r="F167" i="59"/>
  <c r="G167" i="59"/>
  <c r="F168" i="59"/>
  <c r="G168" i="59"/>
  <c r="F169" i="59"/>
  <c r="G169" i="59"/>
  <c r="F170" i="59"/>
  <c r="G170" i="59"/>
  <c r="F171" i="59"/>
  <c r="G171" i="59"/>
  <c r="F172" i="59"/>
  <c r="G172" i="59"/>
  <c r="F173" i="59"/>
  <c r="G173" i="59"/>
  <c r="F174" i="59"/>
  <c r="G174" i="59"/>
  <c r="F175" i="59"/>
  <c r="G175" i="59"/>
  <c r="F176" i="59"/>
  <c r="G176" i="59"/>
  <c r="F177" i="59"/>
  <c r="G177" i="59"/>
  <c r="F178" i="59"/>
  <c r="G178" i="59"/>
  <c r="F179" i="59"/>
  <c r="G179" i="59"/>
  <c r="F180" i="59"/>
  <c r="G180" i="59"/>
  <c r="F181" i="59"/>
  <c r="G181" i="59"/>
  <c r="F182" i="59"/>
  <c r="G182" i="59"/>
  <c r="F183" i="59"/>
  <c r="G183" i="59"/>
  <c r="F184" i="59"/>
  <c r="G184" i="59"/>
  <c r="F185" i="59"/>
  <c r="G185" i="59"/>
  <c r="F186" i="59"/>
  <c r="G186" i="59"/>
  <c r="F187" i="59"/>
  <c r="G187" i="59"/>
  <c r="F188" i="59"/>
  <c r="G188" i="59"/>
  <c r="F189" i="59"/>
  <c r="G189" i="59"/>
  <c r="F190" i="59"/>
  <c r="G190" i="59"/>
  <c r="G8" i="59"/>
  <c r="F8" i="59"/>
  <c r="F9" i="17"/>
  <c r="G9" i="17"/>
  <c r="F10" i="17"/>
  <c r="G10" i="17"/>
  <c r="F11" i="17"/>
  <c r="G11" i="17"/>
  <c r="F12" i="17"/>
  <c r="G12" i="17"/>
  <c r="F13" i="17"/>
  <c r="G13" i="17"/>
  <c r="F14" i="17"/>
  <c r="G14" i="17"/>
  <c r="F15" i="17"/>
  <c r="G15" i="17"/>
  <c r="F16" i="17"/>
  <c r="G16" i="17"/>
  <c r="F17" i="17"/>
  <c r="G17" i="17"/>
  <c r="F18" i="17"/>
  <c r="G18" i="17"/>
  <c r="F19" i="17"/>
  <c r="G19" i="17"/>
  <c r="F20" i="17"/>
  <c r="G20" i="17"/>
  <c r="F21" i="17"/>
  <c r="G21" i="17"/>
  <c r="F22" i="17"/>
  <c r="G22" i="17"/>
  <c r="F23" i="17"/>
  <c r="G23" i="17"/>
  <c r="F24" i="17"/>
  <c r="G24" i="17"/>
  <c r="F25" i="17"/>
  <c r="G25" i="17"/>
  <c r="F26" i="17"/>
  <c r="G26" i="17"/>
  <c r="F27" i="17"/>
  <c r="G27" i="17"/>
  <c r="F28" i="17"/>
  <c r="G28" i="17"/>
  <c r="F29" i="17"/>
  <c r="G29" i="17"/>
  <c r="F30" i="17"/>
  <c r="G30" i="17"/>
  <c r="F31" i="17"/>
  <c r="G31" i="17"/>
  <c r="F32" i="17"/>
  <c r="G32" i="17"/>
  <c r="F33" i="17"/>
  <c r="G33" i="17"/>
  <c r="F34" i="17"/>
  <c r="G34" i="17"/>
  <c r="F35" i="17"/>
  <c r="G35" i="17"/>
  <c r="F36" i="17"/>
  <c r="G36" i="17"/>
  <c r="F37" i="17"/>
  <c r="G37" i="17"/>
  <c r="F38" i="17"/>
  <c r="G38" i="17"/>
  <c r="F39" i="17"/>
  <c r="G39" i="17"/>
  <c r="F40" i="17"/>
  <c r="G40" i="17"/>
  <c r="F41" i="17"/>
  <c r="G41" i="17"/>
  <c r="F42" i="17"/>
  <c r="G42" i="17"/>
  <c r="F43" i="17"/>
  <c r="G43" i="17"/>
  <c r="F44" i="17"/>
  <c r="G44" i="17"/>
  <c r="F45" i="17"/>
  <c r="G45" i="17"/>
  <c r="F46" i="17"/>
  <c r="G46" i="17"/>
  <c r="F47" i="17"/>
  <c r="G47" i="17"/>
  <c r="F48" i="17"/>
  <c r="G48" i="17"/>
  <c r="F49" i="17"/>
  <c r="G49" i="17"/>
  <c r="F50" i="17"/>
  <c r="G50" i="17"/>
  <c r="F51" i="17"/>
  <c r="G51" i="17"/>
  <c r="F52" i="17"/>
  <c r="G52" i="17"/>
  <c r="F53" i="17"/>
  <c r="G53" i="17"/>
  <c r="F54" i="17"/>
  <c r="G54" i="17"/>
  <c r="F55" i="17"/>
  <c r="G55" i="17"/>
  <c r="F56" i="17"/>
  <c r="G56" i="17"/>
  <c r="F57" i="17"/>
  <c r="G57" i="17"/>
  <c r="F58" i="17"/>
  <c r="G58" i="17"/>
  <c r="F59" i="17"/>
  <c r="G59" i="17"/>
  <c r="F60" i="17"/>
  <c r="G60" i="17"/>
  <c r="F61" i="17"/>
  <c r="G61" i="17"/>
  <c r="F62" i="17"/>
  <c r="G62" i="17"/>
  <c r="F63" i="17"/>
  <c r="G63" i="17"/>
  <c r="F64" i="17"/>
  <c r="G64" i="17"/>
  <c r="F65" i="17"/>
  <c r="G65" i="17"/>
  <c r="F66" i="17"/>
  <c r="G66" i="17"/>
  <c r="F67" i="17"/>
  <c r="G67" i="17"/>
  <c r="F68" i="17"/>
  <c r="G68" i="17"/>
  <c r="F69" i="17"/>
  <c r="G69" i="17"/>
  <c r="F70" i="17"/>
  <c r="G70" i="17"/>
  <c r="F71" i="17"/>
  <c r="G71" i="17"/>
  <c r="F72" i="17"/>
  <c r="G72" i="17"/>
  <c r="F73" i="17"/>
  <c r="G73" i="17"/>
  <c r="F74" i="17"/>
  <c r="G74" i="17"/>
  <c r="F75" i="17"/>
  <c r="G75" i="17"/>
  <c r="F76" i="17"/>
  <c r="G76" i="17"/>
  <c r="F77" i="17"/>
  <c r="G77" i="17"/>
  <c r="F78" i="17"/>
  <c r="G78" i="17"/>
  <c r="F79" i="17"/>
  <c r="G79" i="17"/>
  <c r="F80" i="17"/>
  <c r="G80" i="17"/>
  <c r="F81" i="17"/>
  <c r="G81" i="17"/>
  <c r="F82" i="17"/>
  <c r="G82" i="17"/>
  <c r="F83" i="17"/>
  <c r="G83" i="17"/>
  <c r="F84" i="17"/>
  <c r="G84" i="17"/>
  <c r="F85" i="17"/>
  <c r="G85" i="17"/>
  <c r="F86" i="17"/>
  <c r="G86" i="17"/>
  <c r="F87" i="17"/>
  <c r="G87" i="17"/>
  <c r="F88" i="17"/>
  <c r="G88" i="17"/>
  <c r="F89" i="17"/>
  <c r="G89" i="17"/>
  <c r="F90" i="17"/>
  <c r="G90" i="17"/>
  <c r="F91" i="17"/>
  <c r="G91" i="17"/>
  <c r="F92" i="17"/>
  <c r="G92" i="17"/>
  <c r="F93" i="17"/>
  <c r="G93" i="17"/>
  <c r="F94" i="17"/>
  <c r="G94" i="17"/>
  <c r="F95" i="17"/>
  <c r="G95" i="17"/>
  <c r="F96" i="17"/>
  <c r="G96" i="17"/>
  <c r="F97" i="17"/>
  <c r="G97" i="17"/>
  <c r="F98" i="17"/>
  <c r="G98" i="17"/>
  <c r="F99" i="17"/>
  <c r="G99" i="17"/>
  <c r="F100" i="17"/>
  <c r="G100" i="17"/>
  <c r="F101" i="17"/>
  <c r="G101" i="17"/>
  <c r="F102" i="17"/>
  <c r="G102" i="17"/>
  <c r="F103" i="17"/>
  <c r="G103" i="17"/>
  <c r="F104" i="17"/>
  <c r="G104" i="17"/>
  <c r="F105" i="17"/>
  <c r="G105" i="17"/>
  <c r="F106" i="17"/>
  <c r="G106" i="17"/>
  <c r="F107" i="17"/>
  <c r="G107" i="17"/>
  <c r="F108" i="17"/>
  <c r="G108" i="17"/>
  <c r="F109" i="17"/>
  <c r="G109" i="17"/>
  <c r="F110" i="17"/>
  <c r="G110" i="17"/>
  <c r="F111" i="17"/>
  <c r="G111" i="17"/>
  <c r="F112" i="17"/>
  <c r="G112" i="17"/>
  <c r="F113" i="17"/>
  <c r="G113" i="17"/>
  <c r="F114" i="17"/>
  <c r="G114" i="17"/>
  <c r="F115" i="17"/>
  <c r="G115" i="17"/>
  <c r="F116" i="17"/>
  <c r="G116" i="17"/>
  <c r="F117" i="17"/>
  <c r="G117" i="17"/>
  <c r="F118" i="17"/>
  <c r="G118" i="17"/>
  <c r="F119" i="17"/>
  <c r="G119" i="17"/>
  <c r="F120" i="17"/>
  <c r="G120" i="17"/>
  <c r="F121" i="17"/>
  <c r="G121" i="17"/>
  <c r="F122" i="17"/>
  <c r="G122" i="17"/>
  <c r="F123" i="17"/>
  <c r="G123" i="17"/>
  <c r="F124" i="17"/>
  <c r="G124" i="17"/>
  <c r="F125" i="17"/>
  <c r="G125" i="17"/>
  <c r="F126" i="17"/>
  <c r="G126" i="17"/>
  <c r="F127" i="17"/>
  <c r="G127" i="17"/>
  <c r="F128" i="17"/>
  <c r="G128" i="17"/>
  <c r="F129" i="17"/>
  <c r="G129" i="17"/>
  <c r="F130" i="17"/>
  <c r="G130" i="17"/>
  <c r="F131" i="17"/>
  <c r="G131" i="17"/>
  <c r="F132" i="17"/>
  <c r="G132" i="17"/>
  <c r="F133" i="17"/>
  <c r="G133" i="17"/>
  <c r="F134" i="17"/>
  <c r="G134" i="17"/>
  <c r="F135" i="17"/>
  <c r="G135" i="17"/>
  <c r="F136" i="17"/>
  <c r="G136" i="17"/>
  <c r="F137" i="17"/>
  <c r="G137" i="17"/>
  <c r="F138" i="17"/>
  <c r="G138" i="17"/>
  <c r="F139" i="17"/>
  <c r="G139" i="17"/>
  <c r="F140" i="17"/>
  <c r="G140" i="17"/>
  <c r="F141" i="17"/>
  <c r="G141" i="17"/>
  <c r="F142" i="17"/>
  <c r="G142" i="17"/>
  <c r="F143" i="17"/>
  <c r="G143" i="17"/>
  <c r="F144" i="17"/>
  <c r="G144" i="17"/>
  <c r="F145" i="17"/>
  <c r="G145" i="17"/>
  <c r="F146" i="17"/>
  <c r="G146" i="17"/>
  <c r="F147" i="17"/>
  <c r="G147" i="17"/>
  <c r="F148" i="17"/>
  <c r="G148" i="17"/>
  <c r="F149" i="17"/>
  <c r="G149" i="17"/>
  <c r="F150" i="17"/>
  <c r="G150" i="17"/>
  <c r="F151" i="17"/>
  <c r="G151" i="17"/>
  <c r="F152" i="17"/>
  <c r="G152" i="17"/>
  <c r="F153" i="17"/>
  <c r="G153" i="17"/>
  <c r="F154" i="17"/>
  <c r="G154" i="17"/>
  <c r="F155" i="17"/>
  <c r="G155" i="17"/>
  <c r="F156" i="17"/>
  <c r="G156" i="17"/>
  <c r="F157" i="17"/>
  <c r="G157" i="17"/>
  <c r="F158" i="17"/>
  <c r="G158" i="17"/>
  <c r="F159" i="17"/>
  <c r="G159" i="17"/>
  <c r="F160" i="17"/>
  <c r="G160" i="17"/>
  <c r="F161" i="17"/>
  <c r="G161" i="17"/>
  <c r="F162" i="17"/>
  <c r="G162" i="17"/>
  <c r="F163" i="17"/>
  <c r="G163" i="17"/>
  <c r="F164" i="17"/>
  <c r="G164" i="17"/>
  <c r="F165" i="17"/>
  <c r="G165" i="17"/>
  <c r="F166" i="17"/>
  <c r="G166" i="17"/>
  <c r="F167" i="17"/>
  <c r="G167" i="17"/>
  <c r="F168" i="17"/>
  <c r="G168" i="17"/>
  <c r="F169" i="17"/>
  <c r="G169" i="17"/>
  <c r="F170" i="17"/>
  <c r="G170" i="17"/>
  <c r="F171" i="17"/>
  <c r="G171" i="17"/>
  <c r="F172" i="17"/>
  <c r="G172" i="17"/>
  <c r="F173" i="17"/>
  <c r="G173" i="17"/>
  <c r="F174" i="17"/>
  <c r="G174" i="17"/>
  <c r="F175" i="17"/>
  <c r="G175" i="17"/>
  <c r="F176" i="17"/>
  <c r="G176" i="17"/>
  <c r="F177" i="17"/>
  <c r="G177" i="17"/>
  <c r="F178" i="17"/>
  <c r="G178" i="17"/>
  <c r="F179" i="17"/>
  <c r="G179" i="17"/>
  <c r="F180" i="17"/>
  <c r="G180" i="17"/>
  <c r="F181" i="17"/>
  <c r="G181" i="17"/>
  <c r="F182" i="17"/>
  <c r="G182" i="17"/>
  <c r="F183" i="17"/>
  <c r="G183" i="17"/>
  <c r="F184" i="17"/>
  <c r="G184" i="17"/>
  <c r="F185" i="17"/>
  <c r="G185" i="17"/>
  <c r="F186" i="17"/>
  <c r="G186" i="17"/>
  <c r="F187" i="17"/>
  <c r="G187" i="17"/>
  <c r="F188" i="17"/>
  <c r="G188" i="17"/>
  <c r="F189" i="17"/>
  <c r="G189" i="17"/>
  <c r="F190" i="17"/>
  <c r="G190" i="17"/>
  <c r="G8" i="17"/>
  <c r="F8" i="17"/>
  <c r="AT190" i="75"/>
  <c r="AS190" i="75"/>
  <c r="AT189" i="75"/>
  <c r="AS189" i="75"/>
  <c r="AT188" i="75"/>
  <c r="AS188" i="75"/>
  <c r="AT187" i="75"/>
  <c r="AS187" i="75"/>
  <c r="AT186" i="75"/>
  <c r="AS186" i="75"/>
  <c r="AT185" i="75"/>
  <c r="AS185" i="75"/>
  <c r="AT184" i="75"/>
  <c r="AS184" i="75"/>
  <c r="AT183" i="75"/>
  <c r="AS183" i="75"/>
  <c r="AT182" i="75"/>
  <c r="AS182" i="75"/>
  <c r="AT181" i="75"/>
  <c r="AS181" i="75"/>
  <c r="AT180" i="75"/>
  <c r="AS180" i="75"/>
  <c r="AT179" i="75"/>
  <c r="AS179" i="75"/>
  <c r="AT178" i="75"/>
  <c r="AS178" i="75"/>
  <c r="AT177" i="75"/>
  <c r="AS177" i="75"/>
  <c r="AT176" i="75"/>
  <c r="AS176" i="75"/>
  <c r="AT175" i="75"/>
  <c r="AS175" i="75"/>
  <c r="AT174" i="75"/>
  <c r="AS174" i="75"/>
  <c r="AT173" i="75"/>
  <c r="AS173" i="75"/>
  <c r="AT172" i="75"/>
  <c r="AS172" i="75"/>
  <c r="AT171" i="75"/>
  <c r="AS171" i="75"/>
  <c r="AT170" i="75"/>
  <c r="AS170" i="75"/>
  <c r="AT169" i="75"/>
  <c r="AS169" i="75"/>
  <c r="AT168" i="75"/>
  <c r="AS168" i="75"/>
  <c r="AT167" i="75"/>
  <c r="AS167" i="75"/>
  <c r="AT166" i="75"/>
  <c r="AS166" i="75"/>
  <c r="AT165" i="75"/>
  <c r="AS165" i="75"/>
  <c r="AT164" i="75"/>
  <c r="AS164" i="75"/>
  <c r="AT163" i="75"/>
  <c r="AS163" i="75"/>
  <c r="AT162" i="75"/>
  <c r="AS162" i="75"/>
  <c r="AT161" i="75"/>
  <c r="AS161" i="75"/>
  <c r="AT160" i="75"/>
  <c r="AS160" i="75"/>
  <c r="AT159" i="75"/>
  <c r="AS159" i="75"/>
  <c r="AT158" i="75"/>
  <c r="AS158" i="75"/>
  <c r="AT157" i="75"/>
  <c r="AS157" i="75"/>
  <c r="AT156" i="75"/>
  <c r="AS156" i="75"/>
  <c r="AT155" i="75"/>
  <c r="AS155" i="75"/>
  <c r="AT154" i="75"/>
  <c r="AS154" i="75"/>
  <c r="AT153" i="75"/>
  <c r="AS153" i="75"/>
  <c r="AT152" i="75"/>
  <c r="AS152" i="75"/>
  <c r="AT151" i="75"/>
  <c r="AS151" i="75"/>
  <c r="AT150" i="75"/>
  <c r="AS150" i="75"/>
  <c r="AT149" i="75"/>
  <c r="AS149" i="75"/>
  <c r="AT148" i="75"/>
  <c r="AS148" i="75"/>
  <c r="AT147" i="75"/>
  <c r="AS147" i="75"/>
  <c r="AT146" i="75"/>
  <c r="AS146" i="75"/>
  <c r="AT145" i="75"/>
  <c r="AS145" i="75"/>
  <c r="AT144" i="75"/>
  <c r="AS144" i="75"/>
  <c r="AT143" i="75"/>
  <c r="AS143" i="75"/>
  <c r="AT142" i="75"/>
  <c r="AS142" i="75"/>
  <c r="AT141" i="75"/>
  <c r="AS141" i="75"/>
  <c r="AT140" i="75"/>
  <c r="AS140" i="75"/>
  <c r="AT139" i="75"/>
  <c r="AS139" i="75"/>
  <c r="AT138" i="75"/>
  <c r="AS138" i="75"/>
  <c r="AT137" i="75"/>
  <c r="AS137" i="75"/>
  <c r="AT136" i="75"/>
  <c r="AS136" i="75"/>
  <c r="AT135" i="75"/>
  <c r="AS135" i="75"/>
  <c r="AT134" i="75"/>
  <c r="AS134" i="75"/>
  <c r="AT133" i="75"/>
  <c r="AS133" i="75"/>
  <c r="AT132" i="75"/>
  <c r="AS132" i="75"/>
  <c r="AT131" i="75"/>
  <c r="AS131" i="75"/>
  <c r="AT130" i="75"/>
  <c r="AS130" i="75"/>
  <c r="AT129" i="75"/>
  <c r="AS129" i="75"/>
  <c r="AT128" i="75"/>
  <c r="AS128" i="75"/>
  <c r="AT127" i="75"/>
  <c r="AS127" i="75"/>
  <c r="AT126" i="75"/>
  <c r="AS126" i="75"/>
  <c r="AT125" i="75"/>
  <c r="AS125" i="75"/>
  <c r="AT124" i="75"/>
  <c r="AS124" i="75"/>
  <c r="AT123" i="75"/>
  <c r="AS123" i="75"/>
  <c r="AT122" i="75"/>
  <c r="AS122" i="75"/>
  <c r="AT121" i="75"/>
  <c r="AS121" i="75"/>
  <c r="AT120" i="75"/>
  <c r="AS120" i="75"/>
  <c r="AT119" i="75"/>
  <c r="AS119" i="75"/>
  <c r="AT118" i="75"/>
  <c r="AS118" i="75"/>
  <c r="AT117" i="75"/>
  <c r="AS117" i="75"/>
  <c r="AT116" i="75"/>
  <c r="AS116" i="75"/>
  <c r="AT115" i="75"/>
  <c r="AS115" i="75"/>
  <c r="AT114" i="75"/>
  <c r="AS114" i="75"/>
  <c r="AT113" i="75"/>
  <c r="AS113" i="75"/>
  <c r="AT112" i="75"/>
  <c r="AS112" i="75"/>
  <c r="AT111" i="75"/>
  <c r="AS111" i="75"/>
  <c r="AT110" i="75"/>
  <c r="AS110" i="75"/>
  <c r="AT109" i="75"/>
  <c r="AS109" i="75"/>
  <c r="AT108" i="75"/>
  <c r="AS108" i="75"/>
  <c r="AT107" i="75"/>
  <c r="AS107" i="75"/>
  <c r="AT106" i="75"/>
  <c r="AS106" i="75"/>
  <c r="AT105" i="75"/>
  <c r="AS105" i="75"/>
  <c r="AT104" i="75"/>
  <c r="AS104" i="75"/>
  <c r="AT103" i="75"/>
  <c r="AS103" i="75"/>
  <c r="AT102" i="75"/>
  <c r="AS102" i="75"/>
  <c r="AT101" i="75"/>
  <c r="AS101" i="75"/>
  <c r="AT100" i="75"/>
  <c r="AS100" i="75"/>
  <c r="AT99" i="75"/>
  <c r="AS99" i="75"/>
  <c r="AT98" i="75"/>
  <c r="AS98" i="75"/>
  <c r="AT97" i="75"/>
  <c r="AS97" i="75"/>
  <c r="AT96" i="75"/>
  <c r="AS96" i="75"/>
  <c r="AT95" i="75"/>
  <c r="AS95" i="75"/>
  <c r="AT94" i="75"/>
  <c r="AS94" i="75"/>
  <c r="AT93" i="75"/>
  <c r="AS93" i="75"/>
  <c r="AT92" i="75"/>
  <c r="AS92" i="75"/>
  <c r="AT91" i="75"/>
  <c r="AS91" i="75"/>
  <c r="AT90" i="75"/>
  <c r="AS90" i="75"/>
  <c r="AT89" i="75"/>
  <c r="AS89" i="75"/>
  <c r="AT88" i="75"/>
  <c r="AS88" i="75"/>
  <c r="AT87" i="75"/>
  <c r="AS87" i="75"/>
  <c r="AT86" i="75"/>
  <c r="AS86" i="75"/>
  <c r="AT85" i="75"/>
  <c r="AS85" i="75"/>
  <c r="AT84" i="75"/>
  <c r="AS84" i="75"/>
  <c r="AT83" i="75"/>
  <c r="AS83" i="75"/>
  <c r="AT82" i="75"/>
  <c r="AS82" i="75"/>
  <c r="AT81" i="75"/>
  <c r="AS81" i="75"/>
  <c r="AT80" i="75"/>
  <c r="AS80" i="75"/>
  <c r="AT79" i="75"/>
  <c r="AS79" i="75"/>
  <c r="AT78" i="75"/>
  <c r="AS78" i="75"/>
  <c r="AT77" i="75"/>
  <c r="AS77" i="75"/>
  <c r="AT76" i="75"/>
  <c r="AS76" i="75"/>
  <c r="AT75" i="75"/>
  <c r="AS75" i="75"/>
  <c r="AT74" i="75"/>
  <c r="AS74" i="75"/>
  <c r="AT73" i="75"/>
  <c r="AS73" i="75"/>
  <c r="AT72" i="75"/>
  <c r="AS72" i="75"/>
  <c r="AT71" i="75"/>
  <c r="AS71" i="75"/>
  <c r="AT70" i="75"/>
  <c r="AS70" i="75"/>
  <c r="AT69" i="75"/>
  <c r="AS69" i="75"/>
  <c r="AT68" i="75"/>
  <c r="AS68" i="75"/>
  <c r="AT67" i="75"/>
  <c r="AS67" i="75"/>
  <c r="AT66" i="75"/>
  <c r="AS66" i="75"/>
  <c r="AT65" i="75"/>
  <c r="AS65" i="75"/>
  <c r="AT64" i="75"/>
  <c r="AS64" i="75"/>
  <c r="AT63" i="75"/>
  <c r="AS63" i="75"/>
  <c r="AT62" i="75"/>
  <c r="AS62" i="75"/>
  <c r="AT61" i="75"/>
  <c r="AS61" i="75"/>
  <c r="AT60" i="75"/>
  <c r="AS60" i="75"/>
  <c r="AT59" i="75"/>
  <c r="AS59" i="75"/>
  <c r="AT58" i="75"/>
  <c r="AS58" i="75"/>
  <c r="AT57" i="75"/>
  <c r="AS57" i="75"/>
  <c r="AT56" i="75"/>
  <c r="AS56" i="75"/>
  <c r="AT55" i="75"/>
  <c r="AS55" i="75"/>
  <c r="AT54" i="75"/>
  <c r="AS54" i="75"/>
  <c r="AT53" i="75"/>
  <c r="AS53" i="75"/>
  <c r="AT52" i="75"/>
  <c r="AS52" i="75"/>
  <c r="AT51" i="75"/>
  <c r="AS51" i="75"/>
  <c r="AT50" i="75"/>
  <c r="AS50" i="75"/>
  <c r="AT49" i="75"/>
  <c r="AS49" i="75"/>
  <c r="AT48" i="75"/>
  <c r="AS48" i="75"/>
  <c r="AT47" i="75"/>
  <c r="AS47" i="75"/>
  <c r="AT46" i="75"/>
  <c r="AS46" i="75"/>
  <c r="AT45" i="75"/>
  <c r="AS45" i="75"/>
  <c r="AT44" i="75"/>
  <c r="AS44" i="75"/>
  <c r="AT43" i="75"/>
  <c r="AS43" i="75"/>
  <c r="AT42" i="75"/>
  <c r="AS42" i="75"/>
  <c r="AT41" i="75"/>
  <c r="AS41" i="75"/>
  <c r="AT40" i="75"/>
  <c r="AS40" i="75"/>
  <c r="AT39" i="75"/>
  <c r="AS39" i="75"/>
  <c r="AT38" i="75"/>
  <c r="AS38" i="75"/>
  <c r="AT37" i="75"/>
  <c r="AS37" i="75"/>
  <c r="AT36" i="75"/>
  <c r="AS36" i="75"/>
  <c r="AT35" i="75"/>
  <c r="AS35" i="75"/>
  <c r="AT34" i="75"/>
  <c r="AS34" i="75"/>
  <c r="AT33" i="75"/>
  <c r="AS33" i="75"/>
  <c r="AT32" i="75"/>
  <c r="AS32" i="75"/>
  <c r="AT31" i="75"/>
  <c r="AS31" i="75"/>
  <c r="AT30" i="75"/>
  <c r="AS30" i="75"/>
  <c r="AT29" i="75"/>
  <c r="AS29" i="75"/>
  <c r="AT28" i="75"/>
  <c r="AS28" i="75"/>
  <c r="AT27" i="75"/>
  <c r="AS27" i="75"/>
  <c r="AT26" i="75"/>
  <c r="AS26" i="75"/>
  <c r="AT25" i="75"/>
  <c r="AS25" i="75"/>
  <c r="AT24" i="75"/>
  <c r="AS24" i="75"/>
  <c r="AT23" i="75"/>
  <c r="AS23" i="75"/>
  <c r="AT22" i="75"/>
  <c r="AS22" i="75"/>
  <c r="AT21" i="75"/>
  <c r="AS21" i="75"/>
  <c r="AT20" i="75"/>
  <c r="AS20" i="75"/>
  <c r="AT19" i="75"/>
  <c r="AS19" i="75"/>
  <c r="AT18" i="75"/>
  <c r="AS18" i="75"/>
  <c r="AT17" i="75"/>
  <c r="AS17" i="75"/>
  <c r="AT16" i="75"/>
  <c r="AS16" i="75"/>
  <c r="AT15" i="75"/>
  <c r="AS15" i="75"/>
  <c r="AT14" i="75"/>
  <c r="AS14" i="75"/>
  <c r="AT13" i="75"/>
  <c r="AS13" i="75"/>
  <c r="AT12" i="75"/>
  <c r="AS12" i="75"/>
  <c r="AT11" i="75"/>
  <c r="AS11" i="75"/>
  <c r="AT10" i="75"/>
  <c r="AS10" i="75"/>
  <c r="AT9" i="75"/>
  <c r="AS9" i="75"/>
  <c r="AT8" i="75"/>
  <c r="AS8" i="75"/>
  <c r="Z9" i="75"/>
  <c r="AA9" i="75"/>
  <c r="Z10" i="75"/>
  <c r="AA10" i="75"/>
  <c r="Z11" i="75"/>
  <c r="AA11" i="75"/>
  <c r="Z12" i="75"/>
  <c r="AA12" i="75"/>
  <c r="Z13" i="75"/>
  <c r="AA13" i="75"/>
  <c r="Z14" i="75"/>
  <c r="AA14" i="75"/>
  <c r="Z15" i="75"/>
  <c r="AA15" i="75"/>
  <c r="Z16" i="75"/>
  <c r="AA16" i="75"/>
  <c r="Z17" i="75"/>
  <c r="AA17" i="75"/>
  <c r="Z18" i="75"/>
  <c r="AA18" i="75"/>
  <c r="Z19" i="75"/>
  <c r="AA19" i="75"/>
  <c r="Z20" i="75"/>
  <c r="AA20" i="75"/>
  <c r="Z21" i="75"/>
  <c r="AA21" i="75"/>
  <c r="Z22" i="75"/>
  <c r="AA22" i="75"/>
  <c r="Z23" i="75"/>
  <c r="AA23" i="75"/>
  <c r="Z24" i="75"/>
  <c r="AA24" i="75"/>
  <c r="Z25" i="75"/>
  <c r="AA25" i="75"/>
  <c r="Z26" i="75"/>
  <c r="AA26" i="75"/>
  <c r="Z27" i="75"/>
  <c r="AA27" i="75"/>
  <c r="Z28" i="75"/>
  <c r="AA28" i="75"/>
  <c r="Z29" i="75"/>
  <c r="AA29" i="75"/>
  <c r="Z30" i="75"/>
  <c r="AA30" i="75"/>
  <c r="Z31" i="75"/>
  <c r="AA31" i="75"/>
  <c r="Z32" i="75"/>
  <c r="AA32" i="75"/>
  <c r="Z33" i="75"/>
  <c r="AA33" i="75"/>
  <c r="Z34" i="75"/>
  <c r="AA34" i="75"/>
  <c r="Z35" i="75"/>
  <c r="AA35" i="75"/>
  <c r="Z36" i="75"/>
  <c r="AA36" i="75"/>
  <c r="Z37" i="75"/>
  <c r="AA37" i="75"/>
  <c r="Z38" i="75"/>
  <c r="AA38" i="75"/>
  <c r="Z39" i="75"/>
  <c r="AA39" i="75"/>
  <c r="Z40" i="75"/>
  <c r="AA40" i="75"/>
  <c r="Z41" i="75"/>
  <c r="AA41" i="75"/>
  <c r="Z42" i="75"/>
  <c r="AA42" i="75"/>
  <c r="Z43" i="75"/>
  <c r="AA43" i="75"/>
  <c r="Z44" i="75"/>
  <c r="AA44" i="75"/>
  <c r="Z45" i="75"/>
  <c r="AA45" i="75"/>
  <c r="Z46" i="75"/>
  <c r="AA46" i="75"/>
  <c r="Z47" i="75"/>
  <c r="AA47" i="75"/>
  <c r="Z48" i="75"/>
  <c r="AA48" i="75"/>
  <c r="Z49" i="75"/>
  <c r="AA49" i="75"/>
  <c r="Z50" i="75"/>
  <c r="AA50" i="75"/>
  <c r="Z51" i="75"/>
  <c r="AA51" i="75"/>
  <c r="Z52" i="75"/>
  <c r="AA52" i="75"/>
  <c r="Z53" i="75"/>
  <c r="AA53" i="75"/>
  <c r="Z54" i="75"/>
  <c r="AA54" i="75"/>
  <c r="Z55" i="75"/>
  <c r="AA55" i="75"/>
  <c r="Z56" i="75"/>
  <c r="AA56" i="75"/>
  <c r="Z57" i="75"/>
  <c r="AA57" i="75"/>
  <c r="Z58" i="75"/>
  <c r="AA58" i="75"/>
  <c r="Z59" i="75"/>
  <c r="AA59" i="75"/>
  <c r="Z60" i="75"/>
  <c r="AA60" i="75"/>
  <c r="Z61" i="75"/>
  <c r="AA61" i="75"/>
  <c r="Z62" i="75"/>
  <c r="AA62" i="75"/>
  <c r="Z63" i="75"/>
  <c r="AA63" i="75"/>
  <c r="Z64" i="75"/>
  <c r="AA64" i="75"/>
  <c r="Z65" i="75"/>
  <c r="AA65" i="75"/>
  <c r="Z66" i="75"/>
  <c r="AA66" i="75"/>
  <c r="Z67" i="75"/>
  <c r="AA67" i="75"/>
  <c r="Z68" i="75"/>
  <c r="AA68" i="75"/>
  <c r="Z69" i="75"/>
  <c r="AA69" i="75"/>
  <c r="Z70" i="75"/>
  <c r="AA70" i="75"/>
  <c r="Z71" i="75"/>
  <c r="AA71" i="75"/>
  <c r="Z72" i="75"/>
  <c r="AA72" i="75"/>
  <c r="Z73" i="75"/>
  <c r="AA73" i="75"/>
  <c r="Z74" i="75"/>
  <c r="AA74" i="75"/>
  <c r="Z75" i="75"/>
  <c r="AA75" i="75"/>
  <c r="Z76" i="75"/>
  <c r="AA76" i="75"/>
  <c r="Z77" i="75"/>
  <c r="AA77" i="75"/>
  <c r="Z78" i="75"/>
  <c r="AA78" i="75"/>
  <c r="Z79" i="75"/>
  <c r="AA79" i="75"/>
  <c r="Z80" i="75"/>
  <c r="AA80" i="75"/>
  <c r="Z81" i="75"/>
  <c r="AA81" i="75"/>
  <c r="Z82" i="75"/>
  <c r="AA82" i="75"/>
  <c r="Z83" i="75"/>
  <c r="AA83" i="75"/>
  <c r="Z84" i="75"/>
  <c r="AA84" i="75"/>
  <c r="Z85" i="75"/>
  <c r="AA85" i="75"/>
  <c r="Z86" i="75"/>
  <c r="AA86" i="75"/>
  <c r="Z87" i="75"/>
  <c r="AA87" i="75"/>
  <c r="Z88" i="75"/>
  <c r="AA88" i="75"/>
  <c r="Z89" i="75"/>
  <c r="AA89" i="75"/>
  <c r="Z90" i="75"/>
  <c r="AA90" i="75"/>
  <c r="Z91" i="75"/>
  <c r="AA91" i="75"/>
  <c r="Z92" i="75"/>
  <c r="AA92" i="75"/>
  <c r="Z93" i="75"/>
  <c r="AA93" i="75"/>
  <c r="Z94" i="75"/>
  <c r="AA94" i="75"/>
  <c r="Z95" i="75"/>
  <c r="AA95" i="75"/>
  <c r="Z96" i="75"/>
  <c r="AA96" i="75"/>
  <c r="Z97" i="75"/>
  <c r="AA97" i="75"/>
  <c r="Z98" i="75"/>
  <c r="AA98" i="75"/>
  <c r="Z99" i="75"/>
  <c r="AA99" i="75"/>
  <c r="Z100" i="75"/>
  <c r="AA100" i="75"/>
  <c r="Z101" i="75"/>
  <c r="AA101" i="75"/>
  <c r="Z102" i="75"/>
  <c r="AA102" i="75"/>
  <c r="Z103" i="75"/>
  <c r="AA103" i="75"/>
  <c r="Z104" i="75"/>
  <c r="AA104" i="75"/>
  <c r="Z105" i="75"/>
  <c r="AA105" i="75"/>
  <c r="Z106" i="75"/>
  <c r="AA106" i="75"/>
  <c r="Z107" i="75"/>
  <c r="AA107" i="75"/>
  <c r="Z108" i="75"/>
  <c r="AA108" i="75"/>
  <c r="Z109" i="75"/>
  <c r="AA109" i="75"/>
  <c r="Z110" i="75"/>
  <c r="AA110" i="75"/>
  <c r="Z111" i="75"/>
  <c r="AA111" i="75"/>
  <c r="Z112" i="75"/>
  <c r="AA112" i="75"/>
  <c r="Z113" i="75"/>
  <c r="AA113" i="75"/>
  <c r="Z114" i="75"/>
  <c r="AA114" i="75"/>
  <c r="Z115" i="75"/>
  <c r="AA115" i="75"/>
  <c r="Z116" i="75"/>
  <c r="AA116" i="75"/>
  <c r="Z117" i="75"/>
  <c r="AA117" i="75"/>
  <c r="Z118" i="75"/>
  <c r="AA118" i="75"/>
  <c r="Z119" i="75"/>
  <c r="AA119" i="75"/>
  <c r="Z120" i="75"/>
  <c r="AA120" i="75"/>
  <c r="Z121" i="75"/>
  <c r="AA121" i="75"/>
  <c r="Z122" i="75"/>
  <c r="AA122" i="75"/>
  <c r="Z123" i="75"/>
  <c r="AA123" i="75"/>
  <c r="Z124" i="75"/>
  <c r="AA124" i="75"/>
  <c r="Z125" i="75"/>
  <c r="AA125" i="75"/>
  <c r="Z126" i="75"/>
  <c r="AA126" i="75"/>
  <c r="Z127" i="75"/>
  <c r="AA127" i="75"/>
  <c r="Z128" i="75"/>
  <c r="AA128" i="75"/>
  <c r="Z129" i="75"/>
  <c r="AA129" i="75"/>
  <c r="Z130" i="75"/>
  <c r="AA130" i="75"/>
  <c r="Z131" i="75"/>
  <c r="AA131" i="75"/>
  <c r="Z132" i="75"/>
  <c r="AA132" i="75"/>
  <c r="Z133" i="75"/>
  <c r="AA133" i="75"/>
  <c r="Z134" i="75"/>
  <c r="AA134" i="75"/>
  <c r="Z135" i="75"/>
  <c r="AA135" i="75"/>
  <c r="Z136" i="75"/>
  <c r="AA136" i="75"/>
  <c r="Z137" i="75"/>
  <c r="AA137" i="75"/>
  <c r="Z138" i="75"/>
  <c r="AA138" i="75"/>
  <c r="Z139" i="75"/>
  <c r="AA139" i="75"/>
  <c r="Z140" i="75"/>
  <c r="AA140" i="75"/>
  <c r="Z141" i="75"/>
  <c r="AA141" i="75"/>
  <c r="Z142" i="75"/>
  <c r="AA142" i="75"/>
  <c r="Z143" i="75"/>
  <c r="AA143" i="75"/>
  <c r="Z144" i="75"/>
  <c r="AA144" i="75"/>
  <c r="Z145" i="75"/>
  <c r="AA145" i="75"/>
  <c r="Z146" i="75"/>
  <c r="AA146" i="75"/>
  <c r="Z147" i="75"/>
  <c r="AA147" i="75"/>
  <c r="Z148" i="75"/>
  <c r="AA148" i="75"/>
  <c r="Z149" i="75"/>
  <c r="AA149" i="75"/>
  <c r="Z150" i="75"/>
  <c r="AA150" i="75"/>
  <c r="Z151" i="75"/>
  <c r="AA151" i="75"/>
  <c r="Z152" i="75"/>
  <c r="AA152" i="75"/>
  <c r="Z153" i="75"/>
  <c r="AA153" i="75"/>
  <c r="Z154" i="75"/>
  <c r="AA154" i="75"/>
  <c r="Z155" i="75"/>
  <c r="AA155" i="75"/>
  <c r="Z156" i="75"/>
  <c r="AA156" i="75"/>
  <c r="Z157" i="75"/>
  <c r="AA157" i="75"/>
  <c r="Z158" i="75"/>
  <c r="AA158" i="75"/>
  <c r="Z159" i="75"/>
  <c r="AA159" i="75"/>
  <c r="Z160" i="75"/>
  <c r="AA160" i="75"/>
  <c r="Z161" i="75"/>
  <c r="AA161" i="75"/>
  <c r="Z162" i="75"/>
  <c r="AA162" i="75"/>
  <c r="Z163" i="75"/>
  <c r="AA163" i="75"/>
  <c r="Z164" i="75"/>
  <c r="AA164" i="75"/>
  <c r="Z165" i="75"/>
  <c r="AA165" i="75"/>
  <c r="Z166" i="75"/>
  <c r="AA166" i="75"/>
  <c r="Z167" i="75"/>
  <c r="AA167" i="75"/>
  <c r="Z168" i="75"/>
  <c r="AA168" i="75"/>
  <c r="Z169" i="75"/>
  <c r="AA169" i="75"/>
  <c r="Z170" i="75"/>
  <c r="AA170" i="75"/>
  <c r="Z171" i="75"/>
  <c r="AA171" i="75"/>
  <c r="Z172" i="75"/>
  <c r="AA172" i="75"/>
  <c r="Z173" i="75"/>
  <c r="AA173" i="75"/>
  <c r="Z174" i="75"/>
  <c r="AA174" i="75"/>
  <c r="Z175" i="75"/>
  <c r="AA175" i="75"/>
  <c r="Z176" i="75"/>
  <c r="AA176" i="75"/>
  <c r="Z177" i="75"/>
  <c r="AA177" i="75"/>
  <c r="Z178" i="75"/>
  <c r="AA178" i="75"/>
  <c r="Z179" i="75"/>
  <c r="AA179" i="75"/>
  <c r="Z180" i="75"/>
  <c r="AA180" i="75"/>
  <c r="Z181" i="75"/>
  <c r="AA181" i="75"/>
  <c r="Z182" i="75"/>
  <c r="AA182" i="75"/>
  <c r="Z183" i="75"/>
  <c r="AA183" i="75"/>
  <c r="Z184" i="75"/>
  <c r="AA184" i="75"/>
  <c r="Z185" i="75"/>
  <c r="AA185" i="75"/>
  <c r="Z186" i="75"/>
  <c r="AA186" i="75"/>
  <c r="Z187" i="75"/>
  <c r="AA187" i="75"/>
  <c r="Z188" i="75"/>
  <c r="AA188" i="75"/>
  <c r="Z189" i="75"/>
  <c r="AA189" i="75"/>
  <c r="Z190" i="75"/>
  <c r="AA190" i="75"/>
  <c r="AA8" i="75"/>
  <c r="Z8" i="75"/>
  <c r="O8" i="77" l="1"/>
  <c r="N8" i="77"/>
  <c r="C12" i="1"/>
  <c r="D12" i="1"/>
  <c r="C13" i="1"/>
  <c r="D13" i="1"/>
  <c r="C14" i="1"/>
  <c r="D14" i="1"/>
  <c r="C15" i="1"/>
  <c r="D15" i="1"/>
  <c r="B13" i="1"/>
  <c r="B14" i="1"/>
  <c r="B15" i="1"/>
  <c r="B12" i="1"/>
  <c r="B7" i="38" l="1"/>
  <c r="B6" i="38"/>
  <c r="B38" i="72"/>
  <c r="C38" i="72"/>
  <c r="B39" i="72"/>
  <c r="C39" i="72"/>
  <c r="B40" i="72"/>
  <c r="C40" i="72"/>
  <c r="B41" i="72"/>
  <c r="C41" i="72"/>
  <c r="B42" i="72"/>
  <c r="C42" i="72"/>
  <c r="C37" i="72"/>
  <c r="B37" i="72"/>
  <c r="C35" i="72"/>
  <c r="B35" i="72"/>
  <c r="H35" i="72"/>
  <c r="H36" i="72"/>
  <c r="H37" i="72"/>
  <c r="H38" i="72"/>
  <c r="H39" i="72"/>
  <c r="H40" i="72"/>
  <c r="H41" i="72"/>
  <c r="H42" i="72"/>
  <c r="G35" i="72"/>
  <c r="G36" i="72"/>
  <c r="G37" i="72"/>
  <c r="G38" i="72"/>
  <c r="G39" i="72"/>
  <c r="G40" i="72"/>
  <c r="G41" i="72"/>
  <c r="G42" i="72"/>
  <c r="F35" i="72"/>
  <c r="F36" i="72"/>
  <c r="F37" i="72"/>
  <c r="F38" i="72"/>
  <c r="F39" i="72"/>
  <c r="F40" i="72"/>
  <c r="F42" i="72"/>
  <c r="E35" i="72"/>
  <c r="E36" i="72"/>
  <c r="E37" i="72"/>
  <c r="E38" i="72"/>
  <c r="E39" i="72"/>
  <c r="E40" i="72"/>
  <c r="E41" i="72"/>
  <c r="E42" i="72"/>
  <c r="D35" i="72"/>
  <c r="D36" i="72"/>
  <c r="D37" i="72"/>
  <c r="D38" i="72"/>
  <c r="D39" i="72"/>
  <c r="D40" i="72"/>
  <c r="D41" i="72"/>
  <c r="D42" i="72"/>
  <c r="C34" i="72"/>
  <c r="D34" i="72"/>
  <c r="E34" i="72"/>
  <c r="F34" i="72"/>
  <c r="G34" i="72"/>
  <c r="H34" i="72"/>
  <c r="B34" i="72"/>
  <c r="B8" i="38"/>
  <c r="C20" i="72"/>
  <c r="B20" i="72"/>
  <c r="B21" i="72"/>
  <c r="C21" i="72"/>
  <c r="C22" i="72"/>
  <c r="B4" i="38"/>
  <c r="B3" i="38"/>
  <c r="O28" i="71" l="1"/>
  <c r="N28" i="71"/>
  <c r="M27" i="71"/>
  <c r="N27" i="71"/>
  <c r="B5" i="38"/>
  <c r="Q6" i="80"/>
  <c r="Q7" i="80"/>
  <c r="Q8" i="80"/>
  <c r="Q9" i="80"/>
  <c r="Q5" i="80"/>
  <c r="F5" i="80"/>
  <c r="E5" i="80"/>
  <c r="E6" i="80" l="1"/>
  <c r="E7" i="80"/>
  <c r="E8" i="80"/>
  <c r="E9" i="80"/>
  <c r="E10" i="80"/>
  <c r="E11" i="80"/>
  <c r="E12" i="80"/>
  <c r="E13" i="80"/>
  <c r="E14" i="80"/>
  <c r="E15" i="80"/>
  <c r="E16" i="80"/>
  <c r="E17" i="80"/>
  <c r="E18" i="80"/>
  <c r="E19" i="80"/>
  <c r="E20" i="80"/>
  <c r="E21" i="80"/>
  <c r="E22" i="80"/>
  <c r="E23" i="80"/>
  <c r="E24" i="80"/>
  <c r="E25" i="80"/>
  <c r="E26" i="80"/>
  <c r="E27" i="80"/>
  <c r="E28" i="80"/>
  <c r="E29" i="80"/>
  <c r="E30" i="80"/>
  <c r="E31" i="80"/>
  <c r="E32" i="80"/>
  <c r="E33" i="80"/>
  <c r="E34" i="80"/>
  <c r="E35" i="80"/>
  <c r="E36" i="80"/>
  <c r="E37" i="80"/>
  <c r="E38" i="80"/>
  <c r="E39" i="80"/>
  <c r="E40" i="80"/>
  <c r="E41" i="80"/>
  <c r="E42" i="80"/>
  <c r="E43" i="80"/>
  <c r="E44" i="80"/>
  <c r="E45" i="80"/>
  <c r="E46" i="80"/>
  <c r="E47" i="80"/>
  <c r="E48" i="80"/>
  <c r="E49" i="80"/>
  <c r="E50" i="80"/>
  <c r="E51" i="80"/>
  <c r="E52" i="80"/>
  <c r="E53" i="80"/>
  <c r="E54" i="80"/>
  <c r="E55" i="80"/>
  <c r="E56" i="80"/>
  <c r="E57" i="80"/>
  <c r="E58" i="80"/>
  <c r="E59" i="80"/>
  <c r="E60" i="80"/>
  <c r="E61" i="80"/>
  <c r="E62" i="80"/>
  <c r="E63" i="80"/>
  <c r="E64" i="80"/>
  <c r="E65" i="80"/>
  <c r="E66" i="80"/>
  <c r="E67" i="80"/>
  <c r="E68" i="80"/>
  <c r="E69" i="80"/>
  <c r="E70" i="80"/>
  <c r="E71" i="80"/>
  <c r="E72" i="80"/>
  <c r="E73" i="80"/>
  <c r="E74" i="80"/>
  <c r="E75" i="80"/>
  <c r="E76" i="80"/>
  <c r="E77" i="80"/>
  <c r="E78" i="80"/>
  <c r="E79" i="80"/>
  <c r="E80" i="80"/>
  <c r="E81" i="80"/>
  <c r="E82" i="80"/>
  <c r="E83" i="80"/>
  <c r="E84" i="80"/>
  <c r="E85" i="80"/>
  <c r="E86" i="80"/>
  <c r="E87" i="80"/>
  <c r="E88" i="80"/>
  <c r="E89" i="80"/>
  <c r="E90" i="80"/>
  <c r="E91" i="80"/>
  <c r="E92" i="80"/>
  <c r="E93" i="80"/>
  <c r="E94" i="80"/>
  <c r="E95" i="80"/>
  <c r="E96" i="80"/>
  <c r="E97" i="80"/>
  <c r="E98" i="80"/>
  <c r="E99" i="80"/>
  <c r="E100" i="80"/>
  <c r="E101" i="80"/>
  <c r="E102" i="80"/>
  <c r="E103" i="80"/>
  <c r="E104" i="80"/>
  <c r="E105" i="80"/>
  <c r="E106" i="80"/>
  <c r="E107" i="80"/>
  <c r="E108" i="80"/>
  <c r="E109" i="80"/>
  <c r="E110" i="80"/>
  <c r="E111" i="80"/>
  <c r="E112" i="80"/>
  <c r="E113" i="80"/>
  <c r="E114" i="80"/>
  <c r="E115" i="80"/>
  <c r="E116" i="80"/>
  <c r="E117" i="80"/>
  <c r="E118" i="80"/>
  <c r="E119" i="80"/>
  <c r="E120" i="80"/>
  <c r="E121" i="80"/>
  <c r="E122" i="80"/>
  <c r="E123" i="80"/>
  <c r="E124" i="80"/>
  <c r="E125" i="80"/>
  <c r="E126" i="80"/>
  <c r="E127" i="80"/>
  <c r="E128" i="80"/>
  <c r="E129" i="80"/>
  <c r="E130" i="80"/>
  <c r="E131" i="80"/>
  <c r="E132" i="80"/>
  <c r="E133" i="80"/>
  <c r="E134" i="80"/>
  <c r="E135" i="80"/>
  <c r="E136" i="80"/>
  <c r="E137" i="80"/>
  <c r="E138" i="80"/>
  <c r="E139" i="80"/>
  <c r="E140" i="80"/>
  <c r="E141" i="80"/>
  <c r="E142" i="80"/>
  <c r="E143" i="80"/>
  <c r="E144" i="80"/>
  <c r="E145" i="80"/>
  <c r="E146" i="80"/>
  <c r="E147" i="80"/>
  <c r="E148" i="80"/>
  <c r="E149" i="80"/>
  <c r="E150" i="80"/>
  <c r="E151" i="80"/>
  <c r="E152" i="80"/>
  <c r="E153" i="80"/>
  <c r="E154" i="80"/>
  <c r="E155" i="80"/>
  <c r="E156" i="80"/>
  <c r="E157" i="80"/>
  <c r="E158" i="80"/>
  <c r="E159" i="80"/>
  <c r="E160" i="80"/>
  <c r="E161" i="80"/>
  <c r="E162" i="80"/>
  <c r="E163" i="80"/>
  <c r="E164" i="80"/>
  <c r="E165" i="80"/>
  <c r="E166" i="80"/>
  <c r="E167" i="80"/>
  <c r="E168" i="80"/>
  <c r="E169" i="80"/>
  <c r="E170" i="80"/>
  <c r="E171" i="80"/>
  <c r="E172" i="80"/>
  <c r="E173" i="80"/>
  <c r="E174" i="80"/>
  <c r="E175" i="80"/>
  <c r="E176" i="80"/>
  <c r="E177" i="80"/>
  <c r="E178" i="80"/>
  <c r="E179" i="80"/>
  <c r="E180" i="80"/>
  <c r="E181" i="80"/>
  <c r="E182" i="80"/>
  <c r="E183" i="80"/>
  <c r="E184" i="80"/>
  <c r="E185" i="80"/>
  <c r="E186" i="80"/>
  <c r="E187" i="80"/>
  <c r="R10" i="80" s="1"/>
  <c r="Q10" i="80" s="1"/>
  <c r="F6" i="80"/>
  <c r="F7" i="80"/>
  <c r="F8" i="80"/>
  <c r="F9" i="80"/>
  <c r="F10" i="80"/>
  <c r="F11" i="80"/>
  <c r="F12" i="80"/>
  <c r="F13" i="80"/>
  <c r="F14" i="80"/>
  <c r="F15" i="80"/>
  <c r="F16" i="80"/>
  <c r="F17" i="80"/>
  <c r="F18" i="80"/>
  <c r="F19" i="80"/>
  <c r="F20" i="80"/>
  <c r="F21" i="80"/>
  <c r="F22" i="80"/>
  <c r="F23" i="80"/>
  <c r="F24" i="80"/>
  <c r="F25" i="80"/>
  <c r="F26" i="80"/>
  <c r="F27" i="80"/>
  <c r="F28" i="80"/>
  <c r="F29" i="80"/>
  <c r="F30" i="80"/>
  <c r="F31" i="80"/>
  <c r="F32" i="80"/>
  <c r="F33" i="80"/>
  <c r="F34" i="80"/>
  <c r="F35" i="80"/>
  <c r="F36" i="80"/>
  <c r="F37" i="80"/>
  <c r="F38" i="80"/>
  <c r="F39" i="80"/>
  <c r="F40" i="80"/>
  <c r="F41" i="80"/>
  <c r="F42" i="80"/>
  <c r="F43" i="80"/>
  <c r="F44" i="80"/>
  <c r="F45" i="80"/>
  <c r="F46" i="80"/>
  <c r="F47" i="80"/>
  <c r="F48" i="80"/>
  <c r="F49" i="80"/>
  <c r="F50" i="80"/>
  <c r="F51" i="80"/>
  <c r="F52" i="80"/>
  <c r="F53" i="80"/>
  <c r="F54" i="80"/>
  <c r="F55" i="80"/>
  <c r="F56" i="80"/>
  <c r="F57" i="80"/>
  <c r="F58" i="80"/>
  <c r="F59" i="80"/>
  <c r="F60" i="80"/>
  <c r="F61" i="80"/>
  <c r="F62" i="80"/>
  <c r="F63" i="80"/>
  <c r="F64" i="80"/>
  <c r="F65" i="80"/>
  <c r="F66" i="80"/>
  <c r="F67" i="80"/>
  <c r="F68" i="80"/>
  <c r="F69" i="80"/>
  <c r="F70" i="80"/>
  <c r="F71" i="80"/>
  <c r="F72" i="80"/>
  <c r="F73" i="80"/>
  <c r="F74" i="80"/>
  <c r="F75" i="80"/>
  <c r="F76" i="80"/>
  <c r="F77" i="80"/>
  <c r="F78" i="80"/>
  <c r="F79" i="80"/>
  <c r="F80" i="80"/>
  <c r="F81" i="80"/>
  <c r="F82" i="80"/>
  <c r="F83" i="80"/>
  <c r="F84" i="80"/>
  <c r="F85" i="80"/>
  <c r="F86" i="80"/>
  <c r="F87" i="80"/>
  <c r="F88" i="80"/>
  <c r="F89" i="80"/>
  <c r="F90" i="80"/>
  <c r="F91" i="80"/>
  <c r="F92" i="80"/>
  <c r="F93" i="80"/>
  <c r="F94" i="80"/>
  <c r="F95" i="80"/>
  <c r="F96" i="80"/>
  <c r="F97" i="80"/>
  <c r="F98" i="80"/>
  <c r="F99" i="80"/>
  <c r="F100" i="80"/>
  <c r="F101" i="80"/>
  <c r="F102" i="80"/>
  <c r="F103" i="80"/>
  <c r="F104" i="80"/>
  <c r="F105" i="80"/>
  <c r="F106" i="80"/>
  <c r="F107" i="80"/>
  <c r="F108" i="80"/>
  <c r="F109" i="80"/>
  <c r="F110" i="80"/>
  <c r="F111" i="80"/>
  <c r="F112" i="80"/>
  <c r="F113" i="80"/>
  <c r="F114" i="80"/>
  <c r="F115" i="80"/>
  <c r="F116" i="80"/>
  <c r="F117" i="80"/>
  <c r="F118" i="80"/>
  <c r="F119" i="80"/>
  <c r="F120" i="80"/>
  <c r="F121" i="80"/>
  <c r="F122" i="80"/>
  <c r="F123" i="80"/>
  <c r="F124" i="80"/>
  <c r="F125" i="80"/>
  <c r="F126" i="80"/>
  <c r="F127" i="80"/>
  <c r="F128" i="80"/>
  <c r="F129" i="80"/>
  <c r="F130" i="80"/>
  <c r="F131" i="80"/>
  <c r="F132" i="80"/>
  <c r="F133" i="80"/>
  <c r="F134" i="80"/>
  <c r="F135" i="80"/>
  <c r="F136" i="80"/>
  <c r="F137" i="80"/>
  <c r="F138" i="80"/>
  <c r="F139" i="80"/>
  <c r="F140" i="80"/>
  <c r="F141" i="80"/>
  <c r="F142" i="80"/>
  <c r="F143" i="80"/>
  <c r="F144" i="80"/>
  <c r="F145" i="80"/>
  <c r="F146" i="80"/>
  <c r="F147" i="80"/>
  <c r="F148" i="80"/>
  <c r="F149" i="80"/>
  <c r="F150" i="80"/>
  <c r="F151" i="80"/>
  <c r="F152" i="80"/>
  <c r="F153" i="80"/>
  <c r="F154" i="80"/>
  <c r="F155" i="80"/>
  <c r="F156" i="80"/>
  <c r="F157" i="80"/>
  <c r="F158" i="80"/>
  <c r="F159" i="80"/>
  <c r="F160" i="80"/>
  <c r="F161" i="80"/>
  <c r="F162" i="80"/>
  <c r="F163" i="80"/>
  <c r="F164" i="80"/>
  <c r="F165" i="80"/>
  <c r="F166" i="80"/>
  <c r="F167" i="80"/>
  <c r="F168" i="80"/>
  <c r="F169" i="80"/>
  <c r="F170" i="80"/>
  <c r="F171" i="80"/>
  <c r="F172" i="80"/>
  <c r="F173" i="80"/>
  <c r="F174" i="80"/>
  <c r="F175" i="80"/>
  <c r="F176" i="80"/>
  <c r="F177" i="80"/>
  <c r="F178" i="80"/>
  <c r="F179" i="80"/>
  <c r="F180" i="80"/>
  <c r="F181" i="80"/>
  <c r="F182" i="80"/>
  <c r="F183" i="80"/>
  <c r="F184" i="80"/>
  <c r="F185" i="80"/>
  <c r="F186" i="80"/>
  <c r="F187" i="80"/>
  <c r="R11" i="80" s="1"/>
  <c r="Q11" i="80" s="1"/>
  <c r="T11" i="77"/>
  <c r="V10" i="77"/>
  <c r="U10" i="77"/>
  <c r="T10" i="77"/>
  <c r="S10" i="77"/>
  <c r="V9" i="77"/>
  <c r="U9" i="77"/>
  <c r="T9" i="77"/>
  <c r="S9" i="77"/>
  <c r="V8" i="77"/>
  <c r="U8" i="77"/>
  <c r="T8" i="77"/>
  <c r="S8" i="77"/>
  <c r="V7" i="77"/>
  <c r="U7" i="77"/>
  <c r="T7" i="77"/>
  <c r="S7" i="77"/>
  <c r="V6" i="77"/>
  <c r="U6" i="77"/>
  <c r="T6" i="77"/>
  <c r="S6" i="77"/>
  <c r="O9" i="77"/>
  <c r="N9" i="77"/>
  <c r="M9" i="77"/>
  <c r="M8" i="77"/>
  <c r="O7" i="77"/>
  <c r="N7" i="77"/>
  <c r="M7" i="77"/>
  <c r="O6" i="77"/>
  <c r="N6" i="77"/>
  <c r="M6" i="77"/>
  <c r="O5" i="77"/>
  <c r="N5" i="77"/>
  <c r="M5" i="77"/>
  <c r="O4" i="77"/>
  <c r="N4" i="77"/>
  <c r="AC10" i="76"/>
  <c r="AB10" i="76"/>
  <c r="AC9" i="76"/>
  <c r="AB9" i="76"/>
  <c r="W10" i="76"/>
  <c r="V10" i="76"/>
  <c r="U10" i="76"/>
  <c r="AC8" i="76"/>
  <c r="AB8" i="76"/>
  <c r="W9" i="76"/>
  <c r="V9" i="76"/>
  <c r="U9" i="76"/>
  <c r="W8" i="76"/>
  <c r="V8" i="76"/>
  <c r="U8" i="76"/>
  <c r="AC6" i="76"/>
  <c r="AB6" i="76"/>
  <c r="W7" i="76"/>
  <c r="V7" i="76"/>
  <c r="U7" i="76"/>
  <c r="AC5" i="76"/>
  <c r="AB5" i="76"/>
  <c r="W6" i="76"/>
  <c r="V6" i="76"/>
  <c r="U6" i="76"/>
  <c r="AC4" i="76"/>
  <c r="AB4" i="76"/>
  <c r="N10" i="77" l="1"/>
  <c r="O10" i="77"/>
  <c r="V11" i="76"/>
  <c r="AB7" i="76"/>
  <c r="AB11" i="76" s="1"/>
  <c r="W11" i="76"/>
  <c r="AC7" i="76"/>
  <c r="AC11" i="76" s="1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F190" i="75"/>
  <c r="C190" i="75"/>
  <c r="Y190" i="75"/>
  <c r="C189" i="75"/>
  <c r="Y189" i="75"/>
  <c r="G188" i="75"/>
  <c r="F188" i="75"/>
  <c r="B188" i="75"/>
  <c r="Y188" i="75"/>
  <c r="G187" i="75"/>
  <c r="F187" i="75"/>
  <c r="Y187" i="75"/>
  <c r="G186" i="75"/>
  <c r="F186" i="75"/>
  <c r="C186" i="75"/>
  <c r="Y186" i="75"/>
  <c r="Y185" i="75"/>
  <c r="F185" i="75"/>
  <c r="C185" i="75"/>
  <c r="B185" i="75"/>
  <c r="G184" i="75"/>
  <c r="F184" i="75"/>
  <c r="Y184" i="75"/>
  <c r="C184" i="75"/>
  <c r="B184" i="75"/>
  <c r="C183" i="75"/>
  <c r="B183" i="75"/>
  <c r="Y183" i="75"/>
  <c r="G182" i="75"/>
  <c r="F182" i="75"/>
  <c r="C182" i="75"/>
  <c r="Y182" i="75"/>
  <c r="F181" i="75"/>
  <c r="Y181" i="75"/>
  <c r="C181" i="75"/>
  <c r="C180" i="75"/>
  <c r="Y180" i="75"/>
  <c r="G179" i="75"/>
  <c r="F179" i="75"/>
  <c r="C179" i="75"/>
  <c r="B179" i="75"/>
  <c r="Y179" i="75"/>
  <c r="G178" i="75"/>
  <c r="F178" i="75"/>
  <c r="B178" i="75"/>
  <c r="Y178" i="75"/>
  <c r="B177" i="75"/>
  <c r="Y177" i="75"/>
  <c r="G176" i="75"/>
  <c r="F176" i="75"/>
  <c r="C176" i="75"/>
  <c r="Y176" i="75"/>
  <c r="B176" i="75"/>
  <c r="B175" i="75"/>
  <c r="Y175" i="75"/>
  <c r="C175" i="75"/>
  <c r="G174" i="75"/>
  <c r="F174" i="75"/>
  <c r="C174" i="75"/>
  <c r="Y174" i="75"/>
  <c r="Y173" i="75"/>
  <c r="C172" i="75"/>
  <c r="Y172" i="75"/>
  <c r="G171" i="75"/>
  <c r="F171" i="75"/>
  <c r="C171" i="75"/>
  <c r="B171" i="75"/>
  <c r="Y171" i="75"/>
  <c r="G170" i="75"/>
  <c r="F170" i="75"/>
  <c r="C170" i="75"/>
  <c r="Y170" i="75"/>
  <c r="Y169" i="75"/>
  <c r="F169" i="75"/>
  <c r="C169" i="75"/>
  <c r="B169" i="75"/>
  <c r="G168" i="75"/>
  <c r="F168" i="75"/>
  <c r="Y168" i="75"/>
  <c r="C168" i="75"/>
  <c r="B168" i="75"/>
  <c r="C167" i="75"/>
  <c r="B167" i="75"/>
  <c r="Y167" i="75"/>
  <c r="G166" i="75"/>
  <c r="F166" i="75"/>
  <c r="C166" i="75"/>
  <c r="Y166" i="75"/>
  <c r="F165" i="75"/>
  <c r="Y165" i="75"/>
  <c r="C165" i="75"/>
  <c r="C164" i="75"/>
  <c r="Y164" i="75"/>
  <c r="G163" i="75"/>
  <c r="F163" i="75"/>
  <c r="C163" i="75"/>
  <c r="B163" i="75"/>
  <c r="Y163" i="75"/>
  <c r="G162" i="75"/>
  <c r="F162" i="75"/>
  <c r="B162" i="75"/>
  <c r="Y162" i="75"/>
  <c r="B161" i="75"/>
  <c r="Y161" i="75"/>
  <c r="G160" i="75"/>
  <c r="F160" i="75"/>
  <c r="C160" i="75"/>
  <c r="Y160" i="75"/>
  <c r="B160" i="75"/>
  <c r="F159" i="75"/>
  <c r="Y159" i="75"/>
  <c r="C159" i="75"/>
  <c r="F158" i="75"/>
  <c r="C158" i="75"/>
  <c r="Y158" i="75"/>
  <c r="G157" i="75"/>
  <c r="F157" i="75"/>
  <c r="C157" i="75"/>
  <c r="Y157" i="75"/>
  <c r="G156" i="75"/>
  <c r="F156" i="75"/>
  <c r="Y156" i="75"/>
  <c r="B155" i="75"/>
  <c r="Y155" i="75"/>
  <c r="C154" i="75"/>
  <c r="B154" i="75"/>
  <c r="Y154" i="75"/>
  <c r="G154" i="75"/>
  <c r="F154" i="75"/>
  <c r="G153" i="75"/>
  <c r="F153" i="75"/>
  <c r="C153" i="75"/>
  <c r="Y153" i="75"/>
  <c r="B153" i="75"/>
  <c r="G152" i="75"/>
  <c r="F152" i="75"/>
  <c r="B152" i="75"/>
  <c r="Y152" i="75"/>
  <c r="G151" i="75"/>
  <c r="C151" i="75"/>
  <c r="B151" i="75"/>
  <c r="Y151" i="75"/>
  <c r="G150" i="75"/>
  <c r="F150" i="75"/>
  <c r="C150" i="75"/>
  <c r="Y150" i="75"/>
  <c r="G149" i="75"/>
  <c r="Y149" i="75"/>
  <c r="C149" i="75"/>
  <c r="G148" i="75"/>
  <c r="Y148" i="75"/>
  <c r="F147" i="75"/>
  <c r="B147" i="75"/>
  <c r="Y147" i="75"/>
  <c r="F146" i="75"/>
  <c r="B146" i="75"/>
  <c r="Y146" i="75"/>
  <c r="G145" i="75"/>
  <c r="F145" i="75"/>
  <c r="C145" i="75"/>
  <c r="B145" i="75"/>
  <c r="Y145" i="75"/>
  <c r="B144" i="75"/>
  <c r="Y144" i="75"/>
  <c r="G144" i="75"/>
  <c r="F144" i="75"/>
  <c r="G143" i="75"/>
  <c r="F143" i="75"/>
  <c r="C143" i="75"/>
  <c r="Y143" i="75"/>
  <c r="B143" i="75"/>
  <c r="G142" i="75"/>
  <c r="Y142" i="75"/>
  <c r="G141" i="75"/>
  <c r="C141" i="75"/>
  <c r="Y141" i="75"/>
  <c r="G140" i="75"/>
  <c r="F140" i="75"/>
  <c r="C140" i="75"/>
  <c r="Y140" i="75"/>
  <c r="G139" i="75"/>
  <c r="Y139" i="75"/>
  <c r="B138" i="75"/>
  <c r="Y138" i="75"/>
  <c r="G138" i="75"/>
  <c r="F138" i="75"/>
  <c r="B137" i="75"/>
  <c r="Y137" i="75"/>
  <c r="F137" i="75"/>
  <c r="C137" i="75"/>
  <c r="G136" i="75"/>
  <c r="C136" i="75"/>
  <c r="Y136" i="75"/>
  <c r="F136" i="75"/>
  <c r="G135" i="75"/>
  <c r="F135" i="75"/>
  <c r="C135" i="75"/>
  <c r="B135" i="75"/>
  <c r="Y135" i="75"/>
  <c r="F134" i="75"/>
  <c r="Y134" i="75"/>
  <c r="G134" i="75"/>
  <c r="F133" i="75"/>
  <c r="C133" i="75"/>
  <c r="Y133" i="75"/>
  <c r="G132" i="75"/>
  <c r="F132" i="75"/>
  <c r="C132" i="75"/>
  <c r="Y132" i="75"/>
  <c r="G131" i="75"/>
  <c r="B131" i="75"/>
  <c r="Y131" i="75"/>
  <c r="Y130" i="75"/>
  <c r="G129" i="75"/>
  <c r="F129" i="75"/>
  <c r="C129" i="75"/>
  <c r="B129" i="75"/>
  <c r="Y129" i="75"/>
  <c r="G128" i="75"/>
  <c r="Y128" i="75"/>
  <c r="F128" i="75"/>
  <c r="C128" i="75"/>
  <c r="B128" i="75"/>
  <c r="G127" i="75"/>
  <c r="F127" i="75"/>
  <c r="C127" i="75"/>
  <c r="B127" i="75"/>
  <c r="Y127" i="75"/>
  <c r="G126" i="75"/>
  <c r="Y126" i="75"/>
  <c r="F125" i="75"/>
  <c r="Y125" i="75"/>
  <c r="C125" i="75"/>
  <c r="G124" i="75"/>
  <c r="F124" i="75"/>
  <c r="C124" i="75"/>
  <c r="Y124" i="75"/>
  <c r="G123" i="75"/>
  <c r="F123" i="75"/>
  <c r="C123" i="75"/>
  <c r="Y123" i="75"/>
  <c r="G122" i="75"/>
  <c r="B122" i="75"/>
  <c r="Y122" i="75"/>
  <c r="F122" i="75"/>
  <c r="B121" i="75"/>
  <c r="Y121" i="75"/>
  <c r="G120" i="75"/>
  <c r="F120" i="75"/>
  <c r="C120" i="75"/>
  <c r="Y120" i="75"/>
  <c r="B120" i="75"/>
  <c r="B119" i="75"/>
  <c r="Y119" i="75"/>
  <c r="C119" i="75"/>
  <c r="G118" i="75"/>
  <c r="F118" i="75"/>
  <c r="C118" i="75"/>
  <c r="Y118" i="75"/>
  <c r="C117" i="75"/>
  <c r="Y117" i="75"/>
  <c r="C116" i="75"/>
  <c r="Y116" i="75"/>
  <c r="F115" i="75"/>
  <c r="C115" i="75"/>
  <c r="Y115" i="75"/>
  <c r="G114" i="75"/>
  <c r="F114" i="75"/>
  <c r="C114" i="75"/>
  <c r="B114" i="75"/>
  <c r="Y114" i="75"/>
  <c r="G113" i="75"/>
  <c r="C113" i="75"/>
  <c r="Y113" i="75"/>
  <c r="F113" i="75"/>
  <c r="B113" i="75"/>
  <c r="G112" i="75"/>
  <c r="B112" i="75"/>
  <c r="Y112" i="75"/>
  <c r="G111" i="75"/>
  <c r="B111" i="75"/>
  <c r="Y111" i="75"/>
  <c r="C110" i="75"/>
  <c r="Y110" i="75"/>
  <c r="G109" i="75"/>
  <c r="C109" i="75"/>
  <c r="Y109" i="75"/>
  <c r="G108" i="75"/>
  <c r="Y108" i="75"/>
  <c r="F107" i="75"/>
  <c r="Y107" i="75"/>
  <c r="C107" i="75"/>
  <c r="F106" i="75"/>
  <c r="C106" i="75"/>
  <c r="B106" i="75"/>
  <c r="Y106" i="75"/>
  <c r="G106" i="75"/>
  <c r="G105" i="75"/>
  <c r="B105" i="75"/>
  <c r="Y105" i="75"/>
  <c r="B104" i="75"/>
  <c r="Y104" i="75"/>
  <c r="F104" i="75"/>
  <c r="G103" i="75"/>
  <c r="Y103" i="75"/>
  <c r="C103" i="75"/>
  <c r="B103" i="75"/>
  <c r="G102" i="75"/>
  <c r="C102" i="75"/>
  <c r="Y102" i="75"/>
  <c r="G101" i="75"/>
  <c r="F101" i="75"/>
  <c r="C101" i="75"/>
  <c r="Y101" i="75"/>
  <c r="Y100" i="75"/>
  <c r="G100" i="75"/>
  <c r="C99" i="75"/>
  <c r="Y99" i="75"/>
  <c r="B99" i="75"/>
  <c r="G98" i="75"/>
  <c r="F98" i="75"/>
  <c r="C98" i="75"/>
  <c r="Y98" i="75"/>
  <c r="Y97" i="75"/>
  <c r="F97" i="75"/>
  <c r="B97" i="75"/>
  <c r="F96" i="75"/>
  <c r="B96" i="75"/>
  <c r="Y96" i="75"/>
  <c r="C95" i="75"/>
  <c r="Y95" i="75"/>
  <c r="C94" i="75"/>
  <c r="Y94" i="75"/>
  <c r="G94" i="75"/>
  <c r="G93" i="75"/>
  <c r="C93" i="75"/>
  <c r="B93" i="75"/>
  <c r="Y93" i="75"/>
  <c r="Y92" i="75"/>
  <c r="G92" i="75"/>
  <c r="F91" i="75"/>
  <c r="C91" i="75"/>
  <c r="B91" i="75"/>
  <c r="Y91" i="75"/>
  <c r="G90" i="75"/>
  <c r="C90" i="75"/>
  <c r="B90" i="75"/>
  <c r="Y90" i="75"/>
  <c r="F90" i="75"/>
  <c r="B89" i="75"/>
  <c r="Y89" i="75"/>
  <c r="G88" i="75"/>
  <c r="F88" i="75"/>
  <c r="Y88" i="75"/>
  <c r="B88" i="75"/>
  <c r="G87" i="75"/>
  <c r="Y87" i="75"/>
  <c r="C87" i="75"/>
  <c r="B87" i="75"/>
  <c r="G86" i="75"/>
  <c r="Y86" i="75"/>
  <c r="G85" i="75"/>
  <c r="Y85" i="75"/>
  <c r="C84" i="75"/>
  <c r="Y84" i="75"/>
  <c r="G84" i="75"/>
  <c r="G83" i="75"/>
  <c r="F83" i="75"/>
  <c r="C83" i="75"/>
  <c r="B83" i="75"/>
  <c r="Y83" i="75"/>
  <c r="G82" i="75"/>
  <c r="F82" i="75"/>
  <c r="Y82" i="75"/>
  <c r="C81" i="75"/>
  <c r="B81" i="75"/>
  <c r="Y81" i="75"/>
  <c r="F81" i="75"/>
  <c r="G80" i="75"/>
  <c r="Y80" i="75"/>
  <c r="F80" i="75"/>
  <c r="B80" i="75"/>
  <c r="F79" i="75"/>
  <c r="B79" i="75"/>
  <c r="Y79" i="75"/>
  <c r="C79" i="75"/>
  <c r="G78" i="75"/>
  <c r="Y78" i="75"/>
  <c r="G77" i="75"/>
  <c r="B77" i="75"/>
  <c r="Y77" i="75"/>
  <c r="C77" i="75"/>
  <c r="F76" i="75"/>
  <c r="C76" i="75"/>
  <c r="Y76" i="75"/>
  <c r="G75" i="75"/>
  <c r="F75" i="75"/>
  <c r="C75" i="75"/>
  <c r="Y75" i="75"/>
  <c r="C74" i="75"/>
  <c r="B74" i="75"/>
  <c r="Y74" i="75"/>
  <c r="G74" i="75"/>
  <c r="F74" i="75"/>
  <c r="G73" i="75"/>
  <c r="C73" i="75"/>
  <c r="Y73" i="75"/>
  <c r="F73" i="75"/>
  <c r="B73" i="75"/>
  <c r="F72" i="75"/>
  <c r="B72" i="75"/>
  <c r="Y72" i="75"/>
  <c r="G72" i="75"/>
  <c r="G71" i="75"/>
  <c r="F71" i="75"/>
  <c r="C71" i="75"/>
  <c r="B71" i="75"/>
  <c r="Y71" i="75"/>
  <c r="Y70" i="75"/>
  <c r="G70" i="75"/>
  <c r="F69" i="75"/>
  <c r="C69" i="75"/>
  <c r="B69" i="75"/>
  <c r="Y69" i="75"/>
  <c r="G68" i="75"/>
  <c r="F68" i="75"/>
  <c r="C68" i="75"/>
  <c r="Y68" i="75"/>
  <c r="F67" i="75"/>
  <c r="Y67" i="75"/>
  <c r="C67" i="75"/>
  <c r="B67" i="75"/>
  <c r="C66" i="75"/>
  <c r="B66" i="75"/>
  <c r="Y66" i="75"/>
  <c r="F66" i="75"/>
  <c r="G65" i="75"/>
  <c r="F65" i="75"/>
  <c r="Y65" i="75"/>
  <c r="B64" i="75"/>
  <c r="Y64" i="75"/>
  <c r="F64" i="75"/>
  <c r="Y63" i="75"/>
  <c r="C63" i="75"/>
  <c r="G62" i="75"/>
  <c r="Y62" i="75"/>
  <c r="G61" i="75"/>
  <c r="F61" i="75"/>
  <c r="C61" i="75"/>
  <c r="Y61" i="75"/>
  <c r="G60" i="75"/>
  <c r="C60" i="75"/>
  <c r="Y60" i="75"/>
  <c r="F60" i="75"/>
  <c r="C59" i="75"/>
  <c r="Y59" i="75"/>
  <c r="G58" i="75"/>
  <c r="F58" i="75"/>
  <c r="C58" i="75"/>
  <c r="B58" i="75"/>
  <c r="Y58" i="75"/>
  <c r="G57" i="75"/>
  <c r="Y57" i="75"/>
  <c r="C57" i="75"/>
  <c r="B57" i="75"/>
  <c r="G56" i="75"/>
  <c r="B56" i="75"/>
  <c r="Y56" i="75"/>
  <c r="G55" i="75"/>
  <c r="B55" i="75"/>
  <c r="Y55" i="75"/>
  <c r="C54" i="75"/>
  <c r="Y54" i="75"/>
  <c r="F54" i="75"/>
  <c r="G53" i="75"/>
  <c r="C53" i="75"/>
  <c r="B53" i="75"/>
  <c r="Y53" i="75"/>
  <c r="Y52" i="75"/>
  <c r="F51" i="75"/>
  <c r="C51" i="75"/>
  <c r="B51" i="75"/>
  <c r="Y51" i="75"/>
  <c r="G50" i="75"/>
  <c r="F50" i="75"/>
  <c r="C50" i="75"/>
  <c r="Y50" i="75"/>
  <c r="Y49" i="75"/>
  <c r="C48" i="75"/>
  <c r="B48" i="75"/>
  <c r="Y48" i="75"/>
  <c r="G48" i="75"/>
  <c r="F48" i="75"/>
  <c r="G47" i="75"/>
  <c r="C47" i="75"/>
  <c r="Y47" i="75"/>
  <c r="B47" i="75"/>
  <c r="G46" i="75"/>
  <c r="B46" i="75"/>
  <c r="Y46" i="75"/>
  <c r="G45" i="75"/>
  <c r="C45" i="75"/>
  <c r="B45" i="75"/>
  <c r="Y45" i="75"/>
  <c r="Y44" i="75"/>
  <c r="F44" i="75"/>
  <c r="C43" i="75"/>
  <c r="Y43" i="75"/>
  <c r="G42" i="75"/>
  <c r="F42" i="75"/>
  <c r="Y42" i="75"/>
  <c r="Y41" i="75"/>
  <c r="F41" i="75"/>
  <c r="C41" i="75"/>
  <c r="B41" i="75"/>
  <c r="G40" i="75"/>
  <c r="F40" i="75"/>
  <c r="Y40" i="75"/>
  <c r="B40" i="75"/>
  <c r="B39" i="75"/>
  <c r="Y39" i="75"/>
  <c r="G38" i="75"/>
  <c r="Y38" i="75"/>
  <c r="G37" i="75"/>
  <c r="Y37" i="75"/>
  <c r="C37" i="75"/>
  <c r="G36" i="75"/>
  <c r="F36" i="75"/>
  <c r="Y36" i="75"/>
  <c r="C35" i="75"/>
  <c r="Y35" i="75"/>
  <c r="G34" i="75"/>
  <c r="F34" i="75"/>
  <c r="Y34" i="75"/>
  <c r="G33" i="75"/>
  <c r="C33" i="75"/>
  <c r="Y33" i="75"/>
  <c r="G32" i="75"/>
  <c r="F32" i="75"/>
  <c r="C32" i="75"/>
  <c r="B32" i="75"/>
  <c r="Y32" i="75"/>
  <c r="C31" i="75"/>
  <c r="B31" i="75"/>
  <c r="Y31" i="75"/>
  <c r="F31" i="75"/>
  <c r="Y30" i="75"/>
  <c r="G29" i="75"/>
  <c r="Y29" i="75"/>
  <c r="C28" i="75"/>
  <c r="Y28" i="75"/>
  <c r="G28" i="75"/>
  <c r="F27" i="75"/>
  <c r="C27" i="75"/>
  <c r="B27" i="75"/>
  <c r="Y27" i="75"/>
  <c r="G26" i="75"/>
  <c r="Y26" i="75"/>
  <c r="F25" i="75"/>
  <c r="C25" i="75"/>
  <c r="B25" i="75"/>
  <c r="Y25" i="75"/>
  <c r="G25" i="75"/>
  <c r="G24" i="75"/>
  <c r="Y24" i="75"/>
  <c r="F24" i="75"/>
  <c r="C24" i="75"/>
  <c r="C23" i="75"/>
  <c r="Y23" i="75"/>
  <c r="B22" i="75"/>
  <c r="Y22" i="75"/>
  <c r="F21" i="75"/>
  <c r="Y21" i="75"/>
  <c r="G20" i="75"/>
  <c r="Y20" i="75"/>
  <c r="G19" i="75"/>
  <c r="F19" i="75"/>
  <c r="C19" i="75"/>
  <c r="B19" i="75"/>
  <c r="Y19" i="75"/>
  <c r="Y18" i="75"/>
  <c r="G18" i="75"/>
  <c r="F18" i="75"/>
  <c r="Y17" i="75"/>
  <c r="B17" i="75"/>
  <c r="G16" i="75"/>
  <c r="F16" i="75"/>
  <c r="C16" i="75"/>
  <c r="Y16" i="75"/>
  <c r="Y15" i="75"/>
  <c r="F15" i="75"/>
  <c r="C15" i="75"/>
  <c r="B15" i="75"/>
  <c r="C14" i="75"/>
  <c r="B14" i="75"/>
  <c r="Y14" i="75"/>
  <c r="F14" i="75"/>
  <c r="G13" i="75"/>
  <c r="Y13" i="75"/>
  <c r="F12" i="75"/>
  <c r="Y12" i="75"/>
  <c r="C11" i="75"/>
  <c r="Y11" i="75"/>
  <c r="B11" i="75"/>
  <c r="G10" i="75"/>
  <c r="F10" i="75"/>
  <c r="C10" i="75"/>
  <c r="Y10" i="75"/>
  <c r="G9" i="75"/>
  <c r="F9" i="75"/>
  <c r="Y9" i="75"/>
  <c r="C9" i="75"/>
  <c r="B9" i="75"/>
  <c r="G8" i="75"/>
  <c r="Y8" i="75"/>
  <c r="E186" i="10" l="1"/>
  <c r="C186" i="85"/>
  <c r="E162" i="10"/>
  <c r="C162" i="85"/>
  <c r="E138" i="10"/>
  <c r="C138" i="85"/>
  <c r="E10" i="10"/>
  <c r="C10" i="85"/>
  <c r="E18" i="10"/>
  <c r="C18" i="85"/>
  <c r="E185" i="10"/>
  <c r="C185" i="85"/>
  <c r="E177" i="10"/>
  <c r="C177" i="85"/>
  <c r="E169" i="10"/>
  <c r="C169" i="85"/>
  <c r="E161" i="10"/>
  <c r="C161" i="85"/>
  <c r="E153" i="10"/>
  <c r="C153" i="85"/>
  <c r="E145" i="10"/>
  <c r="C145" i="85"/>
  <c r="E137" i="10"/>
  <c r="C137" i="85"/>
  <c r="E129" i="10"/>
  <c r="C129" i="85"/>
  <c r="E121" i="10"/>
  <c r="C121" i="85"/>
  <c r="E113" i="10"/>
  <c r="C113" i="85"/>
  <c r="E105" i="10"/>
  <c r="C105" i="85"/>
  <c r="E97" i="10"/>
  <c r="C97" i="85"/>
  <c r="E89" i="10"/>
  <c r="C89" i="85"/>
  <c r="E81" i="10"/>
  <c r="C81" i="85"/>
  <c r="E73" i="10"/>
  <c r="C73" i="85"/>
  <c r="E65" i="10"/>
  <c r="C65" i="85"/>
  <c r="E57" i="10"/>
  <c r="C57" i="85"/>
  <c r="E49" i="10"/>
  <c r="C49" i="85"/>
  <c r="E41" i="10"/>
  <c r="C41" i="85"/>
  <c r="E33" i="10"/>
  <c r="C33" i="85"/>
  <c r="E25" i="10"/>
  <c r="C25" i="85"/>
  <c r="E17" i="10"/>
  <c r="C17" i="85"/>
  <c r="E9" i="10"/>
  <c r="C9" i="85"/>
  <c r="E42" i="10"/>
  <c r="C42" i="85"/>
  <c r="E170" i="10"/>
  <c r="C170" i="85"/>
  <c r="E146" i="10"/>
  <c r="C146" i="85"/>
  <c r="E130" i="10"/>
  <c r="C130" i="85"/>
  <c r="E26" i="10"/>
  <c r="C26" i="85"/>
  <c r="E184" i="10"/>
  <c r="C184" i="85"/>
  <c r="E176" i="10"/>
  <c r="C176" i="85"/>
  <c r="E168" i="10"/>
  <c r="C168" i="85"/>
  <c r="E160" i="10"/>
  <c r="C160" i="85"/>
  <c r="E152" i="10"/>
  <c r="C152" i="85"/>
  <c r="E144" i="10"/>
  <c r="C144" i="85"/>
  <c r="E136" i="10"/>
  <c r="C136" i="85"/>
  <c r="E128" i="10"/>
  <c r="C128" i="85"/>
  <c r="E120" i="10"/>
  <c r="C120" i="85"/>
  <c r="E112" i="10"/>
  <c r="C112" i="85"/>
  <c r="E104" i="10"/>
  <c r="C104" i="85"/>
  <c r="E96" i="10"/>
  <c r="C96" i="85"/>
  <c r="E88" i="10"/>
  <c r="C88" i="85"/>
  <c r="E80" i="10"/>
  <c r="C80" i="85"/>
  <c r="E72" i="10"/>
  <c r="C72" i="85"/>
  <c r="E64" i="10"/>
  <c r="C64" i="85"/>
  <c r="E56" i="10"/>
  <c r="C56" i="85"/>
  <c r="E48" i="10"/>
  <c r="C48" i="85"/>
  <c r="E40" i="10"/>
  <c r="C40" i="85"/>
  <c r="E32" i="10"/>
  <c r="C32" i="85"/>
  <c r="E24" i="10"/>
  <c r="C24" i="85"/>
  <c r="E16" i="10"/>
  <c r="C16" i="85"/>
  <c r="E8" i="10"/>
  <c r="C8" i="85"/>
  <c r="E50" i="10"/>
  <c r="C50" i="85"/>
  <c r="E34" i="10"/>
  <c r="C34" i="85"/>
  <c r="E183" i="10"/>
  <c r="C183" i="85"/>
  <c r="E175" i="10"/>
  <c r="C175" i="85"/>
  <c r="E167" i="10"/>
  <c r="C167" i="85"/>
  <c r="E159" i="10"/>
  <c r="C159" i="85"/>
  <c r="E151" i="10"/>
  <c r="C151" i="85"/>
  <c r="E143" i="10"/>
  <c r="C143" i="85"/>
  <c r="E135" i="10"/>
  <c r="C135" i="85"/>
  <c r="E127" i="10"/>
  <c r="C127" i="85"/>
  <c r="E119" i="10"/>
  <c r="C119" i="85"/>
  <c r="E111" i="10"/>
  <c r="C111" i="85"/>
  <c r="E103" i="10"/>
  <c r="C103" i="85"/>
  <c r="E95" i="10"/>
  <c r="C95" i="85"/>
  <c r="E87" i="10"/>
  <c r="C87" i="85"/>
  <c r="E79" i="10"/>
  <c r="C79" i="85"/>
  <c r="E71" i="10"/>
  <c r="C71" i="85"/>
  <c r="E63" i="10"/>
  <c r="C63" i="85"/>
  <c r="E55" i="10"/>
  <c r="C55" i="85"/>
  <c r="E47" i="10"/>
  <c r="C47" i="85"/>
  <c r="E39" i="10"/>
  <c r="C39" i="85"/>
  <c r="E31" i="10"/>
  <c r="C31" i="85"/>
  <c r="E23" i="10"/>
  <c r="C23" i="85"/>
  <c r="E15" i="10"/>
  <c r="C15" i="85"/>
  <c r="E7" i="10"/>
  <c r="C7" i="85"/>
  <c r="E66" i="10"/>
  <c r="C66" i="85"/>
  <c r="E114" i="10"/>
  <c r="C114" i="85"/>
  <c r="E182" i="10"/>
  <c r="C182" i="85"/>
  <c r="E174" i="10"/>
  <c r="C174" i="85"/>
  <c r="E166" i="10"/>
  <c r="C166" i="85"/>
  <c r="E158" i="10"/>
  <c r="C158" i="85"/>
  <c r="E150" i="10"/>
  <c r="C150" i="85"/>
  <c r="E142" i="10"/>
  <c r="C142" i="85"/>
  <c r="E134" i="10"/>
  <c r="C134" i="85"/>
  <c r="E126" i="10"/>
  <c r="C126" i="85"/>
  <c r="E118" i="10"/>
  <c r="C118" i="85"/>
  <c r="E110" i="10"/>
  <c r="C110" i="85"/>
  <c r="E102" i="10"/>
  <c r="C102" i="85"/>
  <c r="E94" i="10"/>
  <c r="C94" i="85"/>
  <c r="E86" i="10"/>
  <c r="C86" i="85"/>
  <c r="E78" i="10"/>
  <c r="C78" i="85"/>
  <c r="E70" i="10"/>
  <c r="C70" i="85"/>
  <c r="E62" i="10"/>
  <c r="C62" i="85"/>
  <c r="E54" i="10"/>
  <c r="C54" i="85"/>
  <c r="E46" i="10"/>
  <c r="C46" i="85"/>
  <c r="E38" i="10"/>
  <c r="C38" i="85"/>
  <c r="E30" i="10"/>
  <c r="C30" i="85"/>
  <c r="E22" i="10"/>
  <c r="C22" i="85"/>
  <c r="E14" i="10"/>
  <c r="C14" i="85"/>
  <c r="E6" i="10"/>
  <c r="C6" i="85"/>
  <c r="E82" i="10"/>
  <c r="C82" i="85"/>
  <c r="E122" i="10"/>
  <c r="C122" i="85"/>
  <c r="E181" i="10"/>
  <c r="C181" i="85"/>
  <c r="E173" i="10"/>
  <c r="C173" i="85"/>
  <c r="E165" i="10"/>
  <c r="C165" i="85"/>
  <c r="E157" i="10"/>
  <c r="C157" i="85"/>
  <c r="E149" i="10"/>
  <c r="C149" i="85"/>
  <c r="E141" i="10"/>
  <c r="C141" i="85"/>
  <c r="E133" i="10"/>
  <c r="C133" i="85"/>
  <c r="E125" i="10"/>
  <c r="C125" i="85"/>
  <c r="E117" i="10"/>
  <c r="C117" i="85"/>
  <c r="E109" i="10"/>
  <c r="C109" i="85"/>
  <c r="E101" i="10"/>
  <c r="C101" i="85"/>
  <c r="E93" i="10"/>
  <c r="C93" i="85"/>
  <c r="E85" i="10"/>
  <c r="C85" i="85"/>
  <c r="E77" i="10"/>
  <c r="C77" i="85"/>
  <c r="E69" i="10"/>
  <c r="C69" i="85"/>
  <c r="E61" i="10"/>
  <c r="C61" i="85"/>
  <c r="E53" i="10"/>
  <c r="C53" i="85"/>
  <c r="E45" i="10"/>
  <c r="C45" i="85"/>
  <c r="E37" i="10"/>
  <c r="C37" i="85"/>
  <c r="E29" i="10"/>
  <c r="C29" i="85"/>
  <c r="E21" i="10"/>
  <c r="C21" i="85"/>
  <c r="E13" i="10"/>
  <c r="C13" i="85"/>
  <c r="E90" i="10"/>
  <c r="C90" i="85"/>
  <c r="E58" i="10"/>
  <c r="C58" i="85"/>
  <c r="C5" i="10"/>
  <c r="E180" i="10"/>
  <c r="C180" i="85"/>
  <c r="E172" i="10"/>
  <c r="C172" i="85"/>
  <c r="E164" i="10"/>
  <c r="C164" i="85"/>
  <c r="E156" i="10"/>
  <c r="C156" i="85"/>
  <c r="E148" i="10"/>
  <c r="C148" i="85"/>
  <c r="E140" i="10"/>
  <c r="C140" i="85"/>
  <c r="E132" i="10"/>
  <c r="C132" i="85"/>
  <c r="E124" i="10"/>
  <c r="C124" i="85"/>
  <c r="E116" i="10"/>
  <c r="C116" i="85"/>
  <c r="E108" i="10"/>
  <c r="C108" i="85"/>
  <c r="E100" i="10"/>
  <c r="C100" i="85"/>
  <c r="E92" i="10"/>
  <c r="C92" i="85"/>
  <c r="E84" i="10"/>
  <c r="C84" i="85"/>
  <c r="E76" i="10"/>
  <c r="C76" i="85"/>
  <c r="E68" i="10"/>
  <c r="C68" i="85"/>
  <c r="E60" i="10"/>
  <c r="C60" i="85"/>
  <c r="E52" i="10"/>
  <c r="C52" i="85"/>
  <c r="E44" i="10"/>
  <c r="C44" i="85"/>
  <c r="E36" i="10"/>
  <c r="C36" i="85"/>
  <c r="E28" i="10"/>
  <c r="C28" i="85"/>
  <c r="E20" i="10"/>
  <c r="C20" i="85"/>
  <c r="E12" i="10"/>
  <c r="C12" i="85"/>
  <c r="E178" i="10"/>
  <c r="C178" i="85"/>
  <c r="E74" i="10"/>
  <c r="C74" i="85"/>
  <c r="E5" i="10"/>
  <c r="C5" i="85"/>
  <c r="E154" i="10"/>
  <c r="C154" i="85"/>
  <c r="E98" i="10"/>
  <c r="C98" i="85"/>
  <c r="E187" i="10"/>
  <c r="C187" i="85"/>
  <c r="E179" i="10"/>
  <c r="C179" i="85"/>
  <c r="E171" i="10"/>
  <c r="C171" i="85"/>
  <c r="E163" i="10"/>
  <c r="C163" i="85"/>
  <c r="E155" i="10"/>
  <c r="C155" i="85"/>
  <c r="E147" i="10"/>
  <c r="C147" i="85"/>
  <c r="E139" i="10"/>
  <c r="C139" i="85"/>
  <c r="E131" i="10"/>
  <c r="C131" i="85"/>
  <c r="E123" i="10"/>
  <c r="C123" i="85"/>
  <c r="E115" i="10"/>
  <c r="C115" i="85"/>
  <c r="E107" i="10"/>
  <c r="C107" i="85"/>
  <c r="E99" i="10"/>
  <c r="C99" i="85"/>
  <c r="E91" i="10"/>
  <c r="C91" i="85"/>
  <c r="E83" i="10"/>
  <c r="C83" i="85"/>
  <c r="E75" i="10"/>
  <c r="C75" i="85"/>
  <c r="E67" i="10"/>
  <c r="C67" i="85"/>
  <c r="E59" i="10"/>
  <c r="C59" i="85"/>
  <c r="E51" i="10"/>
  <c r="C51" i="85"/>
  <c r="E43" i="10"/>
  <c r="C43" i="85"/>
  <c r="E35" i="10"/>
  <c r="C35" i="85"/>
  <c r="E27" i="10"/>
  <c r="C27" i="85"/>
  <c r="E19" i="10"/>
  <c r="C19" i="85"/>
  <c r="E11" i="10"/>
  <c r="C11" i="85"/>
  <c r="E106" i="10"/>
  <c r="C106" i="85"/>
  <c r="C155" i="10"/>
  <c r="F8" i="75"/>
  <c r="B13" i="75"/>
  <c r="C13" i="75"/>
  <c r="G14" i="75"/>
  <c r="B20" i="75"/>
  <c r="C21" i="75"/>
  <c r="B23" i="75"/>
  <c r="F26" i="75"/>
  <c r="F28" i="75"/>
  <c r="C29" i="75"/>
  <c r="G30" i="75"/>
  <c r="B33" i="75"/>
  <c r="F33" i="75"/>
  <c r="B36" i="75"/>
  <c r="C39" i="75"/>
  <c r="F39" i="75"/>
  <c r="B43" i="75"/>
  <c r="F46" i="75"/>
  <c r="B49" i="75"/>
  <c r="B52" i="75"/>
  <c r="F52" i="75"/>
  <c r="G54" i="75"/>
  <c r="C55" i="75"/>
  <c r="F56" i="75"/>
  <c r="B60" i="75"/>
  <c r="B62" i="75"/>
  <c r="F62" i="75"/>
  <c r="G64" i="75"/>
  <c r="B65" i="75"/>
  <c r="C65" i="75"/>
  <c r="G66" i="75"/>
  <c r="B68" i="75"/>
  <c r="C72" i="75"/>
  <c r="B75" i="75"/>
  <c r="B76" i="75"/>
  <c r="G76" i="75"/>
  <c r="B78" i="75"/>
  <c r="C85" i="75"/>
  <c r="F86" i="75"/>
  <c r="F89" i="75"/>
  <c r="B92" i="75"/>
  <c r="B95" i="75"/>
  <c r="G96" i="75"/>
  <c r="B100" i="75"/>
  <c r="F102" i="75"/>
  <c r="F103" i="75"/>
  <c r="G104" i="75"/>
  <c r="F105" i="75"/>
  <c r="B108" i="75"/>
  <c r="F110" i="75"/>
  <c r="G110" i="75"/>
  <c r="C111" i="75"/>
  <c r="F111" i="75"/>
  <c r="F112" i="75"/>
  <c r="F121" i="75"/>
  <c r="B123" i="75"/>
  <c r="B126" i="75"/>
  <c r="F130" i="75"/>
  <c r="G130" i="75"/>
  <c r="B132" i="75"/>
  <c r="B136" i="75"/>
  <c r="C144" i="75"/>
  <c r="G146" i="75"/>
  <c r="B148" i="75"/>
  <c r="C152" i="75"/>
  <c r="B156" i="75"/>
  <c r="B157" i="75"/>
  <c r="G158" i="75"/>
  <c r="C161" i="75"/>
  <c r="F161" i="75"/>
  <c r="B165" i="75"/>
  <c r="B166" i="75"/>
  <c r="B173" i="75"/>
  <c r="C173" i="75"/>
  <c r="C177" i="75"/>
  <c r="F177" i="75"/>
  <c r="B182" i="75"/>
  <c r="B190" i="75"/>
  <c r="G190" i="75"/>
  <c r="C188" i="75"/>
  <c r="C12" i="75"/>
  <c r="B16" i="75"/>
  <c r="B21" i="75"/>
  <c r="B38" i="75"/>
  <c r="C44" i="75"/>
  <c r="C70" i="75"/>
  <c r="F78" i="75"/>
  <c r="G91" i="75"/>
  <c r="F116" i="75"/>
  <c r="C134" i="75"/>
  <c r="B141" i="75"/>
  <c r="F172" i="75"/>
  <c r="F175" i="75"/>
  <c r="B18" i="75"/>
  <c r="F22" i="75"/>
  <c r="B37" i="75"/>
  <c r="G51" i="75"/>
  <c r="B63" i="75"/>
  <c r="F77" i="75"/>
  <c r="G81" i="75"/>
  <c r="F84" i="75"/>
  <c r="F87" i="75"/>
  <c r="C88" i="75"/>
  <c r="B94" i="75"/>
  <c r="C97" i="75"/>
  <c r="C100" i="75"/>
  <c r="G107" i="75"/>
  <c r="G116" i="75"/>
  <c r="G119" i="75"/>
  <c r="G125" i="75"/>
  <c r="C138" i="75"/>
  <c r="C147" i="75"/>
  <c r="C156" i="75"/>
  <c r="G172" i="75"/>
  <c r="G175" i="75"/>
  <c r="G22" i="75"/>
  <c r="F38" i="75"/>
  <c r="B54" i="75"/>
  <c r="B107" i="75"/>
  <c r="B110" i="75"/>
  <c r="B116" i="75"/>
  <c r="B125" i="75"/>
  <c r="B150" i="75"/>
  <c r="G159" i="75"/>
  <c r="B172" i="75"/>
  <c r="G12" i="75"/>
  <c r="G21" i="75"/>
  <c r="B28" i="75"/>
  <c r="C34" i="75"/>
  <c r="F37" i="75"/>
  <c r="G41" i="75"/>
  <c r="G44" i="75"/>
  <c r="B50" i="75"/>
  <c r="F57" i="75"/>
  <c r="C64" i="75"/>
  <c r="B84" i="75"/>
  <c r="F94" i="75"/>
  <c r="G97" i="75"/>
  <c r="F100" i="75"/>
  <c r="C104" i="75"/>
  <c r="B109" i="75"/>
  <c r="C122" i="75"/>
  <c r="C131" i="75"/>
  <c r="G147" i="75"/>
  <c r="G165" i="75"/>
  <c r="G169" i="75"/>
  <c r="G181" i="75"/>
  <c r="G185" i="75"/>
  <c r="B12" i="75"/>
  <c r="C40" i="75"/>
  <c r="B44" i="75"/>
  <c r="G63" i="75"/>
  <c r="B70" i="75"/>
  <c r="C86" i="75"/>
  <c r="F119" i="75"/>
  <c r="F131" i="75"/>
  <c r="B134" i="75"/>
  <c r="C162" i="75"/>
  <c r="C178" i="75"/>
  <c r="B181" i="75"/>
  <c r="B187" i="75"/>
  <c r="C187" i="75"/>
  <c r="C8" i="75"/>
  <c r="B24" i="75"/>
  <c r="C56" i="75"/>
  <c r="B59" i="75"/>
  <c r="F70" i="75"/>
  <c r="B140" i="75"/>
  <c r="C17" i="75"/>
  <c r="C20" i="75"/>
  <c r="B30" i="75"/>
  <c r="C36" i="75"/>
  <c r="C46" i="75"/>
  <c r="C62" i="75"/>
  <c r="C80" i="75"/>
  <c r="B118" i="75"/>
  <c r="C142" i="75"/>
  <c r="B149" i="75"/>
  <c r="B174" i="75"/>
  <c r="F11" i="75"/>
  <c r="F17" i="75"/>
  <c r="F23" i="75"/>
  <c r="G43" i="75"/>
  <c r="F47" i="75"/>
  <c r="C52" i="75"/>
  <c r="G69" i="75"/>
  <c r="G79" i="75"/>
  <c r="B86" i="75"/>
  <c r="C89" i="75"/>
  <c r="C92" i="75"/>
  <c r="F99" i="75"/>
  <c r="G115" i="75"/>
  <c r="B117" i="75"/>
  <c r="C121" i="75"/>
  <c r="B124" i="75"/>
  <c r="B130" i="75"/>
  <c r="G133" i="75"/>
  <c r="G137" i="75"/>
  <c r="C146" i="75"/>
  <c r="C155" i="75"/>
  <c r="F164" i="75"/>
  <c r="F167" i="75"/>
  <c r="F180" i="75"/>
  <c r="F183" i="75"/>
  <c r="F189" i="75"/>
  <c r="F20" i="75"/>
  <c r="B29" i="75"/>
  <c r="F30" i="75"/>
  <c r="C49" i="75"/>
  <c r="F59" i="75"/>
  <c r="B82" i="75"/>
  <c r="B85" i="75"/>
  <c r="G99" i="75"/>
  <c r="C108" i="75"/>
  <c r="B115" i="75"/>
  <c r="C126" i="75"/>
  <c r="C130" i="75"/>
  <c r="B133" i="75"/>
  <c r="B139" i="75"/>
  <c r="F142" i="75"/>
  <c r="F155" i="75"/>
  <c r="G164" i="75"/>
  <c r="G167" i="75"/>
  <c r="G180" i="75"/>
  <c r="G183" i="75"/>
  <c r="G189" i="75"/>
  <c r="G17" i="75"/>
  <c r="G23" i="75"/>
  <c r="B8" i="75"/>
  <c r="B42" i="75"/>
  <c r="F49" i="75"/>
  <c r="G59" i="75"/>
  <c r="C78" i="75"/>
  <c r="C82" i="75"/>
  <c r="G89" i="75"/>
  <c r="F92" i="75"/>
  <c r="F95" i="75"/>
  <c r="C96" i="75"/>
  <c r="B102" i="75"/>
  <c r="C105" i="75"/>
  <c r="F117" i="75"/>
  <c r="G121" i="75"/>
  <c r="C139" i="75"/>
  <c r="C148" i="75"/>
  <c r="G155" i="75"/>
  <c r="B164" i="75"/>
  <c r="F173" i="75"/>
  <c r="B180" i="75"/>
  <c r="B189" i="75"/>
  <c r="B10" i="75"/>
  <c r="F29" i="75"/>
  <c r="B35" i="75"/>
  <c r="C42" i="75"/>
  <c r="G49" i="75"/>
  <c r="G52" i="75"/>
  <c r="G95" i="75"/>
  <c r="B98" i="75"/>
  <c r="B101" i="75"/>
  <c r="F108" i="75"/>
  <c r="C112" i="75"/>
  <c r="G117" i="75"/>
  <c r="F126" i="75"/>
  <c r="F139" i="75"/>
  <c r="B142" i="75"/>
  <c r="F148" i="75"/>
  <c r="F151" i="75"/>
  <c r="G161" i="75"/>
  <c r="B170" i="75"/>
  <c r="G173" i="75"/>
  <c r="G177" i="75"/>
  <c r="B186" i="75"/>
  <c r="B61" i="75"/>
  <c r="F85" i="75"/>
  <c r="F45" i="75"/>
  <c r="G11" i="75"/>
  <c r="G15" i="75"/>
  <c r="F53" i="75"/>
  <c r="F141" i="75"/>
  <c r="C22" i="75"/>
  <c r="C18" i="75"/>
  <c r="G27" i="75"/>
  <c r="G31" i="75"/>
  <c r="B26" i="75"/>
  <c r="C30" i="75"/>
  <c r="F35" i="75"/>
  <c r="F63" i="75"/>
  <c r="G67" i="75"/>
  <c r="F13" i="75"/>
  <c r="C26" i="75"/>
  <c r="G35" i="75"/>
  <c r="G39" i="75"/>
  <c r="F93" i="75"/>
  <c r="B34" i="75"/>
  <c r="C38" i="75"/>
  <c r="F43" i="75"/>
  <c r="F55" i="75"/>
  <c r="F109" i="75"/>
  <c r="F149" i="75"/>
  <c r="B158" i="75"/>
  <c r="I19" i="66" l="1"/>
  <c r="I20" i="66"/>
  <c r="I21" i="66"/>
  <c r="I22" i="66"/>
  <c r="I23" i="66"/>
  <c r="I24" i="66"/>
  <c r="I25" i="66"/>
  <c r="I26" i="66"/>
  <c r="I18" i="66"/>
  <c r="H19" i="66"/>
  <c r="H20" i="66"/>
  <c r="H21" i="66"/>
  <c r="H22" i="66"/>
  <c r="H23" i="66"/>
  <c r="H24" i="66"/>
  <c r="H25" i="66"/>
  <c r="H26" i="66"/>
  <c r="H18" i="66"/>
  <c r="G19" i="66"/>
  <c r="G20" i="66"/>
  <c r="G21" i="66"/>
  <c r="G22" i="66"/>
  <c r="G23" i="66"/>
  <c r="G24" i="66"/>
  <c r="G25" i="66"/>
  <c r="G26" i="66"/>
  <c r="G18" i="66"/>
  <c r="F19" i="66"/>
  <c r="F20" i="66"/>
  <c r="F21" i="66"/>
  <c r="F22" i="66"/>
  <c r="F23" i="66"/>
  <c r="F24" i="66"/>
  <c r="F25" i="66"/>
  <c r="F26" i="66"/>
  <c r="F18" i="66"/>
  <c r="E19" i="66"/>
  <c r="E20" i="66"/>
  <c r="E21" i="66"/>
  <c r="E22" i="66"/>
  <c r="E23" i="66"/>
  <c r="E24" i="66"/>
  <c r="E25" i="66"/>
  <c r="E26" i="66"/>
  <c r="E18" i="66"/>
  <c r="D26" i="66"/>
  <c r="D19" i="66"/>
  <c r="D20" i="66"/>
  <c r="D21" i="66"/>
  <c r="D22" i="66"/>
  <c r="D23" i="66"/>
  <c r="D24" i="66"/>
  <c r="D25" i="66"/>
  <c r="D18" i="66"/>
  <c r="C20" i="66"/>
  <c r="C21" i="66"/>
  <c r="C22" i="66"/>
  <c r="C23" i="66"/>
  <c r="C24" i="66"/>
  <c r="C25" i="66"/>
  <c r="C26" i="66"/>
  <c r="C19" i="66"/>
  <c r="C18" i="66"/>
  <c r="C3" i="66"/>
  <c r="K7" i="71"/>
  <c r="K8" i="71"/>
  <c r="K9" i="71"/>
  <c r="K10" i="71"/>
  <c r="K11" i="71"/>
  <c r="K12" i="71"/>
  <c r="K13" i="71"/>
  <c r="K14" i="71"/>
  <c r="K15" i="71"/>
  <c r="K16" i="71"/>
  <c r="K17" i="71"/>
  <c r="K18" i="71"/>
  <c r="K19" i="71"/>
  <c r="K20" i="71"/>
  <c r="K21" i="71"/>
  <c r="K22" i="71"/>
  <c r="K23" i="71"/>
  <c r="K24" i="71"/>
  <c r="K25" i="71"/>
  <c r="K26" i="71"/>
  <c r="K27" i="71"/>
  <c r="K28" i="71"/>
  <c r="K29" i="71"/>
  <c r="K30" i="71"/>
  <c r="K31" i="71"/>
  <c r="K32" i="71"/>
  <c r="K33" i="71"/>
  <c r="K34" i="71"/>
  <c r="K35" i="71"/>
  <c r="K36" i="71"/>
  <c r="K37" i="71"/>
  <c r="K38" i="71"/>
  <c r="K39" i="71"/>
  <c r="K40" i="71"/>
  <c r="K41" i="71"/>
  <c r="K42" i="71"/>
  <c r="K43" i="71"/>
  <c r="K44" i="71"/>
  <c r="K45" i="71"/>
  <c r="K46" i="71"/>
  <c r="K47" i="71"/>
  <c r="K48" i="71"/>
  <c r="K49" i="71"/>
  <c r="K50" i="71"/>
  <c r="K51" i="71"/>
  <c r="K52" i="71"/>
  <c r="K53" i="71"/>
  <c r="K54" i="71"/>
  <c r="K55" i="71"/>
  <c r="K56" i="71"/>
  <c r="K57" i="71"/>
  <c r="K58" i="71"/>
  <c r="K59" i="71"/>
  <c r="K60" i="71"/>
  <c r="K61" i="71"/>
  <c r="K62" i="71"/>
  <c r="K63" i="71"/>
  <c r="K64" i="71"/>
  <c r="K65" i="71"/>
  <c r="K66" i="71"/>
  <c r="K67" i="71"/>
  <c r="K68" i="71"/>
  <c r="K69" i="71"/>
  <c r="K70" i="71"/>
  <c r="K71" i="71"/>
  <c r="K72" i="71"/>
  <c r="K73" i="71"/>
  <c r="K74" i="71"/>
  <c r="K75" i="71"/>
  <c r="K76" i="71"/>
  <c r="K77" i="71"/>
  <c r="K78" i="71"/>
  <c r="K79" i="71"/>
  <c r="K80" i="71"/>
  <c r="K81" i="71"/>
  <c r="K82" i="71"/>
  <c r="K83" i="71"/>
  <c r="K84" i="71"/>
  <c r="K85" i="71"/>
  <c r="K86" i="71"/>
  <c r="K87" i="71"/>
  <c r="K88" i="71"/>
  <c r="K89" i="71"/>
  <c r="K90" i="71"/>
  <c r="K91" i="71"/>
  <c r="K92" i="71"/>
  <c r="K93" i="71"/>
  <c r="K94" i="71"/>
  <c r="K95" i="71"/>
  <c r="K96" i="71"/>
  <c r="K97" i="71"/>
  <c r="K98" i="71"/>
  <c r="K99" i="71"/>
  <c r="K100" i="71"/>
  <c r="K101" i="71"/>
  <c r="K102" i="71"/>
  <c r="K103" i="71"/>
  <c r="K104" i="71"/>
  <c r="K105" i="71"/>
  <c r="K106" i="71"/>
  <c r="K107" i="71"/>
  <c r="K108" i="71"/>
  <c r="K109" i="71"/>
  <c r="K110" i="71"/>
  <c r="K111" i="71"/>
  <c r="K112" i="71"/>
  <c r="K113" i="71"/>
  <c r="K114" i="71"/>
  <c r="K115" i="71"/>
  <c r="K116" i="71"/>
  <c r="K117" i="71"/>
  <c r="K118" i="71"/>
  <c r="K119" i="71"/>
  <c r="K120" i="71"/>
  <c r="K121" i="71"/>
  <c r="K122" i="71"/>
  <c r="K123" i="71"/>
  <c r="K124" i="71"/>
  <c r="K125" i="71"/>
  <c r="K126" i="71"/>
  <c r="K127" i="71"/>
  <c r="K128" i="71"/>
  <c r="K129" i="71"/>
  <c r="K130" i="71"/>
  <c r="K131" i="71"/>
  <c r="K132" i="71"/>
  <c r="K133" i="71"/>
  <c r="K134" i="71"/>
  <c r="K135" i="71"/>
  <c r="K136" i="71"/>
  <c r="K137" i="71"/>
  <c r="K138" i="71"/>
  <c r="K139" i="71"/>
  <c r="K140" i="71"/>
  <c r="K141" i="71"/>
  <c r="K142" i="71"/>
  <c r="K143" i="71"/>
  <c r="K144" i="71"/>
  <c r="K145" i="71"/>
  <c r="K146" i="71"/>
  <c r="K147" i="71"/>
  <c r="K148" i="71"/>
  <c r="K149" i="71"/>
  <c r="K150" i="71"/>
  <c r="K151" i="71"/>
  <c r="K152" i="71"/>
  <c r="K153" i="71"/>
  <c r="K154" i="71"/>
  <c r="K155" i="71"/>
  <c r="K156" i="71"/>
  <c r="K157" i="71"/>
  <c r="K158" i="71"/>
  <c r="K159" i="71"/>
  <c r="K160" i="71"/>
  <c r="K161" i="71"/>
  <c r="K162" i="71"/>
  <c r="K163" i="71"/>
  <c r="K164" i="71"/>
  <c r="K165" i="71"/>
  <c r="K166" i="71"/>
  <c r="K167" i="71"/>
  <c r="K168" i="71"/>
  <c r="K169" i="71"/>
  <c r="K170" i="71"/>
  <c r="K171" i="71"/>
  <c r="K172" i="71"/>
  <c r="K173" i="71"/>
  <c r="K174" i="71"/>
  <c r="K175" i="71"/>
  <c r="K176" i="71"/>
  <c r="K177" i="71"/>
  <c r="K178" i="71"/>
  <c r="K179" i="71"/>
  <c r="K180" i="71"/>
  <c r="K181" i="71"/>
  <c r="K182" i="71"/>
  <c r="K183" i="71"/>
  <c r="K184" i="71"/>
  <c r="K185" i="71"/>
  <c r="K186" i="71"/>
  <c r="K187" i="71"/>
  <c r="K188" i="71"/>
  <c r="K6" i="71"/>
  <c r="J7" i="71"/>
  <c r="J8" i="71"/>
  <c r="J9" i="71"/>
  <c r="J10" i="71"/>
  <c r="J11" i="71"/>
  <c r="J12" i="71"/>
  <c r="J13" i="71"/>
  <c r="J14" i="71"/>
  <c r="J15" i="71"/>
  <c r="J16" i="71"/>
  <c r="J17" i="71"/>
  <c r="J18" i="71"/>
  <c r="J19" i="71"/>
  <c r="J20" i="71"/>
  <c r="J21" i="71"/>
  <c r="J22" i="71"/>
  <c r="J23" i="71"/>
  <c r="J24" i="71"/>
  <c r="J25" i="71"/>
  <c r="J26" i="71"/>
  <c r="J27" i="71"/>
  <c r="J28" i="71"/>
  <c r="J29" i="71"/>
  <c r="J30" i="71"/>
  <c r="J31" i="71"/>
  <c r="J32" i="71"/>
  <c r="J33" i="71"/>
  <c r="J34" i="71"/>
  <c r="J35" i="71"/>
  <c r="J36" i="71"/>
  <c r="J37" i="71"/>
  <c r="J38" i="71"/>
  <c r="J39" i="71"/>
  <c r="J40" i="71"/>
  <c r="J41" i="71"/>
  <c r="J42" i="71"/>
  <c r="J43" i="71"/>
  <c r="J44" i="71"/>
  <c r="J45" i="71"/>
  <c r="J46" i="71"/>
  <c r="J47" i="71"/>
  <c r="J48" i="71"/>
  <c r="J49" i="71"/>
  <c r="J50" i="71"/>
  <c r="J51" i="71"/>
  <c r="J52" i="71"/>
  <c r="J53" i="71"/>
  <c r="J54" i="71"/>
  <c r="J55" i="71"/>
  <c r="J56" i="71"/>
  <c r="J57" i="71"/>
  <c r="J58" i="71"/>
  <c r="J59" i="71"/>
  <c r="J60" i="71"/>
  <c r="J61" i="71"/>
  <c r="J62" i="71"/>
  <c r="J63" i="71"/>
  <c r="J64" i="71"/>
  <c r="J65" i="71"/>
  <c r="J66" i="71"/>
  <c r="J67" i="71"/>
  <c r="J68" i="71"/>
  <c r="J69" i="71"/>
  <c r="J70" i="71"/>
  <c r="J71" i="71"/>
  <c r="J72" i="71"/>
  <c r="J73" i="71"/>
  <c r="J74" i="71"/>
  <c r="J75" i="71"/>
  <c r="J76" i="71"/>
  <c r="J77" i="71"/>
  <c r="J78" i="71"/>
  <c r="J79" i="71"/>
  <c r="J80" i="71"/>
  <c r="J81" i="71"/>
  <c r="J82" i="71"/>
  <c r="J83" i="71"/>
  <c r="J84" i="71"/>
  <c r="J85" i="71"/>
  <c r="J86" i="71"/>
  <c r="J87" i="71"/>
  <c r="J88" i="71"/>
  <c r="J89" i="71"/>
  <c r="J90" i="71"/>
  <c r="J91" i="71"/>
  <c r="J92" i="71"/>
  <c r="J93" i="71"/>
  <c r="J94" i="71"/>
  <c r="J95" i="71"/>
  <c r="J96" i="71"/>
  <c r="J97" i="71"/>
  <c r="J98" i="71"/>
  <c r="J99" i="71"/>
  <c r="J100" i="71"/>
  <c r="J101" i="71"/>
  <c r="J102" i="71"/>
  <c r="J103" i="71"/>
  <c r="J104" i="71"/>
  <c r="J105" i="71"/>
  <c r="J106" i="71"/>
  <c r="J107" i="71"/>
  <c r="J108" i="71"/>
  <c r="J109" i="71"/>
  <c r="J110" i="71"/>
  <c r="J111" i="71"/>
  <c r="J112" i="71"/>
  <c r="J113" i="71"/>
  <c r="J114" i="71"/>
  <c r="J115" i="71"/>
  <c r="J116" i="71"/>
  <c r="J117" i="71"/>
  <c r="J118" i="71"/>
  <c r="J119" i="71"/>
  <c r="J120" i="71"/>
  <c r="J121" i="71"/>
  <c r="J122" i="71"/>
  <c r="J123" i="71"/>
  <c r="J124" i="71"/>
  <c r="J125" i="71"/>
  <c r="J126" i="71"/>
  <c r="J127" i="71"/>
  <c r="J128" i="71"/>
  <c r="J129" i="71"/>
  <c r="J130" i="71"/>
  <c r="J131" i="71"/>
  <c r="J132" i="71"/>
  <c r="J133" i="71"/>
  <c r="J134" i="71"/>
  <c r="J135" i="71"/>
  <c r="J136" i="71"/>
  <c r="J137" i="71"/>
  <c r="J138" i="71"/>
  <c r="J139" i="71"/>
  <c r="J140" i="71"/>
  <c r="J141" i="71"/>
  <c r="J142" i="71"/>
  <c r="J143" i="71"/>
  <c r="J144" i="71"/>
  <c r="J145" i="71"/>
  <c r="J146" i="71"/>
  <c r="J147" i="71"/>
  <c r="J148" i="71"/>
  <c r="J149" i="71"/>
  <c r="J150" i="71"/>
  <c r="J151" i="71"/>
  <c r="J152" i="71"/>
  <c r="J153" i="71"/>
  <c r="J154" i="71"/>
  <c r="J155" i="71"/>
  <c r="J156" i="71"/>
  <c r="J157" i="71"/>
  <c r="J158" i="71"/>
  <c r="J159" i="71"/>
  <c r="J160" i="71"/>
  <c r="J161" i="71"/>
  <c r="J162" i="71"/>
  <c r="J163" i="71"/>
  <c r="J164" i="71"/>
  <c r="J165" i="71"/>
  <c r="J166" i="71"/>
  <c r="J167" i="71"/>
  <c r="J168" i="71"/>
  <c r="J169" i="71"/>
  <c r="J170" i="71"/>
  <c r="J171" i="71"/>
  <c r="J172" i="71"/>
  <c r="J173" i="71"/>
  <c r="J174" i="71"/>
  <c r="J175" i="71"/>
  <c r="J176" i="71"/>
  <c r="J177" i="71"/>
  <c r="J178" i="71"/>
  <c r="J179" i="71"/>
  <c r="J180" i="71"/>
  <c r="J181" i="71"/>
  <c r="J182" i="71"/>
  <c r="J183" i="71"/>
  <c r="J184" i="71"/>
  <c r="J185" i="71"/>
  <c r="J186" i="71"/>
  <c r="J187" i="71"/>
  <c r="J188" i="71"/>
  <c r="J6" i="71"/>
  <c r="I7" i="71"/>
  <c r="I8" i="71"/>
  <c r="I9" i="71"/>
  <c r="I10" i="71"/>
  <c r="I11" i="71"/>
  <c r="I12" i="71"/>
  <c r="I13" i="71"/>
  <c r="I14" i="71"/>
  <c r="I15" i="71"/>
  <c r="I16" i="71"/>
  <c r="I17" i="71"/>
  <c r="I18" i="71"/>
  <c r="I19" i="71"/>
  <c r="I20" i="71"/>
  <c r="I21" i="71"/>
  <c r="I22" i="71"/>
  <c r="I23" i="71"/>
  <c r="I24" i="71"/>
  <c r="I25" i="71"/>
  <c r="I26" i="71"/>
  <c r="I27" i="71"/>
  <c r="I28" i="71"/>
  <c r="I29" i="71"/>
  <c r="I30" i="71"/>
  <c r="I31" i="71"/>
  <c r="I32" i="71"/>
  <c r="I33" i="71"/>
  <c r="I34" i="71"/>
  <c r="I35" i="71"/>
  <c r="I36" i="71"/>
  <c r="I37" i="71"/>
  <c r="I38" i="71"/>
  <c r="I39" i="71"/>
  <c r="I40" i="71"/>
  <c r="I41" i="71"/>
  <c r="I42" i="71"/>
  <c r="I43" i="71"/>
  <c r="I44" i="71"/>
  <c r="I45" i="71"/>
  <c r="I46" i="71"/>
  <c r="I47" i="71"/>
  <c r="I48" i="71"/>
  <c r="I49" i="71"/>
  <c r="I50" i="71"/>
  <c r="I51" i="71"/>
  <c r="I52" i="71"/>
  <c r="I53" i="71"/>
  <c r="I54" i="71"/>
  <c r="I55" i="71"/>
  <c r="I56" i="71"/>
  <c r="I57" i="71"/>
  <c r="I58" i="71"/>
  <c r="I59" i="71"/>
  <c r="I60" i="71"/>
  <c r="I61" i="71"/>
  <c r="I62" i="71"/>
  <c r="I63" i="71"/>
  <c r="I64" i="71"/>
  <c r="I65" i="71"/>
  <c r="I66" i="71"/>
  <c r="I67" i="71"/>
  <c r="I68" i="71"/>
  <c r="I69" i="71"/>
  <c r="I70" i="71"/>
  <c r="I71" i="71"/>
  <c r="I72" i="71"/>
  <c r="I73" i="71"/>
  <c r="I74" i="71"/>
  <c r="I75" i="71"/>
  <c r="I76" i="71"/>
  <c r="I77" i="71"/>
  <c r="I78" i="71"/>
  <c r="I79" i="71"/>
  <c r="I80" i="71"/>
  <c r="I81" i="71"/>
  <c r="I82" i="71"/>
  <c r="I83" i="71"/>
  <c r="I84" i="71"/>
  <c r="I85" i="71"/>
  <c r="I86" i="71"/>
  <c r="I87" i="71"/>
  <c r="I88" i="71"/>
  <c r="I89" i="71"/>
  <c r="I90" i="71"/>
  <c r="I91" i="71"/>
  <c r="I92" i="71"/>
  <c r="I93" i="71"/>
  <c r="I94" i="71"/>
  <c r="I95" i="71"/>
  <c r="I96" i="71"/>
  <c r="I97" i="71"/>
  <c r="I98" i="71"/>
  <c r="I99" i="71"/>
  <c r="I100" i="71"/>
  <c r="I101" i="71"/>
  <c r="I102" i="71"/>
  <c r="I103" i="71"/>
  <c r="I104" i="71"/>
  <c r="I105" i="71"/>
  <c r="I106" i="71"/>
  <c r="I107" i="71"/>
  <c r="I108" i="71"/>
  <c r="I109" i="71"/>
  <c r="I110" i="71"/>
  <c r="I111" i="71"/>
  <c r="I112" i="71"/>
  <c r="I113" i="71"/>
  <c r="I114" i="71"/>
  <c r="I115" i="71"/>
  <c r="I116" i="71"/>
  <c r="I117" i="71"/>
  <c r="I118" i="71"/>
  <c r="I119" i="71"/>
  <c r="I120" i="71"/>
  <c r="I121" i="71"/>
  <c r="I122" i="71"/>
  <c r="I123" i="71"/>
  <c r="I124" i="71"/>
  <c r="I125" i="71"/>
  <c r="I126" i="71"/>
  <c r="I127" i="71"/>
  <c r="I128" i="71"/>
  <c r="I129" i="71"/>
  <c r="I130" i="71"/>
  <c r="I131" i="71"/>
  <c r="I132" i="71"/>
  <c r="I133" i="71"/>
  <c r="I134" i="71"/>
  <c r="I135" i="71"/>
  <c r="I136" i="71"/>
  <c r="I137" i="71"/>
  <c r="I138" i="71"/>
  <c r="I139" i="71"/>
  <c r="I140" i="71"/>
  <c r="I141" i="71"/>
  <c r="I142" i="71"/>
  <c r="I143" i="71"/>
  <c r="I144" i="71"/>
  <c r="I145" i="71"/>
  <c r="I146" i="71"/>
  <c r="I147" i="71"/>
  <c r="I148" i="71"/>
  <c r="I149" i="71"/>
  <c r="I150" i="71"/>
  <c r="I151" i="71"/>
  <c r="I152" i="71"/>
  <c r="I153" i="71"/>
  <c r="I154" i="71"/>
  <c r="I155" i="71"/>
  <c r="I156" i="71"/>
  <c r="I157" i="71"/>
  <c r="I158" i="71"/>
  <c r="I159" i="71"/>
  <c r="I160" i="71"/>
  <c r="I161" i="71"/>
  <c r="I162" i="71"/>
  <c r="I163" i="71"/>
  <c r="I164" i="71"/>
  <c r="I165" i="71"/>
  <c r="I166" i="71"/>
  <c r="I167" i="71"/>
  <c r="I168" i="71"/>
  <c r="I169" i="71"/>
  <c r="I170" i="71"/>
  <c r="I171" i="71"/>
  <c r="I172" i="71"/>
  <c r="I173" i="71"/>
  <c r="I174" i="71"/>
  <c r="I175" i="71"/>
  <c r="I176" i="71"/>
  <c r="I177" i="71"/>
  <c r="I178" i="71"/>
  <c r="I179" i="71"/>
  <c r="I180" i="71"/>
  <c r="I181" i="71"/>
  <c r="I182" i="71"/>
  <c r="I183" i="71"/>
  <c r="I184" i="71"/>
  <c r="I185" i="71"/>
  <c r="I186" i="71"/>
  <c r="I187" i="71"/>
  <c r="I188" i="71"/>
  <c r="I6" i="71"/>
  <c r="H7" i="71"/>
  <c r="H8" i="71"/>
  <c r="H9" i="71"/>
  <c r="H10" i="71"/>
  <c r="H11" i="71"/>
  <c r="H12" i="71"/>
  <c r="H13" i="71"/>
  <c r="H14" i="71"/>
  <c r="H15" i="71"/>
  <c r="H16" i="71"/>
  <c r="H17" i="71"/>
  <c r="H18" i="71"/>
  <c r="H19" i="71"/>
  <c r="H20" i="71"/>
  <c r="H21" i="71"/>
  <c r="H22" i="71"/>
  <c r="H23" i="71"/>
  <c r="H24" i="71"/>
  <c r="H25" i="71"/>
  <c r="H26" i="71"/>
  <c r="H27" i="71"/>
  <c r="H28" i="71"/>
  <c r="H29" i="71"/>
  <c r="H30" i="71"/>
  <c r="H31" i="71"/>
  <c r="H32" i="71"/>
  <c r="H33" i="71"/>
  <c r="H34" i="71"/>
  <c r="H35" i="71"/>
  <c r="H36" i="71"/>
  <c r="H37" i="71"/>
  <c r="H38" i="71"/>
  <c r="H39" i="71"/>
  <c r="H40" i="71"/>
  <c r="H41" i="71"/>
  <c r="H42" i="71"/>
  <c r="H43" i="71"/>
  <c r="H44" i="71"/>
  <c r="H45" i="71"/>
  <c r="H46" i="71"/>
  <c r="H47" i="71"/>
  <c r="H48" i="71"/>
  <c r="H49" i="71"/>
  <c r="H50" i="71"/>
  <c r="H51" i="71"/>
  <c r="H52" i="71"/>
  <c r="H53" i="71"/>
  <c r="H54" i="71"/>
  <c r="H55" i="71"/>
  <c r="H56" i="71"/>
  <c r="H57" i="71"/>
  <c r="H58" i="71"/>
  <c r="H59" i="71"/>
  <c r="H60" i="71"/>
  <c r="H61" i="71"/>
  <c r="H62" i="71"/>
  <c r="H63" i="71"/>
  <c r="H64" i="71"/>
  <c r="H65" i="71"/>
  <c r="H66" i="71"/>
  <c r="H67" i="71"/>
  <c r="H68" i="71"/>
  <c r="H69" i="71"/>
  <c r="H70" i="71"/>
  <c r="H71" i="71"/>
  <c r="H72" i="71"/>
  <c r="H73" i="71"/>
  <c r="H74" i="71"/>
  <c r="H75" i="71"/>
  <c r="H76" i="71"/>
  <c r="H77" i="71"/>
  <c r="H78" i="71"/>
  <c r="H79" i="71"/>
  <c r="H80" i="71"/>
  <c r="H81" i="71"/>
  <c r="H82" i="71"/>
  <c r="H83" i="71"/>
  <c r="H84" i="71"/>
  <c r="H85" i="71"/>
  <c r="H86" i="71"/>
  <c r="H87" i="71"/>
  <c r="H88" i="71"/>
  <c r="H89" i="71"/>
  <c r="H90" i="71"/>
  <c r="H91" i="71"/>
  <c r="H92" i="71"/>
  <c r="H93" i="71"/>
  <c r="H94" i="71"/>
  <c r="H95" i="71"/>
  <c r="H96" i="71"/>
  <c r="H97" i="71"/>
  <c r="H98" i="71"/>
  <c r="H99" i="71"/>
  <c r="H100" i="71"/>
  <c r="H101" i="71"/>
  <c r="H102" i="71"/>
  <c r="H103" i="71"/>
  <c r="H104" i="71"/>
  <c r="H105" i="71"/>
  <c r="H106" i="71"/>
  <c r="H107" i="71"/>
  <c r="H108" i="71"/>
  <c r="H109" i="71"/>
  <c r="H110" i="71"/>
  <c r="H111" i="71"/>
  <c r="H112" i="71"/>
  <c r="H113" i="71"/>
  <c r="H114" i="71"/>
  <c r="H115" i="71"/>
  <c r="H116" i="71"/>
  <c r="H117" i="71"/>
  <c r="H118" i="71"/>
  <c r="H119" i="71"/>
  <c r="H120" i="71"/>
  <c r="H121" i="71"/>
  <c r="H122" i="71"/>
  <c r="H123" i="71"/>
  <c r="H124" i="71"/>
  <c r="H125" i="71"/>
  <c r="H126" i="71"/>
  <c r="H127" i="71"/>
  <c r="H128" i="71"/>
  <c r="H129" i="71"/>
  <c r="H130" i="71"/>
  <c r="H131" i="71"/>
  <c r="H132" i="71"/>
  <c r="H133" i="71"/>
  <c r="H134" i="71"/>
  <c r="H135" i="71"/>
  <c r="H136" i="71"/>
  <c r="H137" i="71"/>
  <c r="H138" i="71"/>
  <c r="H139" i="71"/>
  <c r="H140" i="71"/>
  <c r="H141" i="71"/>
  <c r="H142" i="71"/>
  <c r="H143" i="71"/>
  <c r="H144" i="71"/>
  <c r="H145" i="71"/>
  <c r="H146" i="71"/>
  <c r="H147" i="71"/>
  <c r="H148" i="71"/>
  <c r="H149" i="71"/>
  <c r="H150" i="71"/>
  <c r="H151" i="71"/>
  <c r="H152" i="71"/>
  <c r="H153" i="71"/>
  <c r="H154" i="71"/>
  <c r="H155" i="71"/>
  <c r="H156" i="71"/>
  <c r="H157" i="71"/>
  <c r="H158" i="71"/>
  <c r="H159" i="71"/>
  <c r="H160" i="71"/>
  <c r="H161" i="71"/>
  <c r="H162" i="71"/>
  <c r="H163" i="71"/>
  <c r="H164" i="71"/>
  <c r="H165" i="71"/>
  <c r="H166" i="71"/>
  <c r="H167" i="71"/>
  <c r="H168" i="71"/>
  <c r="H169" i="71"/>
  <c r="H170" i="71"/>
  <c r="H171" i="71"/>
  <c r="H172" i="71"/>
  <c r="H173" i="71"/>
  <c r="H174" i="71"/>
  <c r="H175" i="71"/>
  <c r="H176" i="71"/>
  <c r="H177" i="71"/>
  <c r="H178" i="71"/>
  <c r="H179" i="71"/>
  <c r="H180" i="71"/>
  <c r="H181" i="71"/>
  <c r="H182" i="71"/>
  <c r="H183" i="71"/>
  <c r="H184" i="71"/>
  <c r="H185" i="71"/>
  <c r="H186" i="71"/>
  <c r="H187" i="71"/>
  <c r="H188" i="71"/>
  <c r="H6" i="71"/>
  <c r="G7" i="71"/>
  <c r="G8" i="71"/>
  <c r="G9" i="71"/>
  <c r="G10" i="71"/>
  <c r="G11" i="71"/>
  <c r="G12" i="71"/>
  <c r="G13" i="71"/>
  <c r="G14" i="71"/>
  <c r="G15" i="71"/>
  <c r="G16" i="71"/>
  <c r="G17" i="71"/>
  <c r="G18" i="71"/>
  <c r="G19" i="71"/>
  <c r="G20" i="71"/>
  <c r="G21" i="71"/>
  <c r="G22" i="71"/>
  <c r="G23" i="71"/>
  <c r="G24" i="71"/>
  <c r="G25" i="71"/>
  <c r="G26" i="71"/>
  <c r="G27" i="71"/>
  <c r="G28" i="71"/>
  <c r="G29" i="71"/>
  <c r="G30" i="71"/>
  <c r="G31" i="71"/>
  <c r="G32" i="71"/>
  <c r="G33" i="71"/>
  <c r="G34" i="71"/>
  <c r="G35" i="71"/>
  <c r="G36" i="71"/>
  <c r="G37" i="71"/>
  <c r="G38" i="71"/>
  <c r="G39" i="71"/>
  <c r="G40" i="71"/>
  <c r="G41" i="71"/>
  <c r="G42" i="71"/>
  <c r="G43" i="71"/>
  <c r="G44" i="71"/>
  <c r="G45" i="71"/>
  <c r="G46" i="71"/>
  <c r="G47" i="71"/>
  <c r="G48" i="71"/>
  <c r="G49" i="71"/>
  <c r="G50" i="71"/>
  <c r="G51" i="71"/>
  <c r="G52" i="71"/>
  <c r="G53" i="71"/>
  <c r="G54" i="71"/>
  <c r="G55" i="71"/>
  <c r="G56" i="71"/>
  <c r="G57" i="71"/>
  <c r="G58" i="71"/>
  <c r="G59" i="71"/>
  <c r="G60" i="71"/>
  <c r="G61" i="71"/>
  <c r="G62" i="71"/>
  <c r="G63" i="71"/>
  <c r="G64" i="71"/>
  <c r="G65" i="71"/>
  <c r="G66" i="71"/>
  <c r="G67" i="71"/>
  <c r="G68" i="71"/>
  <c r="G69" i="71"/>
  <c r="G70" i="71"/>
  <c r="G71" i="71"/>
  <c r="G72" i="71"/>
  <c r="G73" i="71"/>
  <c r="G74" i="71"/>
  <c r="G75" i="71"/>
  <c r="G76" i="71"/>
  <c r="G77" i="71"/>
  <c r="G78" i="71"/>
  <c r="G79" i="71"/>
  <c r="G80" i="71"/>
  <c r="G81" i="71"/>
  <c r="G82" i="71"/>
  <c r="G83" i="71"/>
  <c r="G84" i="71"/>
  <c r="G85" i="71"/>
  <c r="G86" i="71"/>
  <c r="G87" i="71"/>
  <c r="G88" i="71"/>
  <c r="G89" i="71"/>
  <c r="G90" i="71"/>
  <c r="G91" i="71"/>
  <c r="G92" i="71"/>
  <c r="G93" i="71"/>
  <c r="G94" i="71"/>
  <c r="G95" i="71"/>
  <c r="G96" i="71"/>
  <c r="G97" i="71"/>
  <c r="G98" i="71"/>
  <c r="G99" i="71"/>
  <c r="G100" i="71"/>
  <c r="G101" i="71"/>
  <c r="G102" i="71"/>
  <c r="G103" i="71"/>
  <c r="G104" i="71"/>
  <c r="G105" i="71"/>
  <c r="G106" i="71"/>
  <c r="G107" i="71"/>
  <c r="G108" i="71"/>
  <c r="G109" i="71"/>
  <c r="G110" i="71"/>
  <c r="G111" i="71"/>
  <c r="G112" i="71"/>
  <c r="G113" i="71"/>
  <c r="G114" i="71"/>
  <c r="G115" i="71"/>
  <c r="G116" i="71"/>
  <c r="G117" i="71"/>
  <c r="G118" i="71"/>
  <c r="G119" i="71"/>
  <c r="G120" i="71"/>
  <c r="G121" i="71"/>
  <c r="G122" i="71"/>
  <c r="G123" i="71"/>
  <c r="G124" i="71"/>
  <c r="G125" i="71"/>
  <c r="G126" i="71"/>
  <c r="G127" i="71"/>
  <c r="G128" i="71"/>
  <c r="G129" i="71"/>
  <c r="G130" i="71"/>
  <c r="G131" i="71"/>
  <c r="G132" i="71"/>
  <c r="G133" i="71"/>
  <c r="G134" i="71"/>
  <c r="G135" i="71"/>
  <c r="G136" i="71"/>
  <c r="G137" i="71"/>
  <c r="G138" i="71"/>
  <c r="G139" i="71"/>
  <c r="G140" i="71"/>
  <c r="G141" i="71"/>
  <c r="G142" i="71"/>
  <c r="G143" i="71"/>
  <c r="G144" i="71"/>
  <c r="G145" i="71"/>
  <c r="G146" i="71"/>
  <c r="G147" i="71"/>
  <c r="G148" i="71"/>
  <c r="G149" i="71"/>
  <c r="G150" i="71"/>
  <c r="G151" i="71"/>
  <c r="G152" i="71"/>
  <c r="G153" i="71"/>
  <c r="G154" i="71"/>
  <c r="G155" i="71"/>
  <c r="G156" i="71"/>
  <c r="G157" i="71"/>
  <c r="G158" i="71"/>
  <c r="G159" i="71"/>
  <c r="G160" i="71"/>
  <c r="G161" i="71"/>
  <c r="G162" i="71"/>
  <c r="G163" i="71"/>
  <c r="G164" i="71"/>
  <c r="G165" i="71"/>
  <c r="G166" i="71"/>
  <c r="G167" i="71"/>
  <c r="G168" i="71"/>
  <c r="G169" i="71"/>
  <c r="G170" i="71"/>
  <c r="G171" i="71"/>
  <c r="G172" i="71"/>
  <c r="G173" i="71"/>
  <c r="G174" i="71"/>
  <c r="G175" i="71"/>
  <c r="G176" i="71"/>
  <c r="G177" i="71"/>
  <c r="G178" i="71"/>
  <c r="G179" i="71"/>
  <c r="G180" i="71"/>
  <c r="G181" i="71"/>
  <c r="G182" i="71"/>
  <c r="G183" i="71"/>
  <c r="G184" i="71"/>
  <c r="G185" i="71"/>
  <c r="G186" i="71"/>
  <c r="G187" i="71"/>
  <c r="G188" i="71"/>
  <c r="G6" i="71"/>
  <c r="I10" i="72"/>
  <c r="C16" i="35" l="1"/>
  <c r="B23" i="72"/>
  <c r="C26" i="72" l="1"/>
  <c r="B26" i="72"/>
  <c r="C25" i="72"/>
  <c r="B25" i="72"/>
  <c r="C24" i="72"/>
  <c r="B24" i="72"/>
  <c r="C23" i="72"/>
  <c r="C27" i="72" s="1"/>
  <c r="B22" i="72"/>
  <c r="J10" i="72"/>
  <c r="I8" i="72"/>
  <c r="J8" i="72" s="1"/>
  <c r="I9" i="72"/>
  <c r="J9" i="72" s="1"/>
  <c r="I11" i="72"/>
  <c r="J11" i="72" s="1"/>
  <c r="I12" i="72"/>
  <c r="J12" i="72" s="1"/>
  <c r="I13" i="72"/>
  <c r="J13" i="72" s="1"/>
  <c r="I14" i="72"/>
  <c r="J14" i="72" s="1"/>
  <c r="I15" i="72"/>
  <c r="J15" i="72" s="1"/>
  <c r="I7" i="72"/>
  <c r="J7" i="72" s="1"/>
  <c r="B27" i="72" l="1"/>
  <c r="F8" i="2" l="1"/>
  <c r="G8" i="2"/>
  <c r="F9" i="2"/>
  <c r="G9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F23" i="2"/>
  <c r="G23" i="2"/>
  <c r="F24" i="2"/>
  <c r="G24" i="2"/>
  <c r="F25" i="2"/>
  <c r="G25" i="2"/>
  <c r="F26" i="2"/>
  <c r="G26" i="2"/>
  <c r="F27" i="2"/>
  <c r="G27" i="2"/>
  <c r="F28" i="2"/>
  <c r="G28" i="2"/>
  <c r="F29" i="2"/>
  <c r="G29" i="2"/>
  <c r="F30" i="2"/>
  <c r="G30" i="2"/>
  <c r="F31" i="2"/>
  <c r="G31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F39" i="2"/>
  <c r="G39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F56" i="2"/>
  <c r="G56" i="2"/>
  <c r="F57" i="2"/>
  <c r="G57" i="2"/>
  <c r="F58" i="2"/>
  <c r="G58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F75" i="2"/>
  <c r="G75" i="2"/>
  <c r="F76" i="2"/>
  <c r="G76" i="2"/>
  <c r="F77" i="2"/>
  <c r="G77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F88" i="2"/>
  <c r="G88" i="2"/>
  <c r="F89" i="2"/>
  <c r="G89" i="2"/>
  <c r="F90" i="2"/>
  <c r="G90" i="2"/>
  <c r="F91" i="2"/>
  <c r="G91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100" i="2"/>
  <c r="G100" i="2"/>
  <c r="F101" i="2"/>
  <c r="G101" i="2"/>
  <c r="F102" i="2"/>
  <c r="G102" i="2"/>
  <c r="F103" i="2"/>
  <c r="G103" i="2"/>
  <c r="F104" i="2"/>
  <c r="G104" i="2"/>
  <c r="F105" i="2"/>
  <c r="G105" i="2"/>
  <c r="F106" i="2"/>
  <c r="G106" i="2"/>
  <c r="F107" i="2"/>
  <c r="G107" i="2"/>
  <c r="F108" i="2"/>
  <c r="G108" i="2"/>
  <c r="F109" i="2"/>
  <c r="G109" i="2"/>
  <c r="F110" i="2"/>
  <c r="G110" i="2"/>
  <c r="F111" i="2"/>
  <c r="G111" i="2"/>
  <c r="F112" i="2"/>
  <c r="G112" i="2"/>
  <c r="F113" i="2"/>
  <c r="G113" i="2"/>
  <c r="F114" i="2"/>
  <c r="G114" i="2"/>
  <c r="F115" i="2"/>
  <c r="G115" i="2"/>
  <c r="F116" i="2"/>
  <c r="G116" i="2"/>
  <c r="F117" i="2"/>
  <c r="G117" i="2"/>
  <c r="F118" i="2"/>
  <c r="G118" i="2"/>
  <c r="F119" i="2"/>
  <c r="G119" i="2"/>
  <c r="F120" i="2"/>
  <c r="G120" i="2"/>
  <c r="F121" i="2"/>
  <c r="G121" i="2"/>
  <c r="F122" i="2"/>
  <c r="G122" i="2"/>
  <c r="F123" i="2"/>
  <c r="G123" i="2"/>
  <c r="F124" i="2"/>
  <c r="G124" i="2"/>
  <c r="F125" i="2"/>
  <c r="G125" i="2"/>
  <c r="F126" i="2"/>
  <c r="G126" i="2"/>
  <c r="F127" i="2"/>
  <c r="G127" i="2"/>
  <c r="F128" i="2"/>
  <c r="G128" i="2"/>
  <c r="F129" i="2"/>
  <c r="G129" i="2"/>
  <c r="F130" i="2"/>
  <c r="G130" i="2"/>
  <c r="F131" i="2"/>
  <c r="G131" i="2"/>
  <c r="F132" i="2"/>
  <c r="G132" i="2"/>
  <c r="F133" i="2"/>
  <c r="G133" i="2"/>
  <c r="F134" i="2"/>
  <c r="G134" i="2"/>
  <c r="F135" i="2"/>
  <c r="G135" i="2"/>
  <c r="F136" i="2"/>
  <c r="G136" i="2"/>
  <c r="F137" i="2"/>
  <c r="G137" i="2"/>
  <c r="F138" i="2"/>
  <c r="G138" i="2"/>
  <c r="F139" i="2"/>
  <c r="G139" i="2"/>
  <c r="F140" i="2"/>
  <c r="G140" i="2"/>
  <c r="F141" i="2"/>
  <c r="G141" i="2"/>
  <c r="F142" i="2"/>
  <c r="G142" i="2"/>
  <c r="F143" i="2"/>
  <c r="G143" i="2"/>
  <c r="F144" i="2"/>
  <c r="G144" i="2"/>
  <c r="F145" i="2"/>
  <c r="G145" i="2"/>
  <c r="F146" i="2"/>
  <c r="G146" i="2"/>
  <c r="F147" i="2"/>
  <c r="G147" i="2"/>
  <c r="F148" i="2"/>
  <c r="G148" i="2"/>
  <c r="F149" i="2"/>
  <c r="G149" i="2"/>
  <c r="F150" i="2"/>
  <c r="G150" i="2"/>
  <c r="F151" i="2"/>
  <c r="G151" i="2"/>
  <c r="F152" i="2"/>
  <c r="G152" i="2"/>
  <c r="F153" i="2"/>
  <c r="G153" i="2"/>
  <c r="F154" i="2"/>
  <c r="G154" i="2"/>
  <c r="F155" i="2"/>
  <c r="G155" i="2"/>
  <c r="F156" i="2"/>
  <c r="G156" i="2"/>
  <c r="F157" i="2"/>
  <c r="G157" i="2"/>
  <c r="G158" i="2"/>
  <c r="F159" i="2"/>
  <c r="G159" i="2"/>
  <c r="F160" i="2"/>
  <c r="G160" i="2"/>
  <c r="F161" i="2"/>
  <c r="G161" i="2"/>
  <c r="F162" i="2"/>
  <c r="G162" i="2"/>
  <c r="F163" i="2"/>
  <c r="G163" i="2"/>
  <c r="F164" i="2"/>
  <c r="G164" i="2"/>
  <c r="F165" i="2"/>
  <c r="G165" i="2"/>
  <c r="F166" i="2"/>
  <c r="G166" i="2"/>
  <c r="F167" i="2"/>
  <c r="G167" i="2"/>
  <c r="F168" i="2"/>
  <c r="G168" i="2"/>
  <c r="F169" i="2"/>
  <c r="G169" i="2"/>
  <c r="F170" i="2"/>
  <c r="G170" i="2"/>
  <c r="F171" i="2"/>
  <c r="G171" i="2"/>
  <c r="F172" i="2"/>
  <c r="G172" i="2"/>
  <c r="F173" i="2"/>
  <c r="G173" i="2"/>
  <c r="F174" i="2"/>
  <c r="G174" i="2"/>
  <c r="F175" i="2"/>
  <c r="G175" i="2"/>
  <c r="F176" i="2"/>
  <c r="G176" i="2"/>
  <c r="F177" i="2"/>
  <c r="G177" i="2"/>
  <c r="F178" i="2"/>
  <c r="G178" i="2"/>
  <c r="F179" i="2"/>
  <c r="G179" i="2"/>
  <c r="F180" i="2"/>
  <c r="G180" i="2"/>
  <c r="F181" i="2"/>
  <c r="G181" i="2"/>
  <c r="F182" i="2"/>
  <c r="G182" i="2"/>
  <c r="F183" i="2"/>
  <c r="G183" i="2"/>
  <c r="F184" i="2"/>
  <c r="G184" i="2"/>
  <c r="F185" i="2"/>
  <c r="G185" i="2"/>
  <c r="F186" i="2"/>
  <c r="G186" i="2"/>
  <c r="F187" i="2"/>
  <c r="G187" i="2"/>
  <c r="F188" i="2"/>
  <c r="G188" i="2"/>
  <c r="F189" i="2"/>
  <c r="G189" i="2"/>
  <c r="G7" i="2"/>
  <c r="F7" i="2"/>
  <c r="C158" i="2" l="1"/>
  <c r="B158" i="2"/>
  <c r="F158" i="2" s="1"/>
  <c r="D15" i="35" l="1"/>
  <c r="D16" i="35"/>
  <c r="E190" i="63" l="1"/>
  <c r="E189" i="63"/>
  <c r="E188" i="63"/>
  <c r="E187" i="63"/>
  <c r="E186" i="63"/>
  <c r="E185" i="63"/>
  <c r="E184" i="63"/>
  <c r="E183" i="63"/>
  <c r="E182" i="63"/>
  <c r="E181" i="63"/>
  <c r="E180" i="63"/>
  <c r="E179" i="63"/>
  <c r="E178" i="63"/>
  <c r="E177" i="63"/>
  <c r="E176" i="63"/>
  <c r="E175" i="63"/>
  <c r="E174" i="63"/>
  <c r="E173" i="63"/>
  <c r="E172" i="63"/>
  <c r="E171" i="63"/>
  <c r="E170" i="63"/>
  <c r="E169" i="63"/>
  <c r="E168" i="63"/>
  <c r="E167" i="63"/>
  <c r="E166" i="63"/>
  <c r="E165" i="63"/>
  <c r="E164" i="63"/>
  <c r="E163" i="63"/>
  <c r="E162" i="63"/>
  <c r="E161" i="63"/>
  <c r="E160" i="63"/>
  <c r="E159" i="63"/>
  <c r="E158" i="63"/>
  <c r="E157" i="63"/>
  <c r="E156" i="63"/>
  <c r="E155" i="63"/>
  <c r="E154" i="63"/>
  <c r="E153" i="63"/>
  <c r="E152" i="63"/>
  <c r="E151" i="63"/>
  <c r="E150" i="63"/>
  <c r="E149" i="63"/>
  <c r="E148" i="63"/>
  <c r="E147" i="63"/>
  <c r="E146" i="63"/>
  <c r="E145" i="63"/>
  <c r="E144" i="63"/>
  <c r="E143" i="63"/>
  <c r="E142" i="63"/>
  <c r="E141" i="63"/>
  <c r="E140" i="63"/>
  <c r="E139" i="63"/>
  <c r="E138" i="63"/>
  <c r="E137" i="63"/>
  <c r="E136" i="63"/>
  <c r="E135" i="63"/>
  <c r="E134" i="63"/>
  <c r="E133" i="63"/>
  <c r="E132" i="63"/>
  <c r="E131" i="63"/>
  <c r="E130" i="63"/>
  <c r="E129" i="63"/>
  <c r="E128" i="63"/>
  <c r="E127" i="63"/>
  <c r="E126" i="63"/>
  <c r="E125" i="63"/>
  <c r="E124" i="63"/>
  <c r="E123" i="63"/>
  <c r="E122" i="63"/>
  <c r="E121" i="63"/>
  <c r="E120" i="63"/>
  <c r="E119" i="63"/>
  <c r="E118" i="63"/>
  <c r="E117" i="63"/>
  <c r="E116" i="63"/>
  <c r="E115" i="63"/>
  <c r="E114" i="63"/>
  <c r="E113" i="63"/>
  <c r="E112" i="63"/>
  <c r="E111" i="63"/>
  <c r="E110" i="63"/>
  <c r="E109" i="63"/>
  <c r="E108" i="63"/>
  <c r="E107" i="63"/>
  <c r="E106" i="63"/>
  <c r="E105" i="63"/>
  <c r="E104" i="63"/>
  <c r="E103" i="63"/>
  <c r="E102" i="63"/>
  <c r="E101" i="63"/>
  <c r="E100" i="63"/>
  <c r="E99" i="63"/>
  <c r="E98" i="63"/>
  <c r="E97" i="63"/>
  <c r="E96" i="63"/>
  <c r="E95" i="63"/>
  <c r="E94" i="63"/>
  <c r="E93" i="63"/>
  <c r="E92" i="63"/>
  <c r="E91" i="63"/>
  <c r="E90" i="63"/>
  <c r="E89" i="63"/>
  <c r="E88" i="63"/>
  <c r="E87" i="63"/>
  <c r="E86" i="63"/>
  <c r="E85" i="63"/>
  <c r="E84" i="63"/>
  <c r="E83" i="63"/>
  <c r="E82" i="63"/>
  <c r="E81" i="63"/>
  <c r="E80" i="63"/>
  <c r="E79" i="63"/>
  <c r="E78" i="63"/>
  <c r="E77" i="63"/>
  <c r="E76" i="63"/>
  <c r="E75" i="63"/>
  <c r="E74" i="63"/>
  <c r="E73" i="63"/>
  <c r="E72" i="63"/>
  <c r="E71" i="63"/>
  <c r="E70" i="63"/>
  <c r="E69" i="63"/>
  <c r="E68" i="63"/>
  <c r="E67" i="63"/>
  <c r="E66" i="63"/>
  <c r="E65" i="63"/>
  <c r="E64" i="63"/>
  <c r="E63" i="63"/>
  <c r="E62" i="63"/>
  <c r="E61" i="63"/>
  <c r="E60" i="63"/>
  <c r="E59" i="63"/>
  <c r="E58" i="63"/>
  <c r="E57" i="63"/>
  <c r="E56" i="63"/>
  <c r="E55" i="63"/>
  <c r="E54" i="63"/>
  <c r="E53" i="63"/>
  <c r="E52" i="63"/>
  <c r="E51" i="63"/>
  <c r="E50" i="63"/>
  <c r="E49" i="63"/>
  <c r="E48" i="63"/>
  <c r="E47" i="63"/>
  <c r="E46" i="63"/>
  <c r="E45" i="63"/>
  <c r="E44" i="63"/>
  <c r="E43" i="63"/>
  <c r="E42" i="63"/>
  <c r="E41" i="63"/>
  <c r="E40" i="63"/>
  <c r="E39" i="63"/>
  <c r="E38" i="63"/>
  <c r="E37" i="63"/>
  <c r="E36" i="63"/>
  <c r="E35" i="63"/>
  <c r="E34" i="63"/>
  <c r="E33" i="63"/>
  <c r="E32" i="63"/>
  <c r="E31" i="63"/>
  <c r="E30" i="63"/>
  <c r="E29" i="63"/>
  <c r="E28" i="63"/>
  <c r="E27" i="63"/>
  <c r="E26" i="63"/>
  <c r="E25" i="63"/>
  <c r="E24" i="63"/>
  <c r="E23" i="63"/>
  <c r="E22" i="63"/>
  <c r="E21" i="63"/>
  <c r="E20" i="63"/>
  <c r="E19" i="63"/>
  <c r="E18" i="63"/>
  <c r="E17" i="63"/>
  <c r="E16" i="63"/>
  <c r="E15" i="63"/>
  <c r="E14" i="63"/>
  <c r="E13" i="63"/>
  <c r="E12" i="63"/>
  <c r="E11" i="63"/>
  <c r="E10" i="63"/>
  <c r="E9" i="63"/>
  <c r="E8" i="63"/>
  <c r="E17" i="35"/>
  <c r="E16" i="35" l="1"/>
  <c r="E19" i="35"/>
  <c r="E15" i="35"/>
  <c r="E11" i="35"/>
  <c r="E20" i="35" s="1"/>
  <c r="E18" i="35"/>
  <c r="B16" i="35"/>
  <c r="B17" i="35"/>
  <c r="C17" i="35"/>
  <c r="D17" i="35"/>
  <c r="B18" i="35"/>
  <c r="C18" i="35"/>
  <c r="D18" i="35"/>
  <c r="B19" i="35"/>
  <c r="C19" i="35"/>
  <c r="D19" i="35"/>
  <c r="B20" i="35"/>
  <c r="C20" i="35"/>
  <c r="D20" i="35"/>
  <c r="C15" i="35"/>
  <c r="B15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tc={D4459675-516B-4794-8BE8-6120EA01E6B2}</author>
  </authors>
  <commentList>
    <comment ref="AO7" authorId="0" shapeId="0" xr:uid="{D4459675-516B-4794-8BE8-6120EA01E6B2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data is at odds with CHART2 Industial</t>
      </text>
    </comment>
  </commentList>
</comments>
</file>

<file path=xl/sharedStrings.xml><?xml version="1.0" encoding="utf-8"?>
<sst xmlns="http://schemas.openxmlformats.org/spreadsheetml/2006/main" count="920" uniqueCount="254">
  <si>
    <t>Difference</t>
  </si>
  <si>
    <t>Power Station</t>
  </si>
  <si>
    <t>Industrial</t>
  </si>
  <si>
    <t>EU Export</t>
  </si>
  <si>
    <t>Ireland Export</t>
  </si>
  <si>
    <t>Storage Injection</t>
  </si>
  <si>
    <t>LNG Import</t>
  </si>
  <si>
    <t>UK Continental Shelf</t>
  </si>
  <si>
    <t>Norway Import</t>
  </si>
  <si>
    <t>EU Import</t>
  </si>
  <si>
    <t>Storage Withdrawal</t>
  </si>
  <si>
    <t>Demand breakdown</t>
  </si>
  <si>
    <t>Supply breakdown</t>
  </si>
  <si>
    <t>LNG YTD</t>
  </si>
  <si>
    <t>LNG supply source</t>
  </si>
  <si>
    <t>Rough storage levels</t>
  </si>
  <si>
    <t>DM</t>
  </si>
  <si>
    <t>NDM</t>
  </si>
  <si>
    <t>NDM daily actual v historic</t>
  </si>
  <si>
    <t>Compressor comparison to last Yr</t>
  </si>
  <si>
    <t>Compressor usage YTD</t>
  </si>
  <si>
    <t>Linepack swing</t>
  </si>
  <si>
    <t>Demand</t>
  </si>
  <si>
    <t xml:space="preserve"> Cum. Total Demand</t>
  </si>
  <si>
    <t>Total per day</t>
  </si>
  <si>
    <t>2022/2023</t>
  </si>
  <si>
    <t>2023/2024</t>
  </si>
  <si>
    <t>Demand (ThW)</t>
  </si>
  <si>
    <t>Demand (bcm)</t>
  </si>
  <si>
    <t>Non-daily metered</t>
  </si>
  <si>
    <t>Basic Stats 23/24</t>
  </si>
  <si>
    <t>Average</t>
  </si>
  <si>
    <t>Max</t>
  </si>
  <si>
    <t>Min</t>
  </si>
  <si>
    <t>DM and Industrial</t>
  </si>
  <si>
    <t>Electricity generation</t>
  </si>
  <si>
    <t>GB gas demand</t>
  </si>
  <si>
    <t>Export to Ireland</t>
  </si>
  <si>
    <t>Export to Europe</t>
  </si>
  <si>
    <t>Total NTS demand</t>
  </si>
  <si>
    <t>Total gas demand</t>
  </si>
  <si>
    <t>Supply</t>
  </si>
  <si>
    <t>Total Supply</t>
  </si>
  <si>
    <t>Total</t>
  </si>
  <si>
    <t xml:space="preserve">First page - Pie chart </t>
  </si>
  <si>
    <t>0.5 added to help with the visual data presentation</t>
  </si>
  <si>
    <t>Breakdown of Gas Demand</t>
  </si>
  <si>
    <t>Table 1</t>
  </si>
  <si>
    <t>Winter 2021/22</t>
  </si>
  <si>
    <t>Winter 2022/23</t>
  </si>
  <si>
    <t>Winter 2023/24</t>
  </si>
  <si>
    <t>Demand in bcm</t>
  </si>
  <si>
    <t>2021/22 Actual Demand</t>
  </si>
  <si>
    <t>2021/22 Weather Corrected Demand</t>
  </si>
  <si>
    <t>2022/23 Actual Demand</t>
  </si>
  <si>
    <t>2022/23 Weather Corrected Demand</t>
  </si>
  <si>
    <t>2023/24 Forecast</t>
  </si>
  <si>
    <t>2023/24 Actual Demand</t>
  </si>
  <si>
    <t>2023/24 Weather Corrected Demand</t>
  </si>
  <si>
    <t>WC vs last year</t>
  </si>
  <si>
    <t>NTS Industrial</t>
  </si>
  <si>
    <t>Power</t>
  </si>
  <si>
    <t>GB Total</t>
  </si>
  <si>
    <t>Ireland</t>
  </si>
  <si>
    <t>Interconnector export</t>
  </si>
  <si>
    <t>Storage injection</t>
  </si>
  <si>
    <t>N/A</t>
  </si>
  <si>
    <t>Total Demand</t>
  </si>
  <si>
    <t>Fig1</t>
  </si>
  <si>
    <t>Table A</t>
  </si>
  <si>
    <t>TWh</t>
  </si>
  <si>
    <t>Non Daily LDZ Metered Demand Scatter Graph</t>
  </si>
  <si>
    <t>2022/23 actuals</t>
  </si>
  <si>
    <t>2023/24 actuals</t>
  </si>
  <si>
    <t>CWV</t>
  </si>
  <si>
    <t>CWV Graph</t>
  </si>
  <si>
    <t>Used in Winter Review report</t>
  </si>
  <si>
    <t>Date</t>
  </si>
  <si>
    <t>Seasonal Normal</t>
  </si>
  <si>
    <t>0-min</t>
  </si>
  <si>
    <t>mean-min</t>
  </si>
  <si>
    <t>max-mean</t>
  </si>
  <si>
    <t>Key:</t>
  </si>
  <si>
    <t>This is the top and bottom of the shaded area. We use the next 3 columns in Excel due to excel limitation.</t>
  </si>
  <si>
    <t>Grand Total</t>
  </si>
  <si>
    <t>winter (mcm/d)</t>
  </si>
  <si>
    <t xml:space="preserve">Min </t>
  </si>
  <si>
    <t>2020/21</t>
  </si>
  <si>
    <t>2021/22</t>
  </si>
  <si>
    <t>2022/23</t>
  </si>
  <si>
    <t>2023/24</t>
  </si>
  <si>
    <t>Average electricity generated from gas in GB</t>
  </si>
  <si>
    <t>Peak electicity generated from gas</t>
  </si>
  <si>
    <t>Number of days where at least 40% of electricity was generated from gas</t>
  </si>
  <si>
    <t>Number of days where at least 50% of electricity was generated from gas</t>
  </si>
  <si>
    <t>Breakdown of Gas Supply</t>
  </si>
  <si>
    <t>Fig4</t>
  </si>
  <si>
    <t>Winter Supply (BCM)</t>
  </si>
  <si>
    <t>Winter</t>
  </si>
  <si>
    <t>2020/21 Actual</t>
  </si>
  <si>
    <t xml:space="preserve">2021/22 Actual </t>
  </si>
  <si>
    <t>2022/2023 Actual</t>
  </si>
  <si>
    <t>2023/2024 Actual</t>
  </si>
  <si>
    <t>UKCS</t>
  </si>
  <si>
    <t>Norway</t>
  </si>
  <si>
    <t>EU imports</t>
  </si>
  <si>
    <t>LNG</t>
  </si>
  <si>
    <t>Winter Supply (TWh)</t>
  </si>
  <si>
    <t xml:space="preserve">Daily </t>
  </si>
  <si>
    <t>LNG Imports 5 years trend</t>
  </si>
  <si>
    <t>Daily</t>
  </si>
  <si>
    <t>Cumulative</t>
  </si>
  <si>
    <t>2019/2020</t>
  </si>
  <si>
    <t>2020/2021</t>
  </si>
  <si>
    <t>2021/2022</t>
  </si>
  <si>
    <t>Algeria</t>
  </si>
  <si>
    <t>Angola</t>
  </si>
  <si>
    <t>Chile</t>
  </si>
  <si>
    <t>Egypt</t>
  </si>
  <si>
    <t>France</t>
  </si>
  <si>
    <t>Malaysia (transshipment location)</t>
  </si>
  <si>
    <t>Nigeria</t>
  </si>
  <si>
    <t>Peru</t>
  </si>
  <si>
    <t>Qatar</t>
  </si>
  <si>
    <t>Russia</t>
  </si>
  <si>
    <t>Spain</t>
  </si>
  <si>
    <t>Trinidad</t>
  </si>
  <si>
    <t>US</t>
  </si>
  <si>
    <t>Sum</t>
  </si>
  <si>
    <t>Q1 2022</t>
  </si>
  <si>
    <t>Q2 2022</t>
  </si>
  <si>
    <t>Q3 2022</t>
  </si>
  <si>
    <t>Q4 2022</t>
  </si>
  <si>
    <t>Q1 2023</t>
  </si>
  <si>
    <t>Q2 2023</t>
  </si>
  <si>
    <t>Q3 2023</t>
  </si>
  <si>
    <t>Q4 2023</t>
  </si>
  <si>
    <t>Q1 2024</t>
  </si>
  <si>
    <t>North Africa</t>
  </si>
  <si>
    <t>West Africa</t>
  </si>
  <si>
    <t>South America</t>
  </si>
  <si>
    <t>Europe</t>
  </si>
  <si>
    <t>South East Asia</t>
  </si>
  <si>
    <t>Middle East</t>
  </si>
  <si>
    <t>North America</t>
  </si>
  <si>
    <t xml:space="preserve">Storage Supply </t>
  </si>
  <si>
    <t>Gas Year mcm</t>
  </si>
  <si>
    <t>Gas Day Year Zero</t>
  </si>
  <si>
    <t>2022/23 Incl.Rough</t>
  </si>
  <si>
    <t>2022/23 Excl.Rough</t>
  </si>
  <si>
    <t>2023/24 Incl.Rough</t>
  </si>
  <si>
    <t>2023/24 Excl.Rough</t>
  </si>
  <si>
    <t>2022/23 Rough</t>
  </si>
  <si>
    <t>2023/24 Rough</t>
  </si>
  <si>
    <t>2022/23StorageMax</t>
  </si>
  <si>
    <t>2023/24StorageMax</t>
  </si>
  <si>
    <t>Fig 8</t>
  </si>
  <si>
    <t>Variation in supply profiles and compressor running hours between 2022/23 and 2023/24</t>
  </si>
  <si>
    <t>Gas Year</t>
  </si>
  <si>
    <t>Site Type</t>
  </si>
  <si>
    <t>Location</t>
  </si>
  <si>
    <t>Simplified Map X</t>
  </si>
  <si>
    <t>Simplified Map Y</t>
  </si>
  <si>
    <t>Daily Average bcm</t>
  </si>
  <si>
    <t>Avg. Map Size</t>
  </si>
  <si>
    <t>Compressor</t>
  </si>
  <si>
    <t>Aberdeen</t>
  </si>
  <si>
    <t>Alrewas</t>
  </si>
  <si>
    <t>Avonbridge East</t>
  </si>
  <si>
    <t>Avonbridge West</t>
  </si>
  <si>
    <t>Aylesbury</t>
  </si>
  <si>
    <t>Bishop Auckland</t>
  </si>
  <si>
    <t>Cambridge</t>
  </si>
  <si>
    <t>Carnforth</t>
  </si>
  <si>
    <t>Chelmsford</t>
  </si>
  <si>
    <t>Churchover</t>
  </si>
  <si>
    <t>Diss</t>
  </si>
  <si>
    <t>Felindre</t>
  </si>
  <si>
    <t>Hatton</t>
  </si>
  <si>
    <t>Huntingdon</t>
  </si>
  <si>
    <t>Kings Lynn</t>
  </si>
  <si>
    <t>Kirriemuir</t>
  </si>
  <si>
    <t>Lockerley</t>
  </si>
  <si>
    <t>Moffat</t>
  </si>
  <si>
    <t>Nether Kellet</t>
  </si>
  <si>
    <t>Peterborough</t>
  </si>
  <si>
    <t>Warrington</t>
  </si>
  <si>
    <t>Wisbech</t>
  </si>
  <si>
    <t>Wooler</t>
  </si>
  <si>
    <t>Wormington</t>
  </si>
  <si>
    <t>Entry Terminal</t>
  </si>
  <si>
    <t>Bacton</t>
  </si>
  <si>
    <t>Barrow</t>
  </si>
  <si>
    <t>Easington</t>
  </si>
  <si>
    <t>Isle Of Grain</t>
  </si>
  <si>
    <t>Milford Haven</t>
  </si>
  <si>
    <t>St Fergus</t>
  </si>
  <si>
    <t>Teesside</t>
  </si>
  <si>
    <t>Gas Year compressor usage</t>
  </si>
  <si>
    <t>Gas Day</t>
  </si>
  <si>
    <t>Maximum and average linepack swing</t>
  </si>
  <si>
    <t>Financial Year</t>
  </si>
  <si>
    <t>Swing Range</t>
  </si>
  <si>
    <t>Avg. Swing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</si>
  <si>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</si>
  <si>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</si>
  <si>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</si>
  <si>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</si>
  <si>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</si>
  <si>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</si>
  <si>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</si>
  <si>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</si>
  <si>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</si>
  <si>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</si>
  <si>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</si>
  <si>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</si>
  <si>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</si>
  <si>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</si>
  <si>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</si>
  <si>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</si>
  <si>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</si>
  <si>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2018/19</t>
  </si>
  <si>
    <t>2019/20</t>
  </si>
  <si>
    <t>NTS Industrial and LDZ Daily Metered Sites</t>
  </si>
  <si>
    <t>Combined (DM + NTS Industrial)</t>
  </si>
  <si>
    <t>Fig 15</t>
  </si>
  <si>
    <t>Daily NTS Demand for Power Generation</t>
  </si>
  <si>
    <t>Gas day</t>
  </si>
  <si>
    <t>2022_23 Actuals</t>
  </si>
  <si>
    <t>2023_24 Actuals</t>
  </si>
  <si>
    <t>EU Exports</t>
  </si>
  <si>
    <t>Norway Supply</t>
  </si>
  <si>
    <t>Supply LNG</t>
  </si>
  <si>
    <t>bcm</t>
  </si>
  <si>
    <t>National Composite Weather</t>
  </si>
  <si>
    <t>GB Storage withdrawals</t>
  </si>
  <si>
    <t>EU Imports</t>
  </si>
  <si>
    <t>Table 4</t>
  </si>
  <si>
    <t>Actual</t>
  </si>
  <si>
    <t>LDZ Non Daily Metered Demand - Actual vs Seasonal Normal</t>
  </si>
  <si>
    <t>winter (GWh/d)</t>
  </si>
  <si>
    <t>day-ahead</t>
  </si>
  <si>
    <t>Timing</t>
  </si>
  <si>
    <t>Natural gas NBP-TTF Eur/MWh basis day-ahead, London close, p/th</t>
  </si>
  <si>
    <t>Table 2</t>
  </si>
  <si>
    <t>Table B</t>
  </si>
  <si>
    <t>UPDATED</t>
  </si>
  <si>
    <t>Same</t>
  </si>
  <si>
    <t>1st Mar</t>
  </si>
  <si>
    <t>22/23</t>
  </si>
  <si>
    <t>23/24</t>
  </si>
  <si>
    <t>1st Nov</t>
  </si>
  <si>
    <t>Contents</t>
  </si>
  <si>
    <t>Power generation table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</si>
</sst>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0.0"/>
    <numFmt numFmtId="165" formatCode="0.0%"/>
    <numFmt numFmtId="166" formatCode="#,##0.0;\-#,##0.0"/>
    <numFmt numFmtId="167" formatCode="_-* #,##0.0_-;\-* #,##0.0_-;_-* &quot;-&quot;??_-;_-@_-"/>
    <numFmt numFmtId="168" formatCode="dd\ mmm\ yyyy"/>
    <numFmt numFmtId="169" formatCode="#,##0.00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rgb="FF000000"/>
      <name val="Times New Roman"/>
      <family val="1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rgb="FF575756"/>
      <name val="Tenorite"/>
    </font>
    <font>
      <b/>
      <sz val="11"/>
      <color rgb="FF000000"/>
      <name val="Tenorite"/>
    </font>
    <font>
      <b/>
      <sz val="10"/>
      <color rgb="FF000000"/>
      <name val="Tenorite"/>
    </font>
    <font>
      <b/>
      <i/>
      <sz val="18"/>
      <color theme="1"/>
      <name val="Calibri"/>
      <family val="2"/>
      <scheme val="minor"/>
    </font>
    <font>
      <i/>
      <sz val="18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000000"/>
      <name val="Tenorite"/>
    </font>
    <font>
      <sz val="10"/>
      <color rgb="FF000000"/>
      <name val="Tenorite"/>
    </font>
    <font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Trebuchet MS"/>
      <family val="2"/>
    </font>
    <font>
      <b/>
      <sz val="10"/>
      <color theme="1"/>
      <name val="Trebuchet MS"/>
      <family val="2"/>
    </font>
    <font>
      <b/>
      <sz val="15"/>
      <color theme="3"/>
      <name val="Calibri"/>
      <family val="2"/>
      <scheme val="minor"/>
    </font>
    <font>
      <sz val="11"/>
      <color theme="5"/>
      <name val="Calibri"/>
      <family val="2"/>
      <scheme val="minor"/>
    </font>
    <font>
      <sz val="12"/>
      <color theme="1"/>
      <name val="Trebuchet MS"/>
      <family val="2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2"/>
      <name val="Arial"/>
      <family val="2"/>
    </font>
    <font>
      <i/>
      <sz val="10"/>
      <color rgb="FF7F7F7F"/>
      <name val="Calibri"/>
      <family val="2"/>
      <scheme val="minor"/>
    </font>
    <font>
      <sz val="10"/>
      <name val="Calibri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rgb="FFFFFFFF"/>
      <name val="Calibri"/>
      <family val="2"/>
    </font>
    <font>
      <b/>
      <sz val="16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63B4D1"/>
        <bgColor indexed="64"/>
      </patternFill>
    </fill>
    <fill>
      <patternFill patternType="solid">
        <fgColor rgb="FF3FCAF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9FFE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3F5F6"/>
      </patternFill>
    </fill>
    <fill>
      <patternFill patternType="solid">
        <fgColor rgb="FF4E5A62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dashed">
        <color rgb="FF000000"/>
      </left>
      <right style="dashed">
        <color rgb="FF000000"/>
      </right>
      <top style="dashed">
        <color rgb="FF000000"/>
      </top>
      <bottom style="dashed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</borders>
  <cellStyleXfs count="17">
    <xf numFmtId="0" fontId="0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6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8" fillId="0" borderId="0"/>
    <xf numFmtId="0" fontId="20" fillId="0" borderId="13" applyNumberFormat="0" applyFill="0" applyAlignment="0" applyProtection="0"/>
    <xf numFmtId="0" fontId="12" fillId="0" borderId="0"/>
    <xf numFmtId="9" fontId="1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0" fillId="0" borderId="13" applyNumberFormat="0" applyFill="0" applyAlignment="0" applyProtection="0"/>
    <xf numFmtId="0" fontId="25" fillId="0" borderId="0" applyNumberFormat="0" applyFill="0" applyBorder="0" applyAlignment="0" applyProtection="0"/>
  </cellStyleXfs>
  <cellXfs count="206">
    <xf numFmtId="0" fontId="0" fillId="0" borderId="0" xfId="0"/>
    <xf numFmtId="0" fontId="2" fillId="0" borderId="0" xfId="0" applyFont="1"/>
    <xf numFmtId="0" fontId="3" fillId="0" borderId="0" xfId="0" applyFont="1"/>
    <xf numFmtId="14" fontId="0" fillId="0" borderId="0" xfId="0" applyNumberFormat="1"/>
    <xf numFmtId="16" fontId="0" fillId="0" borderId="0" xfId="0" applyNumberFormat="1"/>
    <xf numFmtId="164" fontId="0" fillId="0" borderId="0" xfId="0" applyNumberFormat="1" applyAlignment="1">
      <alignment horizontal="center"/>
    </xf>
    <xf numFmtId="0" fontId="0" fillId="0" borderId="1" xfId="0" applyBorder="1"/>
    <xf numFmtId="0" fontId="1" fillId="0" borderId="1" xfId="0" applyFont="1" applyBorder="1" applyAlignment="1">
      <alignment wrapText="1"/>
    </xf>
    <xf numFmtId="0" fontId="7" fillId="2" borderId="1" xfId="0" applyFont="1" applyFill="1" applyBorder="1" applyAlignment="1">
      <alignment horizontal="center" vertical="center" wrapText="1" readingOrder="1"/>
    </xf>
    <xf numFmtId="49" fontId="0" fillId="0" borderId="0" xfId="0" applyNumberFormat="1"/>
    <xf numFmtId="3" fontId="0" fillId="0" borderId="0" xfId="0" applyNumberFormat="1"/>
    <xf numFmtId="15" fontId="0" fillId="0" borderId="0" xfId="0" applyNumberFormat="1"/>
    <xf numFmtId="9" fontId="0" fillId="0" borderId="0" xfId="8" applyFont="1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vertical="center"/>
    </xf>
    <xf numFmtId="0" fontId="0" fillId="0" borderId="0" xfId="0" applyAlignment="1">
      <alignment horizontal="left" vertical="top" wrapText="1"/>
    </xf>
    <xf numFmtId="4" fontId="0" fillId="0" borderId="0" xfId="0" applyNumberFormat="1"/>
    <xf numFmtId="37" fontId="0" fillId="0" borderId="0" xfId="0" applyNumberFormat="1"/>
    <xf numFmtId="0" fontId="12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vertical="center"/>
    </xf>
    <xf numFmtId="0" fontId="13" fillId="0" borderId="0" xfId="0" quotePrefix="1" applyFont="1" applyAlignment="1">
      <alignment horizontal="center"/>
    </xf>
    <xf numFmtId="0" fontId="14" fillId="0" borderId="0" xfId="0" quotePrefix="1" applyFont="1" applyAlignment="1">
      <alignment horizontal="left" vertical="top"/>
    </xf>
    <xf numFmtId="37" fontId="13" fillId="0" borderId="0" xfId="0" applyNumberFormat="1" applyFont="1" applyAlignment="1">
      <alignment vertical="center"/>
    </xf>
    <xf numFmtId="0" fontId="0" fillId="0" borderId="3" xfId="0" applyBorder="1"/>
    <xf numFmtId="0" fontId="0" fillId="0" borderId="5" xfId="0" applyBorder="1"/>
    <xf numFmtId="1" fontId="13" fillId="0" borderId="0" xfId="0" applyNumberFormat="1" applyFont="1" applyAlignment="1">
      <alignment vertical="center"/>
    </xf>
    <xf numFmtId="1" fontId="12" fillId="0" borderId="0" xfId="0" applyNumberFormat="1" applyFont="1"/>
    <xf numFmtId="1" fontId="0" fillId="0" borderId="0" xfId="0" applyNumberFormat="1"/>
    <xf numFmtId="16" fontId="16" fillId="0" borderId="0" xfId="0" applyNumberFormat="1" applyFont="1"/>
    <xf numFmtId="16" fontId="12" fillId="0" borderId="0" xfId="0" applyNumberFormat="1" applyFont="1"/>
    <xf numFmtId="16" fontId="13" fillId="0" borderId="0" xfId="0" applyNumberFormat="1" applyFont="1" applyAlignment="1">
      <alignment horizontal="left" vertical="top"/>
    </xf>
    <xf numFmtId="0" fontId="0" fillId="5" borderId="0" xfId="0" applyFill="1"/>
    <xf numFmtId="0" fontId="9" fillId="5" borderId="0" xfId="0" quotePrefix="1" applyFont="1" applyFill="1" applyAlignment="1">
      <alignment horizontal="left" vertical="top"/>
    </xf>
    <xf numFmtId="0" fontId="0" fillId="6" borderId="0" xfId="0" applyFill="1"/>
    <xf numFmtId="0" fontId="13" fillId="8" borderId="0" xfId="0" quotePrefix="1" applyFont="1" applyFill="1" applyAlignment="1">
      <alignment horizontal="center"/>
    </xf>
    <xf numFmtId="0" fontId="0" fillId="9" borderId="0" xfId="0" applyFill="1"/>
    <xf numFmtId="43" fontId="0" fillId="0" borderId="0" xfId="9" applyFont="1"/>
    <xf numFmtId="0" fontId="0" fillId="10" borderId="0" xfId="0" applyFill="1"/>
    <xf numFmtId="0" fontId="0" fillId="12" borderId="0" xfId="0" applyFill="1"/>
    <xf numFmtId="0" fontId="0" fillId="15" borderId="0" xfId="0" applyFill="1"/>
    <xf numFmtId="15" fontId="14" fillId="0" borderId="0" xfId="0" quotePrefix="1" applyNumberFormat="1" applyFont="1" applyAlignment="1">
      <alignment horizontal="left" vertical="top"/>
    </xf>
    <xf numFmtId="39" fontId="0" fillId="0" borderId="0" xfId="0" applyNumberFormat="1"/>
    <xf numFmtId="39" fontId="0" fillId="0" borderId="4" xfId="0" applyNumberFormat="1" applyBorder="1"/>
    <xf numFmtId="0" fontId="0" fillId="16" borderId="0" xfId="0" applyFill="1"/>
    <xf numFmtId="0" fontId="0" fillId="19" borderId="0" xfId="0" applyFill="1"/>
    <xf numFmtId="0" fontId="0" fillId="21" borderId="0" xfId="0" applyFill="1"/>
    <xf numFmtId="0" fontId="0" fillId="22" borderId="0" xfId="0" applyFill="1"/>
    <xf numFmtId="0" fontId="17" fillId="14" borderId="0" xfId="0" applyFont="1" applyFill="1"/>
    <xf numFmtId="0" fontId="8" fillId="3" borderId="6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164" fontId="0" fillId="24" borderId="0" xfId="0" applyNumberFormat="1" applyFill="1" applyAlignment="1">
      <alignment horizontal="center"/>
    </xf>
    <xf numFmtId="0" fontId="17" fillId="18" borderId="0" xfId="0" applyFont="1" applyFill="1" applyAlignment="1">
      <alignment horizontal="center"/>
    </xf>
    <xf numFmtId="0" fontId="17" fillId="20" borderId="0" xfId="0" applyFont="1" applyFill="1" applyAlignment="1">
      <alignment horizontal="center"/>
    </xf>
    <xf numFmtId="0" fontId="18" fillId="4" borderId="0" xfId="10" applyFill="1"/>
    <xf numFmtId="0" fontId="18" fillId="4" borderId="1" xfId="10" applyFill="1" applyBorder="1"/>
    <xf numFmtId="0" fontId="19" fillId="4" borderId="1" xfId="0" applyFont="1" applyFill="1" applyBorder="1" applyAlignment="1">
      <alignment horizontal="center" vertical="center"/>
    </xf>
    <xf numFmtId="0" fontId="19" fillId="4" borderId="1" xfId="10" applyFont="1" applyFill="1" applyBorder="1" applyAlignment="1">
      <alignment horizontal="center" vertical="center"/>
    </xf>
    <xf numFmtId="14" fontId="18" fillId="4" borderId="0" xfId="10" applyNumberFormat="1" applyFill="1"/>
    <xf numFmtId="0" fontId="18" fillId="24" borderId="0" xfId="10" applyFill="1"/>
    <xf numFmtId="0" fontId="0" fillId="25" borderId="0" xfId="0" applyFill="1"/>
    <xf numFmtId="164" fontId="0" fillId="25" borderId="0" xfId="0" applyNumberFormat="1" applyFill="1" applyAlignment="1">
      <alignment horizontal="center"/>
    </xf>
    <xf numFmtId="166" fontId="0" fillId="0" borderId="0" xfId="0" applyNumberFormat="1"/>
    <xf numFmtId="0" fontId="17" fillId="18" borderId="0" xfId="0" applyFont="1" applyFill="1"/>
    <xf numFmtId="0" fontId="20" fillId="0" borderId="13" xfId="11"/>
    <xf numFmtId="0" fontId="0" fillId="27" borderId="0" xfId="0" applyFill="1"/>
    <xf numFmtId="0" fontId="0" fillId="7" borderId="0" xfId="0" applyFill="1"/>
    <xf numFmtId="0" fontId="0" fillId="28" borderId="0" xfId="0" applyFill="1" applyAlignment="1">
      <alignment wrapText="1"/>
    </xf>
    <xf numFmtId="0" fontId="0" fillId="7" borderId="0" xfId="0" applyFill="1" applyAlignment="1">
      <alignment wrapText="1"/>
    </xf>
    <xf numFmtId="164" fontId="0" fillId="27" borderId="0" xfId="0" applyNumberFormat="1" applyFill="1"/>
    <xf numFmtId="0" fontId="11" fillId="0" borderId="0" xfId="0" applyFont="1" applyAlignment="1">
      <alignment horizontal="center"/>
    </xf>
    <xf numFmtId="0" fontId="12" fillId="25" borderId="0" xfId="12" applyFill="1"/>
    <xf numFmtId="0" fontId="12" fillId="0" borderId="0" xfId="12"/>
    <xf numFmtId="15" fontId="12" fillId="0" borderId="0" xfId="12" applyNumberFormat="1"/>
    <xf numFmtId="164" fontId="12" fillId="0" borderId="0" xfId="12" applyNumberFormat="1"/>
    <xf numFmtId="0" fontId="9" fillId="3" borderId="2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top" wrapText="1"/>
    </xf>
    <xf numFmtId="0" fontId="19" fillId="4" borderId="1" xfId="0" applyFont="1" applyFill="1" applyBorder="1" applyAlignment="1">
      <alignment horizontal="center" vertical="center" wrapText="1"/>
    </xf>
    <xf numFmtId="0" fontId="12" fillId="29" borderId="0" xfId="12" applyFill="1"/>
    <xf numFmtId="0" fontId="15" fillId="17" borderId="0" xfId="0" applyFont="1" applyFill="1" applyAlignment="1">
      <alignment horizontal="center"/>
    </xf>
    <xf numFmtId="0" fontId="0" fillId="14" borderId="0" xfId="0" applyFill="1"/>
    <xf numFmtId="0" fontId="0" fillId="8" borderId="0" xfId="0" applyFill="1"/>
    <xf numFmtId="0" fontId="0" fillId="30" borderId="0" xfId="0" applyFill="1"/>
    <xf numFmtId="0" fontId="9" fillId="0" borderId="18" xfId="0" applyFont="1" applyBorder="1" applyAlignment="1">
      <alignment horizontal="center" vertical="center" wrapText="1"/>
    </xf>
    <xf numFmtId="0" fontId="9" fillId="3" borderId="24" xfId="0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8" fillId="3" borderId="28" xfId="0" applyFont="1" applyFill="1" applyBorder="1" applyAlignment="1">
      <alignment horizontal="center" vertical="center" wrapText="1"/>
    </xf>
    <xf numFmtId="0" fontId="8" fillId="3" borderId="29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22" fillId="23" borderId="0" xfId="10" applyFont="1" applyFill="1"/>
    <xf numFmtId="0" fontId="0" fillId="28" borderId="0" xfId="0" applyFill="1"/>
    <xf numFmtId="164" fontId="0" fillId="0" borderId="0" xfId="0" applyNumberFormat="1" applyAlignment="1">
      <alignment horizontal="center" vertical="center"/>
    </xf>
    <xf numFmtId="166" fontId="0" fillId="0" borderId="4" xfId="0" applyNumberFormat="1" applyBorder="1"/>
    <xf numFmtId="167" fontId="0" fillId="0" borderId="0" xfId="9" applyNumberFormat="1" applyFont="1"/>
    <xf numFmtId="167" fontId="0" fillId="0" borderId="4" xfId="9" applyNumberFormat="1" applyFont="1" applyBorder="1"/>
    <xf numFmtId="0" fontId="23" fillId="0" borderId="0" xfId="14"/>
    <xf numFmtId="0" fontId="11" fillId="0" borderId="0" xfId="0" applyFont="1"/>
    <xf numFmtId="0" fontId="24" fillId="0" borderId="0" xfId="14" applyFont="1"/>
    <xf numFmtId="165" fontId="12" fillId="0" borderId="0" xfId="8" applyNumberFormat="1" applyFont="1"/>
    <xf numFmtId="164" fontId="1" fillId="22" borderId="0" xfId="0" applyNumberFormat="1" applyFont="1" applyFill="1"/>
    <xf numFmtId="0" fontId="27" fillId="0" borderId="0" xfId="1" applyFont="1" applyProtection="1">
      <protection locked="0"/>
    </xf>
    <xf numFmtId="2" fontId="5" fillId="0" borderId="0" xfId="1" applyNumberFormat="1" applyProtection="1">
      <protection locked="0"/>
    </xf>
    <xf numFmtId="0" fontId="5" fillId="0" borderId="0" xfId="1" applyProtection="1">
      <protection locked="0"/>
    </xf>
    <xf numFmtId="0" fontId="29" fillId="0" borderId="34" xfId="1" applyFont="1" applyBorder="1" applyAlignment="1" applyProtection="1">
      <alignment horizontal="center"/>
      <protection locked="0"/>
    </xf>
    <xf numFmtId="0" fontId="29" fillId="31" borderId="34" xfId="1" applyFont="1" applyFill="1" applyBorder="1" applyAlignment="1" applyProtection="1">
      <alignment horizontal="center"/>
      <protection locked="0"/>
    </xf>
    <xf numFmtId="0" fontId="29" fillId="22" borderId="34" xfId="1" applyFont="1" applyFill="1" applyBorder="1" applyAlignment="1" applyProtection="1">
      <alignment horizontal="center"/>
      <protection locked="0"/>
    </xf>
    <xf numFmtId="0" fontId="29" fillId="0" borderId="34" xfId="1" applyFont="1" applyBorder="1" applyAlignment="1">
      <alignment horizontal="center"/>
    </xf>
    <xf numFmtId="14" fontId="29" fillId="0" borderId="34" xfId="1" applyNumberFormat="1" applyFont="1" applyBorder="1" applyAlignment="1">
      <alignment horizontal="center"/>
    </xf>
    <xf numFmtId="2" fontId="29" fillId="0" borderId="34" xfId="1" applyNumberFormat="1" applyFont="1" applyBorder="1" applyAlignment="1">
      <alignment horizontal="center"/>
    </xf>
    <xf numFmtId="0" fontId="30" fillId="0" borderId="0" xfId="1" applyFont="1" applyProtection="1">
      <protection locked="0"/>
    </xf>
    <xf numFmtId="0" fontId="5" fillId="31" borderId="1" xfId="1" applyFill="1" applyBorder="1" applyProtection="1">
      <protection locked="0"/>
    </xf>
    <xf numFmtId="14" fontId="5" fillId="0" borderId="0" xfId="1" applyNumberFormat="1" applyProtection="1">
      <protection locked="0"/>
    </xf>
    <xf numFmtId="1" fontId="5" fillId="0" borderId="0" xfId="1" applyNumberFormat="1" applyProtection="1">
      <protection locked="0"/>
    </xf>
    <xf numFmtId="0" fontId="9" fillId="3" borderId="35" xfId="0" applyFont="1" applyFill="1" applyBorder="1" applyAlignment="1">
      <alignment horizontal="center" vertical="center" wrapText="1"/>
    </xf>
    <xf numFmtId="9" fontId="9" fillId="0" borderId="36" xfId="0" applyNumberFormat="1" applyFont="1" applyBorder="1" applyAlignment="1">
      <alignment horizontal="center" vertical="center" wrapText="1"/>
    </xf>
    <xf numFmtId="9" fontId="9" fillId="0" borderId="19" xfId="0" applyNumberFormat="1" applyFont="1" applyBorder="1" applyAlignment="1">
      <alignment horizontal="center" vertical="center" wrapText="1"/>
    </xf>
    <xf numFmtId="0" fontId="0" fillId="32" borderId="0" xfId="0" applyFill="1"/>
    <xf numFmtId="1" fontId="9" fillId="0" borderId="11" xfId="0" applyNumberFormat="1" applyFont="1" applyBorder="1" applyAlignment="1">
      <alignment horizontal="center" vertical="center" wrapText="1"/>
    </xf>
    <xf numFmtId="2" fontId="0" fillId="0" borderId="0" xfId="8" applyNumberFormat="1" applyFont="1"/>
    <xf numFmtId="2" fontId="0" fillId="0" borderId="0" xfId="8" applyNumberFormat="1" applyFont="1" applyAlignment="1">
      <alignment horizontal="center"/>
    </xf>
    <xf numFmtId="14" fontId="31" fillId="0" borderId="34" xfId="0" applyNumberFormat="1" applyFont="1" applyBorder="1" applyAlignment="1">
      <alignment horizontal="center"/>
    </xf>
    <xf numFmtId="164" fontId="31" fillId="33" borderId="34" xfId="0" applyNumberFormat="1" applyFont="1" applyFill="1" applyBorder="1" applyAlignment="1">
      <alignment horizontal="center"/>
    </xf>
    <xf numFmtId="168" fontId="0" fillId="0" borderId="39" xfId="0" applyNumberFormat="1" applyBorder="1" applyAlignment="1">
      <alignment horizontal="left"/>
    </xf>
    <xf numFmtId="169" fontId="0" fillId="34" borderId="39" xfId="0" applyNumberFormat="1" applyFill="1" applyBorder="1" applyAlignment="1">
      <alignment horizontal="center"/>
    </xf>
    <xf numFmtId="0" fontId="0" fillId="34" borderId="39" xfId="0" applyFill="1" applyBorder="1"/>
    <xf numFmtId="168" fontId="0" fillId="34" borderId="39" xfId="0" applyNumberFormat="1" applyFill="1" applyBorder="1" applyAlignment="1">
      <alignment horizontal="left"/>
    </xf>
    <xf numFmtId="169" fontId="0" fillId="0" borderId="39" xfId="0" applyNumberFormat="1" applyBorder="1" applyAlignment="1">
      <alignment horizontal="center"/>
    </xf>
    <xf numFmtId="0" fontId="0" fillId="0" borderId="39" xfId="0" applyBorder="1"/>
    <xf numFmtId="0" fontId="32" fillId="35" borderId="40" xfId="0" applyFont="1" applyFill="1" applyBorder="1" applyAlignment="1">
      <alignment horizontal="center" vertical="top" wrapText="1"/>
    </xf>
    <xf numFmtId="0" fontId="8" fillId="3" borderId="0" xfId="0" applyFont="1" applyFill="1" applyBorder="1" applyAlignment="1">
      <alignment horizontal="center" vertical="center" wrapText="1"/>
    </xf>
    <xf numFmtId="0" fontId="8" fillId="3" borderId="4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164" fontId="9" fillId="0" borderId="19" xfId="0" applyNumberFormat="1" applyFont="1" applyBorder="1" applyAlignment="1">
      <alignment horizontal="center" vertical="center" wrapText="1"/>
    </xf>
    <xf numFmtId="164" fontId="9" fillId="0" borderId="23" xfId="0" applyNumberFormat="1" applyFont="1" applyBorder="1" applyAlignment="1">
      <alignment horizontal="center" vertical="center" wrapText="1"/>
    </xf>
    <xf numFmtId="164" fontId="9" fillId="0" borderId="18" xfId="0" applyNumberFormat="1" applyFont="1" applyBorder="1" applyAlignment="1">
      <alignment horizontal="center" vertical="center" wrapText="1"/>
    </xf>
    <xf numFmtId="164" fontId="9" fillId="0" borderId="20" xfId="0" applyNumberFormat="1" applyFont="1" applyBorder="1" applyAlignment="1">
      <alignment horizontal="center" vertical="center" wrapText="1"/>
    </xf>
    <xf numFmtId="164" fontId="9" fillId="0" borderId="30" xfId="0" applyNumberFormat="1" applyFont="1" applyBorder="1" applyAlignment="1">
      <alignment horizontal="center" vertical="center" wrapText="1"/>
    </xf>
    <xf numFmtId="164" fontId="9" fillId="0" borderId="22" xfId="0" applyNumberFormat="1" applyFont="1" applyBorder="1" applyAlignment="1">
      <alignment horizontal="center" vertical="center" wrapText="1"/>
    </xf>
    <xf numFmtId="1" fontId="9" fillId="0" borderId="19" xfId="0" applyNumberFormat="1" applyFont="1" applyBorder="1" applyAlignment="1">
      <alignment horizontal="center" vertical="center" wrapText="1"/>
    </xf>
    <xf numFmtId="1" fontId="9" fillId="0" borderId="37" xfId="0" applyNumberFormat="1" applyFont="1" applyBorder="1" applyAlignment="1">
      <alignment horizontal="center" vertical="center" wrapText="1"/>
    </xf>
    <xf numFmtId="1" fontId="9" fillId="0" borderId="38" xfId="0" applyNumberFormat="1" applyFont="1" applyBorder="1" applyAlignment="1">
      <alignment horizontal="center" vertical="center" wrapText="1"/>
    </xf>
    <xf numFmtId="1" fontId="9" fillId="0" borderId="18" xfId="0" applyNumberFormat="1" applyFont="1" applyBorder="1" applyAlignment="1">
      <alignment horizontal="center" vertical="center" wrapText="1"/>
    </xf>
    <xf numFmtId="164" fontId="9" fillId="0" borderId="11" xfId="0" applyNumberFormat="1" applyFont="1" applyBorder="1" applyAlignment="1">
      <alignment horizontal="center" vertical="center" wrapText="1"/>
    </xf>
    <xf numFmtId="164" fontId="9" fillId="0" borderId="11" xfId="0" applyNumberFormat="1" applyFont="1" applyBorder="1" applyAlignment="1">
      <alignment horizontal="left" vertical="center" wrapText="1"/>
    </xf>
    <xf numFmtId="15" fontId="14" fillId="22" borderId="0" xfId="0" quotePrefix="1" applyNumberFormat="1" applyFont="1" applyFill="1" applyAlignment="1">
      <alignment horizontal="left" vertical="top"/>
    </xf>
    <xf numFmtId="37" fontId="13" fillId="22" borderId="0" xfId="0" applyNumberFormat="1" applyFont="1" applyFill="1" applyAlignment="1">
      <alignment vertical="center"/>
    </xf>
    <xf numFmtId="37" fontId="0" fillId="22" borderId="0" xfId="0" applyNumberFormat="1" applyFill="1"/>
    <xf numFmtId="1" fontId="7" fillId="2" borderId="1" xfId="0" applyNumberFormat="1" applyFont="1" applyFill="1" applyBorder="1" applyAlignment="1">
      <alignment horizontal="center" vertical="center" wrapText="1" readingOrder="1"/>
    </xf>
    <xf numFmtId="0" fontId="33" fillId="4" borderId="0" xfId="0" applyFont="1" applyFill="1"/>
    <xf numFmtId="0" fontId="23" fillId="0" borderId="0" xfId="14" applyFill="1"/>
    <xf numFmtId="0" fontId="0" fillId="0" borderId="0" xfId="0" applyFill="1" applyAlignment="1">
      <alignment vertical="center"/>
    </xf>
    <xf numFmtId="0" fontId="0" fillId="0" borderId="0" xfId="0" applyFill="1"/>
    <xf numFmtId="0" fontId="0" fillId="5" borderId="0" xfId="0" applyFill="1" applyAlignment="1">
      <alignment horizontal="center"/>
    </xf>
    <xf numFmtId="0" fontId="13" fillId="5" borderId="0" xfId="0" quotePrefix="1" applyFont="1" applyFill="1" applyAlignment="1">
      <alignment horizontal="center"/>
    </xf>
    <xf numFmtId="0" fontId="0" fillId="5" borderId="0" xfId="0" applyFill="1" applyAlignment="1"/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9" fillId="3" borderId="7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164" fontId="9" fillId="0" borderId="12" xfId="0" applyNumberFormat="1" applyFont="1" applyBorder="1" applyAlignment="1">
      <alignment horizontal="center" vertical="center" wrapText="1"/>
    </xf>
    <xf numFmtId="164" fontId="9" fillId="0" borderId="10" xfId="0" applyNumberFormat="1" applyFont="1" applyBorder="1" applyAlignment="1">
      <alignment horizontal="center" vertical="center" wrapText="1"/>
    </xf>
    <xf numFmtId="1" fontId="9" fillId="0" borderId="12" xfId="0" applyNumberFormat="1" applyFont="1" applyBorder="1" applyAlignment="1">
      <alignment horizontal="center" vertical="center" wrapText="1"/>
    </xf>
    <xf numFmtId="1" fontId="9" fillId="0" borderId="10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26" fillId="0" borderId="31" xfId="15" applyFont="1" applyBorder="1" applyAlignment="1" applyProtection="1">
      <alignment horizontal="center"/>
      <protection locked="0"/>
    </xf>
    <xf numFmtId="0" fontId="26" fillId="0" borderId="32" xfId="15" applyFont="1" applyBorder="1" applyAlignment="1" applyProtection="1">
      <alignment horizontal="center"/>
      <protection locked="0"/>
    </xf>
    <xf numFmtId="0" fontId="26" fillId="0" borderId="33" xfId="15" applyFont="1" applyBorder="1" applyAlignment="1" applyProtection="1">
      <alignment horizontal="center"/>
      <protection locked="0"/>
    </xf>
    <xf numFmtId="0" fontId="28" fillId="0" borderId="31" xfId="16" applyFont="1" applyBorder="1" applyAlignment="1" applyProtection="1">
      <alignment horizontal="center"/>
      <protection locked="0"/>
    </xf>
    <xf numFmtId="0" fontId="28" fillId="0" borderId="32" xfId="16" applyFont="1" applyBorder="1" applyAlignment="1" applyProtection="1">
      <alignment horizontal="center"/>
      <protection locked="0"/>
    </xf>
    <xf numFmtId="0" fontId="28" fillId="0" borderId="33" xfId="16" applyFont="1" applyBorder="1" applyAlignment="1" applyProtection="1">
      <alignment horizontal="center"/>
      <protection locked="0"/>
    </xf>
    <xf numFmtId="0" fontId="8" fillId="3" borderId="7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32" fillId="35" borderId="42" xfId="0" applyFont="1" applyFill="1" applyBorder="1" applyAlignment="1">
      <alignment horizontal="center" vertical="top" wrapText="1"/>
    </xf>
    <xf numFmtId="0" fontId="32" fillId="35" borderId="41" xfId="0" applyFont="1" applyFill="1" applyBorder="1" applyAlignment="1">
      <alignment horizontal="center" vertical="top" wrapText="1"/>
    </xf>
    <xf numFmtId="0" fontId="12" fillId="29" borderId="0" xfId="12" applyFill="1" applyAlignment="1">
      <alignment horizontal="center"/>
    </xf>
    <xf numFmtId="0" fontId="15" fillId="14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5" fillId="17" borderId="0" xfId="0" applyFont="1" applyFill="1" applyAlignment="1">
      <alignment horizontal="center"/>
    </xf>
    <xf numFmtId="0" fontId="0" fillId="28" borderId="0" xfId="0" applyFill="1" applyAlignment="1">
      <alignment horizontal="center"/>
    </xf>
    <xf numFmtId="0" fontId="15" fillId="26" borderId="0" xfId="0" applyFont="1" applyFill="1" applyAlignment="1">
      <alignment horizontal="center"/>
    </xf>
    <xf numFmtId="0" fontId="0" fillId="27" borderId="0" xfId="0" applyFill="1" applyAlignment="1">
      <alignment horizontal="center"/>
    </xf>
    <xf numFmtId="0" fontId="0" fillId="15" borderId="0" xfId="0" applyFill="1" applyAlignment="1">
      <alignment horizontal="center"/>
    </xf>
    <xf numFmtId="0" fontId="17" fillId="20" borderId="0" xfId="0" applyFont="1" applyFill="1" applyAlignment="1">
      <alignment horizontal="center"/>
    </xf>
    <xf numFmtId="0" fontId="17" fillId="18" borderId="0" xfId="0" applyFont="1" applyFill="1" applyAlignment="1">
      <alignment horizontal="center"/>
    </xf>
    <xf numFmtId="0" fontId="15" fillId="11" borderId="0" xfId="0" applyFont="1" applyFill="1" applyAlignment="1">
      <alignment horizontal="center"/>
    </xf>
    <xf numFmtId="0" fontId="15" fillId="13" borderId="0" xfId="0" applyFont="1" applyFill="1" applyAlignment="1">
      <alignment horizontal="center"/>
    </xf>
    <xf numFmtId="0" fontId="0" fillId="7" borderId="0" xfId="0" applyFill="1" applyAlignment="1">
      <alignment horizontal="center"/>
    </xf>
  </cellXfs>
  <cellStyles count="17">
    <cellStyle name="Comma" xfId="9" builtinId="3"/>
    <cellStyle name="Explanatory Text 2" xfId="16" xr:uid="{299F78D6-583A-4018-9759-C299C2A3FCE7}"/>
    <cellStyle name="Heading 1" xfId="11" builtinId="16"/>
    <cellStyle name="Heading 1 3" xfId="15" xr:uid="{E1AE578A-6F20-4D3D-B3CD-9CFEBFB205CD}"/>
    <cellStyle name="Hyperlink" xfId="14" builtinId="8"/>
    <cellStyle name="Normal" xfId="0" builtinId="0"/>
    <cellStyle name="Normal 2" xfId="2" xr:uid="{BFB87CBE-0203-4D73-89E4-7947C35ADCFB}"/>
    <cellStyle name="Normal 2 2" xfId="4" xr:uid="{AAD75CFD-E699-42C2-B151-C8BA82C4AD69}"/>
    <cellStyle name="Normal 2 2 3" xfId="1" xr:uid="{D04120CA-8852-4AC8-B633-57401033837A}"/>
    <cellStyle name="Normal 2 3" xfId="5" xr:uid="{A47CE883-DC84-4388-BC5D-F93196C1F57D}"/>
    <cellStyle name="Normal 2 4" xfId="7" xr:uid="{1A98EA55-DB56-4919-B7D8-3BA97D1EF3EA}"/>
    <cellStyle name="Normal 23" xfId="10" xr:uid="{77D22126-E869-4866-BC20-490040C7E02F}"/>
    <cellStyle name="Normal 3" xfId="12" xr:uid="{EFFFE3DC-DCEC-4E11-8367-1957FFCAA729}"/>
    <cellStyle name="Normal 4" xfId="3" xr:uid="{116516B8-6206-4A1B-B14D-E908E7386E49}"/>
    <cellStyle name="Normal 4 2" xfId="6" xr:uid="{2A937946-5FC1-4058-BFEE-4EB9EA4E1736}"/>
    <cellStyle name="Percent" xfId="8" builtinId="5"/>
    <cellStyle name="Percent 2" xfId="13" xr:uid="{D0334CE7-F1E5-49BB-86DE-4DC94D530DC1}"/>
  </cellStyles>
  <dxfs count="0"/>
  <tableStyles count="0" defaultTableStyle="TableStyleMedium2" defaultPivotStyle="PivotStyleLight16"/>
  <colors>
    <mruColors>
      <color rgb="FFCC99FF"/>
      <color rgb="FFD9FFEC"/>
      <color rgb="FF99FFCC"/>
      <color rgb="FF3FCAF5"/>
      <color rgb="FF00CC99"/>
      <color rgb="FF63B4D1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Cumulative</a:t>
            </a:r>
            <a:r>
              <a:rPr lang="en-GB" baseline="0"/>
              <a:t> Total Demand</a:t>
            </a:r>
            <a:endParaRPr lang="en-GB"/>
          </a:p>
        </c:rich>
      </c:tx>
      <c:layout>
        <c:manualLayout>
          <c:xMode val="edge"/>
          <c:yMode val="edge"/>
          <c:x val="0.30036745406824145"/>
          <c:y val="1.9379844961240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2"/>
          <c:order val="0"/>
          <c:tx>
            <c:strRef>
              <c:f>'Pie chart Demand'!$P$3</c:f>
              <c:strCache>
                <c:ptCount val="1"/>
                <c:pt idx="0">
                  <c:v>2022/2023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'Pie chart Demand'!$A$4:$A$186</c:f>
              <c:numCache>
                <c:formatCode>d\-mmm\-yy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'Pie chart Demand'!$P$4:$P$186</c:f>
              <c:numCache>
                <c:formatCode>#,##0_);\(#,##0\)</c:formatCode>
                <c:ptCount val="183"/>
                <c:pt idx="0">
                  <c:v>0.21856427927272812</c:v>
                </c:pt>
                <c:pt idx="1">
                  <c:v>0.43683020090910291</c:v>
                </c:pt>
                <c:pt idx="2">
                  <c:v>0.6956295551818289</c:v>
                </c:pt>
                <c:pt idx="3">
                  <c:v>0.93080278490910529</c:v>
                </c:pt>
                <c:pt idx="4">
                  <c:v>1.1614706540909072</c:v>
                </c:pt>
                <c:pt idx="5">
                  <c:v>1.3830865816363711</c:v>
                </c:pt>
                <c:pt idx="6">
                  <c:v>1.6115839367272777</c:v>
                </c:pt>
                <c:pt idx="7">
                  <c:v>1.8296614546363683</c:v>
                </c:pt>
                <c:pt idx="8">
                  <c:v>2.0476998863636262</c:v>
                </c:pt>
                <c:pt idx="9">
                  <c:v>2.2992071529090961</c:v>
                </c:pt>
                <c:pt idx="10">
                  <c:v>2.5619250528181907</c:v>
                </c:pt>
                <c:pt idx="11">
                  <c:v>2.8322416687272631</c:v>
                </c:pt>
                <c:pt idx="12">
                  <c:v>3.1003724737272855</c:v>
                </c:pt>
                <c:pt idx="13">
                  <c:v>3.3698331059090805</c:v>
                </c:pt>
                <c:pt idx="14">
                  <c:v>3.5895880824545396</c:v>
                </c:pt>
                <c:pt idx="15">
                  <c:v>3.8222252076363485</c:v>
                </c:pt>
                <c:pt idx="16">
                  <c:v>4.092091220818177</c:v>
                </c:pt>
                <c:pt idx="17">
                  <c:v>4.3638103590000084</c:v>
                </c:pt>
                <c:pt idx="18">
                  <c:v>4.6274650562727251</c:v>
                </c:pt>
                <c:pt idx="19">
                  <c:v>4.8982882034545341</c:v>
                </c:pt>
                <c:pt idx="20">
                  <c:v>5.1538122374545399</c:v>
                </c:pt>
                <c:pt idx="21">
                  <c:v>5.3934452620000135</c:v>
                </c:pt>
                <c:pt idx="22">
                  <c:v>5.6314148450000125</c:v>
                </c:pt>
                <c:pt idx="23">
                  <c:v>5.8744127833636401</c:v>
                </c:pt>
                <c:pt idx="24">
                  <c:v>6.1249003787272782</c:v>
                </c:pt>
                <c:pt idx="25">
                  <c:v>6.3497722927272866</c:v>
                </c:pt>
                <c:pt idx="26">
                  <c:v>6.5892853697272793</c:v>
                </c:pt>
                <c:pt idx="27">
                  <c:v>6.8100353821818249</c:v>
                </c:pt>
                <c:pt idx="28">
                  <c:v>7.0274364970909238</c:v>
                </c:pt>
                <c:pt idx="29">
                  <c:v>7.2558327721818321</c:v>
                </c:pt>
                <c:pt idx="30">
                  <c:v>7.4932289147272897</c:v>
                </c:pt>
                <c:pt idx="31">
                  <c:v>7.7139737689091259</c:v>
                </c:pt>
                <c:pt idx="32">
                  <c:v>7.9424354858182102</c:v>
                </c:pt>
                <c:pt idx="33">
                  <c:v>8.2196111358181891</c:v>
                </c:pt>
                <c:pt idx="34">
                  <c:v>8.5153797933636479</c:v>
                </c:pt>
                <c:pt idx="35">
                  <c:v>8.7727551585454808</c:v>
                </c:pt>
                <c:pt idx="36">
                  <c:v>9.0200204728182101</c:v>
                </c:pt>
                <c:pt idx="37">
                  <c:v>9.2831948747273074</c:v>
                </c:pt>
                <c:pt idx="38">
                  <c:v>9.5382365028181919</c:v>
                </c:pt>
                <c:pt idx="39">
                  <c:v>9.7974614691818278</c:v>
                </c:pt>
                <c:pt idx="40">
                  <c:v>10.043829931818193</c:v>
                </c:pt>
                <c:pt idx="41">
                  <c:v>10.298921200545465</c:v>
                </c:pt>
                <c:pt idx="42">
                  <c:v>10.559928265272728</c:v>
                </c:pt>
                <c:pt idx="43">
                  <c:v>10.818453725454553</c:v>
                </c:pt>
                <c:pt idx="44">
                  <c:v>11.094135040545446</c:v>
                </c:pt>
                <c:pt idx="45">
                  <c:v>11.346156249909106</c:v>
                </c:pt>
                <c:pt idx="46">
                  <c:v>11.608675136363647</c:v>
                </c:pt>
                <c:pt idx="47">
                  <c:v>11.881021359818179</c:v>
                </c:pt>
                <c:pt idx="48">
                  <c:v>12.139885726363632</c:v>
                </c:pt>
                <c:pt idx="49">
                  <c:v>12.409661929090918</c:v>
                </c:pt>
                <c:pt idx="50">
                  <c:v>12.683728569999978</c:v>
                </c:pt>
                <c:pt idx="51">
                  <c:v>12.985860667272712</c:v>
                </c:pt>
                <c:pt idx="52">
                  <c:v>13.288117771181756</c:v>
                </c:pt>
                <c:pt idx="53">
                  <c:v>13.554914560181761</c:v>
                </c:pt>
                <c:pt idx="54">
                  <c:v>13.816471544181788</c:v>
                </c:pt>
                <c:pt idx="55">
                  <c:v>14.078506928909059</c:v>
                </c:pt>
                <c:pt idx="56">
                  <c:v>14.327883327090879</c:v>
                </c:pt>
                <c:pt idx="57">
                  <c:v>14.583150602090882</c:v>
                </c:pt>
                <c:pt idx="58">
                  <c:v>14.885408205181781</c:v>
                </c:pt>
                <c:pt idx="59">
                  <c:v>15.200953901363533</c:v>
                </c:pt>
                <c:pt idx="60">
                  <c:v>15.544454699272636</c:v>
                </c:pt>
                <c:pt idx="61">
                  <c:v>15.890645674908992</c:v>
                </c:pt>
                <c:pt idx="62">
                  <c:v>16.223311585454468</c:v>
                </c:pt>
                <c:pt idx="63">
                  <c:v>16.546663121999913</c:v>
                </c:pt>
                <c:pt idx="64">
                  <c:v>16.871578523727202</c:v>
                </c:pt>
                <c:pt idx="65">
                  <c:v>17.222244790727206</c:v>
                </c:pt>
                <c:pt idx="66">
                  <c:v>17.582966404090833</c:v>
                </c:pt>
                <c:pt idx="67">
                  <c:v>17.942796723454446</c:v>
                </c:pt>
                <c:pt idx="68">
                  <c:v>18.309818862454449</c:v>
                </c:pt>
                <c:pt idx="69">
                  <c:v>18.686322472181736</c:v>
                </c:pt>
                <c:pt idx="70">
                  <c:v>19.054215568363549</c:v>
                </c:pt>
                <c:pt idx="71">
                  <c:v>19.427448582908983</c:v>
                </c:pt>
                <c:pt idx="72">
                  <c:v>19.827297394363558</c:v>
                </c:pt>
                <c:pt idx="73">
                  <c:v>20.233072184272658</c:v>
                </c:pt>
                <c:pt idx="74">
                  <c:v>20.632653477090827</c:v>
                </c:pt>
                <c:pt idx="75">
                  <c:v>21.051243203636318</c:v>
                </c:pt>
                <c:pt idx="76">
                  <c:v>21.456167465363571</c:v>
                </c:pt>
                <c:pt idx="77">
                  <c:v>21.818068615999938</c:v>
                </c:pt>
                <c:pt idx="78">
                  <c:v>22.14497258172722</c:v>
                </c:pt>
                <c:pt idx="79">
                  <c:v>22.451477127454485</c:v>
                </c:pt>
                <c:pt idx="80">
                  <c:v>22.756397392909051</c:v>
                </c:pt>
                <c:pt idx="81">
                  <c:v>23.059826486454494</c:v>
                </c:pt>
                <c:pt idx="82">
                  <c:v>23.380798983909045</c:v>
                </c:pt>
                <c:pt idx="83">
                  <c:v>23.666056321090828</c:v>
                </c:pt>
                <c:pt idx="84">
                  <c:v>23.950032669181752</c:v>
                </c:pt>
                <c:pt idx="85">
                  <c:v>24.229324854818113</c:v>
                </c:pt>
                <c:pt idx="86">
                  <c:v>24.517405084545413</c:v>
                </c:pt>
                <c:pt idx="87">
                  <c:v>24.802323576545422</c:v>
                </c:pt>
                <c:pt idx="88">
                  <c:v>25.098761525272696</c:v>
                </c:pt>
                <c:pt idx="89">
                  <c:v>25.367746361727249</c:v>
                </c:pt>
                <c:pt idx="90">
                  <c:v>25.613817062181759</c:v>
                </c:pt>
                <c:pt idx="91">
                  <c:v>25.855396960909033</c:v>
                </c:pt>
                <c:pt idx="92">
                  <c:v>26.096199650909053</c:v>
                </c:pt>
                <c:pt idx="93">
                  <c:v>26.362627340727279</c:v>
                </c:pt>
                <c:pt idx="94">
                  <c:v>26.641689862909054</c:v>
                </c:pt>
                <c:pt idx="95">
                  <c:v>26.903780778545435</c:v>
                </c:pt>
                <c:pt idx="96">
                  <c:v>27.172229013999946</c:v>
                </c:pt>
                <c:pt idx="97">
                  <c:v>27.433143197636412</c:v>
                </c:pt>
                <c:pt idx="98">
                  <c:v>27.665934596454587</c:v>
                </c:pt>
                <c:pt idx="99">
                  <c:v>27.909342452090844</c:v>
                </c:pt>
                <c:pt idx="100">
                  <c:v>28.177845695818217</c:v>
                </c:pt>
                <c:pt idx="101">
                  <c:v>28.440490463272763</c:v>
                </c:pt>
                <c:pt idx="102">
                  <c:v>28.699649218727284</c:v>
                </c:pt>
                <c:pt idx="103">
                  <c:v>28.954141635636372</c:v>
                </c:pt>
                <c:pt idx="104">
                  <c:v>29.211963739909013</c:v>
                </c:pt>
                <c:pt idx="105">
                  <c:v>29.461366363818151</c:v>
                </c:pt>
                <c:pt idx="106">
                  <c:v>29.72311195609085</c:v>
                </c:pt>
                <c:pt idx="107">
                  <c:v>30.047348067363615</c:v>
                </c:pt>
                <c:pt idx="108">
                  <c:v>30.412045460181787</c:v>
                </c:pt>
                <c:pt idx="109">
                  <c:v>30.778390536818197</c:v>
                </c:pt>
                <c:pt idx="110">
                  <c:v>31.146415127545474</c:v>
                </c:pt>
                <c:pt idx="111">
                  <c:v>31.500940783818205</c:v>
                </c:pt>
                <c:pt idx="112">
                  <c:v>31.82777435209092</c:v>
                </c:pt>
                <c:pt idx="113">
                  <c:v>32.16040190590909</c:v>
                </c:pt>
                <c:pt idx="114">
                  <c:v>32.525083490181821</c:v>
                </c:pt>
                <c:pt idx="115">
                  <c:v>32.878781299454545</c:v>
                </c:pt>
                <c:pt idx="116">
                  <c:v>33.230773367636367</c:v>
                </c:pt>
                <c:pt idx="117">
                  <c:v>33.571596997</c:v>
                </c:pt>
                <c:pt idx="118">
                  <c:v>33.901036991000019</c:v>
                </c:pt>
                <c:pt idx="119">
                  <c:v>34.195607678909091</c:v>
                </c:pt>
                <c:pt idx="120">
                  <c:v>34.464303152636354</c:v>
                </c:pt>
                <c:pt idx="121">
                  <c:v>34.757882164272758</c:v>
                </c:pt>
                <c:pt idx="122">
                  <c:v>35.042332427727281</c:v>
                </c:pt>
                <c:pt idx="123">
                  <c:v>35.300492606090927</c:v>
                </c:pt>
                <c:pt idx="124">
                  <c:v>35.561573876636409</c:v>
                </c:pt>
                <c:pt idx="125">
                  <c:v>35.82791917000003</c:v>
                </c:pt>
                <c:pt idx="126">
                  <c:v>36.088137016727273</c:v>
                </c:pt>
                <c:pt idx="127">
                  <c:v>36.35752523727276</c:v>
                </c:pt>
                <c:pt idx="128">
                  <c:v>36.680678686636412</c:v>
                </c:pt>
                <c:pt idx="129">
                  <c:v>37.02007912109098</c:v>
                </c:pt>
                <c:pt idx="130">
                  <c:v>37.343925625000054</c:v>
                </c:pt>
                <c:pt idx="131">
                  <c:v>37.66572092600007</c:v>
                </c:pt>
                <c:pt idx="132">
                  <c:v>37.960999542545544</c:v>
                </c:pt>
                <c:pt idx="133">
                  <c:v>38.227739339636443</c:v>
                </c:pt>
                <c:pt idx="134">
                  <c:v>38.505467406272771</c:v>
                </c:pt>
                <c:pt idx="135">
                  <c:v>38.805901068181889</c:v>
                </c:pt>
                <c:pt idx="136">
                  <c:v>39.108820193727325</c:v>
                </c:pt>
                <c:pt idx="137">
                  <c:v>39.390455824091006</c:v>
                </c:pt>
                <c:pt idx="138">
                  <c:v>39.663034841454603</c:v>
                </c:pt>
                <c:pt idx="139">
                  <c:v>39.91759294863644</c:v>
                </c:pt>
                <c:pt idx="140">
                  <c:v>40.175982033545509</c:v>
                </c:pt>
                <c:pt idx="141">
                  <c:v>40.435004693545487</c:v>
                </c:pt>
                <c:pt idx="142">
                  <c:v>40.711251477272761</c:v>
                </c:pt>
                <c:pt idx="143">
                  <c:v>40.996081967727307</c:v>
                </c:pt>
                <c:pt idx="144">
                  <c:v>41.296059573727298</c:v>
                </c:pt>
                <c:pt idx="145">
                  <c:v>41.593411481090968</c:v>
                </c:pt>
                <c:pt idx="146">
                  <c:v>41.880443597636415</c:v>
                </c:pt>
                <c:pt idx="147">
                  <c:v>42.164016152454622</c:v>
                </c:pt>
                <c:pt idx="148">
                  <c:v>42.454791119636425</c:v>
                </c:pt>
                <c:pt idx="149">
                  <c:v>42.799883016181894</c:v>
                </c:pt>
                <c:pt idx="150">
                  <c:v>43.14577103081831</c:v>
                </c:pt>
                <c:pt idx="151">
                  <c:v>43.14577103081831</c:v>
                </c:pt>
                <c:pt idx="152">
                  <c:v>43.479369544091064</c:v>
                </c:pt>
                <c:pt idx="153">
                  <c:v>43.798810106545595</c:v>
                </c:pt>
                <c:pt idx="154">
                  <c:v>44.106611980818329</c:v>
                </c:pt>
                <c:pt idx="155">
                  <c:v>44.393975979000146</c:v>
                </c:pt>
                <c:pt idx="156">
                  <c:v>44.685581452818333</c:v>
                </c:pt>
                <c:pt idx="157">
                  <c:v>44.987946915363786</c:v>
                </c:pt>
                <c:pt idx="158">
                  <c:v>45.307606649727397</c:v>
                </c:pt>
                <c:pt idx="159">
                  <c:v>45.63942572300013</c:v>
                </c:pt>
                <c:pt idx="160">
                  <c:v>45.942829842181958</c:v>
                </c:pt>
                <c:pt idx="161">
                  <c:v>46.263744094000124</c:v>
                </c:pt>
                <c:pt idx="162">
                  <c:v>46.549419181272839</c:v>
                </c:pt>
                <c:pt idx="163">
                  <c:v>46.81059840945467</c:v>
                </c:pt>
                <c:pt idx="164">
                  <c:v>47.077263512091058</c:v>
                </c:pt>
                <c:pt idx="165">
                  <c:v>47.357224234454669</c:v>
                </c:pt>
                <c:pt idx="166">
                  <c:v>47.665905173272854</c:v>
                </c:pt>
                <c:pt idx="167">
                  <c:v>47.94973898463649</c:v>
                </c:pt>
                <c:pt idx="168">
                  <c:v>48.245730105454676</c:v>
                </c:pt>
                <c:pt idx="169">
                  <c:v>48.511095860091046</c:v>
                </c:pt>
                <c:pt idx="170">
                  <c:v>48.790548145181937</c:v>
                </c:pt>
                <c:pt idx="171">
                  <c:v>49.093155946363765</c:v>
                </c:pt>
                <c:pt idx="172">
                  <c:v>49.356428757091045</c:v>
                </c:pt>
                <c:pt idx="173">
                  <c:v>49.615838462363769</c:v>
                </c:pt>
                <c:pt idx="174">
                  <c:v>49.875308517727412</c:v>
                </c:pt>
                <c:pt idx="175">
                  <c:v>50.128787934545564</c:v>
                </c:pt>
                <c:pt idx="176">
                  <c:v>50.370396420000091</c:v>
                </c:pt>
                <c:pt idx="177">
                  <c:v>50.615486369091073</c:v>
                </c:pt>
                <c:pt idx="178">
                  <c:v>50.906913399272888</c:v>
                </c:pt>
                <c:pt idx="179">
                  <c:v>51.210470735090972</c:v>
                </c:pt>
                <c:pt idx="180">
                  <c:v>51.494881729181884</c:v>
                </c:pt>
                <c:pt idx="181">
                  <c:v>51.766027325545558</c:v>
                </c:pt>
                <c:pt idx="182">
                  <c:v>52.044690135181952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C-4C79-8021-045081E2EF73}"/>
            </c:ext>
          </c:extLst>
        </c:ser>
        <c:ser>
          <c:idx val="13"/>
          <c:order val="1"/>
          <c:tx>
            <c:strRef>
              <c:f>'Pie chart Demand'!$Q$3</c:f>
              <c:strCache>
                <c:ptCount val="1"/>
                <c:pt idx="0">
                  <c:v>2023/2024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'Pie chart Demand'!$A$4:$A$186</c:f>
              <c:numCache>
                <c:formatCode>d\-mmm\-yy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'Pie chart Demand'!$Q$4:$Q$186</c:f>
              <c:numCache>
                <c:formatCode>#,##0_);\(#,##0\)</c:formatCode>
                <c:ptCount val="183"/>
                <c:pt idx="0">
                  <c:v>0.15988924509090871</c:v>
                </c:pt>
                <c:pt idx="1">
                  <c:v>0.33271705563636411</c:v>
                </c:pt>
                <c:pt idx="2">
                  <c:v>0.49319301700000084</c:v>
                </c:pt>
                <c:pt idx="3">
                  <c:v>0.64294911690908996</c:v>
                </c:pt>
                <c:pt idx="4">
                  <c:v>0.80079304490909131</c:v>
                </c:pt>
                <c:pt idx="5">
                  <c:v>0.95424417654545413</c:v>
                </c:pt>
                <c:pt idx="6">
                  <c:v>1.114475188272728</c:v>
                </c:pt>
                <c:pt idx="7">
                  <c:v>1.2682167509090914</c:v>
                </c:pt>
                <c:pt idx="8">
                  <c:v>1.4389367313636368</c:v>
                </c:pt>
                <c:pt idx="9">
                  <c:v>1.6249827940909107</c:v>
                </c:pt>
                <c:pt idx="10">
                  <c:v>1.8003905008181822</c:v>
                </c:pt>
                <c:pt idx="11">
                  <c:v>1.9926562352727279</c:v>
                </c:pt>
                <c:pt idx="12">
                  <c:v>2.1793692154545474</c:v>
                </c:pt>
                <c:pt idx="13">
                  <c:v>2.3576299811818187</c:v>
                </c:pt>
                <c:pt idx="14">
                  <c:v>2.5403172526363638</c:v>
                </c:pt>
                <c:pt idx="15">
                  <c:v>2.7642398229090905</c:v>
                </c:pt>
                <c:pt idx="16">
                  <c:v>2.9611739861818198</c:v>
                </c:pt>
                <c:pt idx="17">
                  <c:v>3.144869727363635</c:v>
                </c:pt>
                <c:pt idx="18">
                  <c:v>3.3344780799090907</c:v>
                </c:pt>
                <c:pt idx="19">
                  <c:v>3.531090041454545</c:v>
                </c:pt>
                <c:pt idx="20">
                  <c:v>3.7190381599090907</c:v>
                </c:pt>
                <c:pt idx="21">
                  <c:v>3.9059019193636377</c:v>
                </c:pt>
                <c:pt idx="22">
                  <c:v>4.1271822441818173</c:v>
                </c:pt>
                <c:pt idx="23">
                  <c:v>4.3480832136363636</c:v>
                </c:pt>
                <c:pt idx="24">
                  <c:v>4.5737670623636353</c:v>
                </c:pt>
                <c:pt idx="25">
                  <c:v>4.7887736509999987</c:v>
                </c:pt>
                <c:pt idx="26">
                  <c:v>4.9944503570909085</c:v>
                </c:pt>
                <c:pt idx="27">
                  <c:v>5.1843661002727268</c:v>
                </c:pt>
                <c:pt idx="28">
                  <c:v>5.376697944636363</c:v>
                </c:pt>
                <c:pt idx="29">
                  <c:v>5.5758714705454544</c:v>
                </c:pt>
                <c:pt idx="30">
                  <c:v>5.7762131004545436</c:v>
                </c:pt>
                <c:pt idx="31">
                  <c:v>5.9932745788181814</c:v>
                </c:pt>
                <c:pt idx="32">
                  <c:v>6.2116893944545417</c:v>
                </c:pt>
                <c:pt idx="33">
                  <c:v>6.4439615945454563</c:v>
                </c:pt>
                <c:pt idx="34">
                  <c:v>6.6570672987272719</c:v>
                </c:pt>
                <c:pt idx="35">
                  <c:v>6.8726150667272732</c:v>
                </c:pt>
                <c:pt idx="36">
                  <c:v>7.1029424808374948</c:v>
                </c:pt>
                <c:pt idx="37">
                  <c:v>7.333210903928399</c:v>
                </c:pt>
                <c:pt idx="38">
                  <c:v>7.5637757866556719</c:v>
                </c:pt>
                <c:pt idx="39">
                  <c:v>7.8074331542011288</c:v>
                </c:pt>
                <c:pt idx="40">
                  <c:v>8.0660780986556784</c:v>
                </c:pt>
                <c:pt idx="41">
                  <c:v>8.3150626377465837</c:v>
                </c:pt>
                <c:pt idx="42">
                  <c:v>8.5619541526556713</c:v>
                </c:pt>
                <c:pt idx="43">
                  <c:v>8.7880161469284026</c:v>
                </c:pt>
                <c:pt idx="44">
                  <c:v>9.0374584937465841</c:v>
                </c:pt>
                <c:pt idx="45">
                  <c:v>9.3092228028374944</c:v>
                </c:pt>
                <c:pt idx="46">
                  <c:v>9.5928507199283981</c:v>
                </c:pt>
                <c:pt idx="47">
                  <c:v>9.8619343441102068</c:v>
                </c:pt>
                <c:pt idx="48">
                  <c:v>10.063845198412556</c:v>
                </c:pt>
                <c:pt idx="49">
                  <c:v>10.269244962776181</c:v>
                </c:pt>
                <c:pt idx="50">
                  <c:v>10.495584205321643</c:v>
                </c:pt>
                <c:pt idx="51">
                  <c:v>10.743137853321636</c:v>
                </c:pt>
                <c:pt idx="52">
                  <c:v>10.964514313867085</c:v>
                </c:pt>
                <c:pt idx="53">
                  <c:v>11.17749115968531</c:v>
                </c:pt>
                <c:pt idx="54">
                  <c:v>11.409110011048911</c:v>
                </c:pt>
                <c:pt idx="55">
                  <c:v>11.677105422321668</c:v>
                </c:pt>
                <c:pt idx="56">
                  <c:v>11.957854456048942</c:v>
                </c:pt>
                <c:pt idx="57">
                  <c:v>12.229889912412597</c:v>
                </c:pt>
                <c:pt idx="58">
                  <c:v>12.528925061139869</c:v>
                </c:pt>
                <c:pt idx="59">
                  <c:v>12.869221872412577</c:v>
                </c:pt>
                <c:pt idx="60">
                  <c:v>13.240748115958025</c:v>
                </c:pt>
                <c:pt idx="61">
                  <c:v>13.624693791867131</c:v>
                </c:pt>
                <c:pt idx="62">
                  <c:v>13.989482899958029</c:v>
                </c:pt>
                <c:pt idx="63">
                  <c:v>14.304526505867129</c:v>
                </c:pt>
                <c:pt idx="64">
                  <c:v>14.619014168503481</c:v>
                </c:pt>
                <c:pt idx="65">
                  <c:v>14.954190144958041</c:v>
                </c:pt>
                <c:pt idx="66">
                  <c:v>15.296881867230782</c:v>
                </c:pt>
                <c:pt idx="67">
                  <c:v>15.597581397685337</c:v>
                </c:pt>
                <c:pt idx="68">
                  <c:v>15.876686232776228</c:v>
                </c:pt>
                <c:pt idx="69">
                  <c:v>16.105382388867135</c:v>
                </c:pt>
                <c:pt idx="70">
                  <c:v>16.330276179958027</c:v>
                </c:pt>
                <c:pt idx="71">
                  <c:v>16.591321785594381</c:v>
                </c:pt>
                <c:pt idx="72">
                  <c:v>16.859002588048966</c:v>
                </c:pt>
                <c:pt idx="73">
                  <c:v>17.151479938503471</c:v>
                </c:pt>
                <c:pt idx="74">
                  <c:v>17.462250703503457</c:v>
                </c:pt>
                <c:pt idx="75">
                  <c:v>17.741784484594387</c:v>
                </c:pt>
                <c:pt idx="76">
                  <c:v>18.001990257412608</c:v>
                </c:pt>
                <c:pt idx="77">
                  <c:v>18.249274532412599</c:v>
                </c:pt>
                <c:pt idx="78">
                  <c:v>18.516220919412596</c:v>
                </c:pt>
                <c:pt idx="79">
                  <c:v>18.786668856230836</c:v>
                </c:pt>
                <c:pt idx="80">
                  <c:v>19.034102357958091</c:v>
                </c:pt>
                <c:pt idx="81">
                  <c:v>19.293123568776277</c:v>
                </c:pt>
                <c:pt idx="82">
                  <c:v>19.539810303139898</c:v>
                </c:pt>
                <c:pt idx="83">
                  <c:v>19.772800788776252</c:v>
                </c:pt>
                <c:pt idx="84">
                  <c:v>20.00114240741264</c:v>
                </c:pt>
                <c:pt idx="85">
                  <c:v>20.224368486867203</c:v>
                </c:pt>
                <c:pt idx="86">
                  <c:v>20.457854717503505</c:v>
                </c:pt>
                <c:pt idx="87">
                  <c:v>20.693329591049</c:v>
                </c:pt>
                <c:pt idx="88">
                  <c:v>20.924757288230801</c:v>
                </c:pt>
                <c:pt idx="89">
                  <c:v>21.165998695559804</c:v>
                </c:pt>
                <c:pt idx="90">
                  <c:v>21.384286138079592</c:v>
                </c:pt>
                <c:pt idx="91">
                  <c:v>21.606417165261401</c:v>
                </c:pt>
                <c:pt idx="92">
                  <c:v>21.836159558625049</c:v>
                </c:pt>
                <c:pt idx="93">
                  <c:v>22.068688761644118</c:v>
                </c:pt>
                <c:pt idx="94">
                  <c:v>22.309532920098633</c:v>
                </c:pt>
                <c:pt idx="95">
                  <c:v>22.578358558371352</c:v>
                </c:pt>
                <c:pt idx="96">
                  <c:v>22.845679478371405</c:v>
                </c:pt>
                <c:pt idx="97">
                  <c:v>23.116455019371404</c:v>
                </c:pt>
                <c:pt idx="98">
                  <c:v>23.411593384735038</c:v>
                </c:pt>
                <c:pt idx="99">
                  <c:v>23.760461262098634</c:v>
                </c:pt>
                <c:pt idx="100">
                  <c:v>24.117163527462271</c:v>
                </c:pt>
                <c:pt idx="101">
                  <c:v>24.482628792098669</c:v>
                </c:pt>
                <c:pt idx="102">
                  <c:v>24.839673024280465</c:v>
                </c:pt>
                <c:pt idx="103">
                  <c:v>25.180038357735018</c:v>
                </c:pt>
                <c:pt idx="104">
                  <c:v>25.488146388098631</c:v>
                </c:pt>
                <c:pt idx="105">
                  <c:v>25.777157192735032</c:v>
                </c:pt>
                <c:pt idx="106">
                  <c:v>26.134602417916845</c:v>
                </c:pt>
                <c:pt idx="107">
                  <c:v>26.502104453916836</c:v>
                </c:pt>
                <c:pt idx="108">
                  <c:v>26.88477569191685</c:v>
                </c:pt>
                <c:pt idx="109">
                  <c:v>27.272914264371384</c:v>
                </c:pt>
                <c:pt idx="110">
                  <c:v>27.619190046916838</c:v>
                </c:pt>
                <c:pt idx="111">
                  <c:v>27.899848958777415</c:v>
                </c:pt>
                <c:pt idx="112">
                  <c:v>28.160629791805462</c:v>
                </c:pt>
                <c:pt idx="113">
                  <c:v>28.411015131532732</c:v>
                </c:pt>
                <c:pt idx="114">
                  <c:v>28.671133337169092</c:v>
                </c:pt>
                <c:pt idx="115">
                  <c:v>28.926442399714546</c:v>
                </c:pt>
                <c:pt idx="116">
                  <c:v>29.165546762345969</c:v>
                </c:pt>
                <c:pt idx="117">
                  <c:v>29.38629154752779</c:v>
                </c:pt>
                <c:pt idx="118">
                  <c:v>29.618632169164176</c:v>
                </c:pt>
                <c:pt idx="119">
                  <c:v>29.837132257800548</c:v>
                </c:pt>
                <c:pt idx="120">
                  <c:v>30.087355393709593</c:v>
                </c:pt>
                <c:pt idx="121">
                  <c:v>30.341754961436898</c:v>
                </c:pt>
                <c:pt idx="122">
                  <c:v>30.589492694164168</c:v>
                </c:pt>
                <c:pt idx="123">
                  <c:v>30.84021256725509</c:v>
                </c:pt>
                <c:pt idx="124">
                  <c:v>31.076612026436877</c:v>
                </c:pt>
                <c:pt idx="125">
                  <c:v>31.298136497800549</c:v>
                </c:pt>
                <c:pt idx="126">
                  <c:v>31.497648977800534</c:v>
                </c:pt>
                <c:pt idx="127">
                  <c:v>31.709059708164155</c:v>
                </c:pt>
                <c:pt idx="128">
                  <c:v>31.929439911073228</c:v>
                </c:pt>
                <c:pt idx="129">
                  <c:v>32.217874661164188</c:v>
                </c:pt>
                <c:pt idx="130">
                  <c:v>32.488570511073227</c:v>
                </c:pt>
                <c:pt idx="131">
                  <c:v>32.720950571958468</c:v>
                </c:pt>
                <c:pt idx="132">
                  <c:v>32.954715055231162</c:v>
                </c:pt>
                <c:pt idx="133">
                  <c:v>33.184734332231187</c:v>
                </c:pt>
                <c:pt idx="134">
                  <c:v>33.43352349395844</c:v>
                </c:pt>
                <c:pt idx="135">
                  <c:v>33.690596533594835</c:v>
                </c:pt>
                <c:pt idx="136">
                  <c:v>33.913602753413024</c:v>
                </c:pt>
                <c:pt idx="137">
                  <c:v>34.137411777118842</c:v>
                </c:pt>
                <c:pt idx="138">
                  <c:v>34.351022564391549</c:v>
                </c:pt>
                <c:pt idx="139">
                  <c:v>34.570665922391541</c:v>
                </c:pt>
                <c:pt idx="140">
                  <c:v>34.789210082806989</c:v>
                </c:pt>
                <c:pt idx="141">
                  <c:v>35.011657203988804</c:v>
                </c:pt>
                <c:pt idx="142">
                  <c:v>35.239009016988817</c:v>
                </c:pt>
                <c:pt idx="143">
                  <c:v>35.441857067806971</c:v>
                </c:pt>
                <c:pt idx="144">
                  <c:v>35.672410469716098</c:v>
                </c:pt>
                <c:pt idx="145">
                  <c:v>35.926455849897884</c:v>
                </c:pt>
                <c:pt idx="146">
                  <c:v>36.188859791534227</c:v>
                </c:pt>
                <c:pt idx="147">
                  <c:v>36.436111603079688</c:v>
                </c:pt>
                <c:pt idx="148">
                  <c:v>36.709578596806971</c:v>
                </c:pt>
                <c:pt idx="149">
                  <c:v>36.991644360352403</c:v>
                </c:pt>
                <c:pt idx="150">
                  <c:v>37.2337676169888</c:v>
                </c:pt>
                <c:pt idx="151">
                  <c:v>37.467857761897896</c:v>
                </c:pt>
                <c:pt idx="152">
                  <c:v>37.723886545352428</c:v>
                </c:pt>
                <c:pt idx="153">
                  <c:v>37.966933736716094</c:v>
                </c:pt>
                <c:pt idx="154">
                  <c:v>38.220850259079683</c:v>
                </c:pt>
                <c:pt idx="155">
                  <c:v>38.473273047897855</c:v>
                </c:pt>
                <c:pt idx="156">
                  <c:v>38.7270478153524</c:v>
                </c:pt>
                <c:pt idx="157">
                  <c:v>38.977528813443342</c:v>
                </c:pt>
                <c:pt idx="158">
                  <c:v>39.211101114716037</c:v>
                </c:pt>
                <c:pt idx="159">
                  <c:v>39.431381628531859</c:v>
                </c:pt>
                <c:pt idx="160">
                  <c:v>39.64065271635004</c:v>
                </c:pt>
                <c:pt idx="161">
                  <c:v>39.85504030016822</c:v>
                </c:pt>
                <c:pt idx="162">
                  <c:v>40.120168663077266</c:v>
                </c:pt>
                <c:pt idx="163">
                  <c:v>40.347362592622751</c:v>
                </c:pt>
                <c:pt idx="164">
                  <c:v>40.545381178163417</c:v>
                </c:pt>
                <c:pt idx="165">
                  <c:v>40.741759175780594</c:v>
                </c:pt>
                <c:pt idx="166">
                  <c:v>40.934151286123182</c:v>
                </c:pt>
                <c:pt idx="167">
                  <c:v>41.124774964123183</c:v>
                </c:pt>
                <c:pt idx="168">
                  <c:v>41.302133608577726</c:v>
                </c:pt>
                <c:pt idx="169">
                  <c:v>41.484909587032227</c:v>
                </c:pt>
                <c:pt idx="170">
                  <c:v>41.677474532850411</c:v>
                </c:pt>
                <c:pt idx="171">
                  <c:v>41.883454313759515</c:v>
                </c:pt>
                <c:pt idx="172">
                  <c:v>42.096283111099709</c:v>
                </c:pt>
                <c:pt idx="173">
                  <c:v>42.305866797826994</c:v>
                </c:pt>
                <c:pt idx="174">
                  <c:v>42.505159943099684</c:v>
                </c:pt>
                <c:pt idx="175">
                  <c:v>42.705785368645174</c:v>
                </c:pt>
                <c:pt idx="176">
                  <c:v>42.928308872372455</c:v>
                </c:pt>
                <c:pt idx="177">
                  <c:v>43.143236477498284</c:v>
                </c:pt>
                <c:pt idx="178">
                  <c:v>43.34803389180351</c:v>
                </c:pt>
                <c:pt idx="179">
                  <c:v>43.559271725530792</c:v>
                </c:pt>
                <c:pt idx="180">
                  <c:v>43.755544333712592</c:v>
                </c:pt>
                <c:pt idx="181">
                  <c:v>43.94196263434894</c:v>
                </c:pt>
                <c:pt idx="182">
                  <c:v>44.139543254712606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C-4C79-8021-045081E2E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0002160"/>
        <c:axId val="1880001800"/>
      </c:lineChart>
      <c:dateAx>
        <c:axId val="1880002160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0001800"/>
        <c:crosses val="autoZero"/>
        <c:auto val="1"/>
        <c:lblOffset val="100"/>
        <c:baseTimeUnit val="days"/>
        <c:majorUnit val="1"/>
        <c:majorTimeUnit val="months"/>
      </c:dateAx>
      <c:valAx>
        <c:axId val="1880001800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0002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5'!$C$3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5'!$A$4:$A$129</c:f>
              <c:numCache>
                <c:formatCode>dd\ mmm\ yyyy</c:formatCode>
                <c:ptCount val="126"/>
                <c:pt idx="0">
                  <c:v>45201</c:v>
                </c:pt>
                <c:pt idx="1">
                  <c:v>45202</c:v>
                </c:pt>
                <c:pt idx="2">
                  <c:v>45203</c:v>
                </c:pt>
                <c:pt idx="3">
                  <c:v>45204</c:v>
                </c:pt>
                <c:pt idx="4">
                  <c:v>45205</c:v>
                </c:pt>
                <c:pt idx="5">
                  <c:v>45208</c:v>
                </c:pt>
                <c:pt idx="6">
                  <c:v>45209</c:v>
                </c:pt>
                <c:pt idx="7">
                  <c:v>45210</c:v>
                </c:pt>
                <c:pt idx="8">
                  <c:v>45211</c:v>
                </c:pt>
                <c:pt idx="9">
                  <c:v>45212</c:v>
                </c:pt>
                <c:pt idx="10">
                  <c:v>45215</c:v>
                </c:pt>
                <c:pt idx="11">
                  <c:v>45216</c:v>
                </c:pt>
                <c:pt idx="12">
                  <c:v>45217</c:v>
                </c:pt>
                <c:pt idx="13">
                  <c:v>45218</c:v>
                </c:pt>
                <c:pt idx="14">
                  <c:v>45219</c:v>
                </c:pt>
                <c:pt idx="15">
                  <c:v>45222</c:v>
                </c:pt>
                <c:pt idx="16">
                  <c:v>45223</c:v>
                </c:pt>
                <c:pt idx="17">
                  <c:v>45224</c:v>
                </c:pt>
                <c:pt idx="18">
                  <c:v>45225</c:v>
                </c:pt>
                <c:pt idx="19">
                  <c:v>45226</c:v>
                </c:pt>
                <c:pt idx="20">
                  <c:v>45229</c:v>
                </c:pt>
                <c:pt idx="21">
                  <c:v>45230</c:v>
                </c:pt>
                <c:pt idx="22">
                  <c:v>45231</c:v>
                </c:pt>
                <c:pt idx="23">
                  <c:v>45232</c:v>
                </c:pt>
                <c:pt idx="24">
                  <c:v>45233</c:v>
                </c:pt>
                <c:pt idx="25">
                  <c:v>45236</c:v>
                </c:pt>
                <c:pt idx="26">
                  <c:v>45237</c:v>
                </c:pt>
                <c:pt idx="27">
                  <c:v>45238</c:v>
                </c:pt>
                <c:pt idx="28">
                  <c:v>45239</c:v>
                </c:pt>
                <c:pt idx="29">
                  <c:v>45240</c:v>
                </c:pt>
                <c:pt idx="30">
                  <c:v>45243</c:v>
                </c:pt>
                <c:pt idx="31">
                  <c:v>45244</c:v>
                </c:pt>
                <c:pt idx="32">
                  <c:v>45245</c:v>
                </c:pt>
                <c:pt idx="33">
                  <c:v>45246</c:v>
                </c:pt>
                <c:pt idx="34">
                  <c:v>45247</c:v>
                </c:pt>
                <c:pt idx="35">
                  <c:v>45250</c:v>
                </c:pt>
                <c:pt idx="36">
                  <c:v>45251</c:v>
                </c:pt>
                <c:pt idx="37">
                  <c:v>45252</c:v>
                </c:pt>
                <c:pt idx="38">
                  <c:v>45253</c:v>
                </c:pt>
                <c:pt idx="39">
                  <c:v>45254</c:v>
                </c:pt>
                <c:pt idx="40">
                  <c:v>45257</c:v>
                </c:pt>
                <c:pt idx="41">
                  <c:v>45258</c:v>
                </c:pt>
                <c:pt idx="42">
                  <c:v>45259</c:v>
                </c:pt>
                <c:pt idx="43">
                  <c:v>45260</c:v>
                </c:pt>
                <c:pt idx="44">
                  <c:v>45261</c:v>
                </c:pt>
                <c:pt idx="45">
                  <c:v>45264</c:v>
                </c:pt>
                <c:pt idx="46">
                  <c:v>45265</c:v>
                </c:pt>
                <c:pt idx="47">
                  <c:v>45266</c:v>
                </c:pt>
                <c:pt idx="48">
                  <c:v>45267</c:v>
                </c:pt>
                <c:pt idx="49">
                  <c:v>45268</c:v>
                </c:pt>
                <c:pt idx="50">
                  <c:v>45271</c:v>
                </c:pt>
                <c:pt idx="51">
                  <c:v>45272</c:v>
                </c:pt>
                <c:pt idx="52">
                  <c:v>45273</c:v>
                </c:pt>
                <c:pt idx="53">
                  <c:v>45274</c:v>
                </c:pt>
                <c:pt idx="54">
                  <c:v>45275</c:v>
                </c:pt>
                <c:pt idx="55">
                  <c:v>45278</c:v>
                </c:pt>
                <c:pt idx="56">
                  <c:v>45279</c:v>
                </c:pt>
                <c:pt idx="57">
                  <c:v>45280</c:v>
                </c:pt>
                <c:pt idx="58">
                  <c:v>45281</c:v>
                </c:pt>
                <c:pt idx="59">
                  <c:v>45282</c:v>
                </c:pt>
                <c:pt idx="60">
                  <c:v>45287</c:v>
                </c:pt>
                <c:pt idx="61">
                  <c:v>45288</c:v>
                </c:pt>
                <c:pt idx="62">
                  <c:v>45289</c:v>
                </c:pt>
                <c:pt idx="63">
                  <c:v>45293</c:v>
                </c:pt>
                <c:pt idx="64">
                  <c:v>45294</c:v>
                </c:pt>
                <c:pt idx="65">
                  <c:v>45295</c:v>
                </c:pt>
                <c:pt idx="66">
                  <c:v>45296</c:v>
                </c:pt>
                <c:pt idx="67">
                  <c:v>45299</c:v>
                </c:pt>
                <c:pt idx="68">
                  <c:v>45300</c:v>
                </c:pt>
                <c:pt idx="69">
                  <c:v>45301</c:v>
                </c:pt>
                <c:pt idx="70">
                  <c:v>45302</c:v>
                </c:pt>
                <c:pt idx="71">
                  <c:v>45303</c:v>
                </c:pt>
                <c:pt idx="72">
                  <c:v>45306</c:v>
                </c:pt>
                <c:pt idx="73">
                  <c:v>45307</c:v>
                </c:pt>
                <c:pt idx="74">
                  <c:v>45308</c:v>
                </c:pt>
                <c:pt idx="75">
                  <c:v>45309</c:v>
                </c:pt>
                <c:pt idx="76">
                  <c:v>45310</c:v>
                </c:pt>
                <c:pt idx="77">
                  <c:v>45313</c:v>
                </c:pt>
                <c:pt idx="78">
                  <c:v>45314</c:v>
                </c:pt>
                <c:pt idx="79">
                  <c:v>45315</c:v>
                </c:pt>
                <c:pt idx="80">
                  <c:v>45316</c:v>
                </c:pt>
                <c:pt idx="81">
                  <c:v>45317</c:v>
                </c:pt>
                <c:pt idx="82">
                  <c:v>45320</c:v>
                </c:pt>
                <c:pt idx="83">
                  <c:v>45321</c:v>
                </c:pt>
                <c:pt idx="84">
                  <c:v>45322</c:v>
                </c:pt>
                <c:pt idx="85">
                  <c:v>45323</c:v>
                </c:pt>
                <c:pt idx="86">
                  <c:v>45324</c:v>
                </c:pt>
                <c:pt idx="87">
                  <c:v>45327</c:v>
                </c:pt>
                <c:pt idx="88">
                  <c:v>45328</c:v>
                </c:pt>
                <c:pt idx="89">
                  <c:v>45329</c:v>
                </c:pt>
                <c:pt idx="90">
                  <c:v>45330</c:v>
                </c:pt>
                <c:pt idx="91">
                  <c:v>45331</c:v>
                </c:pt>
                <c:pt idx="92">
                  <c:v>45334</c:v>
                </c:pt>
                <c:pt idx="93">
                  <c:v>45335</c:v>
                </c:pt>
                <c:pt idx="94">
                  <c:v>45336</c:v>
                </c:pt>
                <c:pt idx="95">
                  <c:v>45337</c:v>
                </c:pt>
                <c:pt idx="96">
                  <c:v>45338</c:v>
                </c:pt>
                <c:pt idx="97">
                  <c:v>45341</c:v>
                </c:pt>
                <c:pt idx="98">
                  <c:v>45342</c:v>
                </c:pt>
                <c:pt idx="99">
                  <c:v>45343</c:v>
                </c:pt>
                <c:pt idx="100">
                  <c:v>45344</c:v>
                </c:pt>
                <c:pt idx="101">
                  <c:v>45345</c:v>
                </c:pt>
                <c:pt idx="102">
                  <c:v>45348</c:v>
                </c:pt>
                <c:pt idx="103">
                  <c:v>45349</c:v>
                </c:pt>
                <c:pt idx="104">
                  <c:v>45350</c:v>
                </c:pt>
                <c:pt idx="105">
                  <c:v>45351</c:v>
                </c:pt>
                <c:pt idx="106">
                  <c:v>45352</c:v>
                </c:pt>
                <c:pt idx="107">
                  <c:v>45355</c:v>
                </c:pt>
                <c:pt idx="108">
                  <c:v>45356</c:v>
                </c:pt>
                <c:pt idx="109">
                  <c:v>45357</c:v>
                </c:pt>
                <c:pt idx="110">
                  <c:v>45358</c:v>
                </c:pt>
                <c:pt idx="111">
                  <c:v>45359</c:v>
                </c:pt>
                <c:pt idx="112">
                  <c:v>45362</c:v>
                </c:pt>
                <c:pt idx="113">
                  <c:v>45363</c:v>
                </c:pt>
                <c:pt idx="114">
                  <c:v>45364</c:v>
                </c:pt>
                <c:pt idx="115">
                  <c:v>45365</c:v>
                </c:pt>
                <c:pt idx="116">
                  <c:v>45366</c:v>
                </c:pt>
                <c:pt idx="117">
                  <c:v>45369</c:v>
                </c:pt>
                <c:pt idx="118">
                  <c:v>45370</c:v>
                </c:pt>
                <c:pt idx="119">
                  <c:v>45371</c:v>
                </c:pt>
                <c:pt idx="120">
                  <c:v>45372</c:v>
                </c:pt>
                <c:pt idx="121">
                  <c:v>45373</c:v>
                </c:pt>
                <c:pt idx="122">
                  <c:v>45376</c:v>
                </c:pt>
                <c:pt idx="123">
                  <c:v>45377</c:v>
                </c:pt>
                <c:pt idx="124">
                  <c:v>45378</c:v>
                </c:pt>
                <c:pt idx="125">
                  <c:v>45379</c:v>
                </c:pt>
              </c:numCache>
            </c:numRef>
          </c:cat>
          <c:val>
            <c:numRef>
              <c:f>'Fig 5'!$C$4:$C$129</c:f>
              <c:numCache>
                <c:formatCode>#,##0.000</c:formatCode>
                <c:ptCount val="126"/>
                <c:pt idx="0">
                  <c:v>-0.59299999999999997</c:v>
                </c:pt>
                <c:pt idx="1">
                  <c:v>-3.6360000000000001</c:v>
                </c:pt>
                <c:pt idx="2">
                  <c:v>-5.875</c:v>
                </c:pt>
                <c:pt idx="3">
                  <c:v>-8.484</c:v>
                </c:pt>
                <c:pt idx="4">
                  <c:v>-4.74</c:v>
                </c:pt>
                <c:pt idx="5">
                  <c:v>-8.0050000000000008</c:v>
                </c:pt>
                <c:pt idx="6">
                  <c:v>-2.83</c:v>
                </c:pt>
                <c:pt idx="7">
                  <c:v>-1.3759999999999999</c:v>
                </c:pt>
                <c:pt idx="8">
                  <c:v>-3.093</c:v>
                </c:pt>
                <c:pt idx="9">
                  <c:v>-3.339</c:v>
                </c:pt>
                <c:pt idx="10">
                  <c:v>-12.042</c:v>
                </c:pt>
                <c:pt idx="11">
                  <c:v>-17.658999999999999</c:v>
                </c:pt>
                <c:pt idx="12">
                  <c:v>-14.231999999999999</c:v>
                </c:pt>
                <c:pt idx="13">
                  <c:v>-13.372999999999999</c:v>
                </c:pt>
                <c:pt idx="14">
                  <c:v>-10.249000000000001</c:v>
                </c:pt>
                <c:pt idx="15">
                  <c:v>-5.2160000000000002</c:v>
                </c:pt>
                <c:pt idx="16">
                  <c:v>-4.3470000000000004</c:v>
                </c:pt>
                <c:pt idx="17">
                  <c:v>-3.47</c:v>
                </c:pt>
                <c:pt idx="18">
                  <c:v>-3.05</c:v>
                </c:pt>
                <c:pt idx="19">
                  <c:v>-1.367</c:v>
                </c:pt>
                <c:pt idx="20">
                  <c:v>-0.50700000000000001</c:v>
                </c:pt>
                <c:pt idx="21">
                  <c:v>-4.3869999999999996</c:v>
                </c:pt>
                <c:pt idx="22">
                  <c:v>-6.1319999999999997</c:v>
                </c:pt>
                <c:pt idx="23">
                  <c:v>-6.3650000000000002</c:v>
                </c:pt>
                <c:pt idx="24">
                  <c:v>1.19</c:v>
                </c:pt>
                <c:pt idx="25">
                  <c:v>-2.48</c:v>
                </c:pt>
                <c:pt idx="26">
                  <c:v>-5.1260000000000003</c:v>
                </c:pt>
                <c:pt idx="27">
                  <c:v>-6.5650000000000004</c:v>
                </c:pt>
                <c:pt idx="28">
                  <c:v>-5.4390000000000001</c:v>
                </c:pt>
                <c:pt idx="29">
                  <c:v>-7.7210000000000001</c:v>
                </c:pt>
                <c:pt idx="30">
                  <c:v>-13.340999999999999</c:v>
                </c:pt>
                <c:pt idx="31">
                  <c:v>-14.445</c:v>
                </c:pt>
                <c:pt idx="32">
                  <c:v>-10.478999999999999</c:v>
                </c:pt>
                <c:pt idx="33">
                  <c:v>-10.574</c:v>
                </c:pt>
                <c:pt idx="34">
                  <c:v>-9.8550000000000004</c:v>
                </c:pt>
                <c:pt idx="35">
                  <c:v>-3.044</c:v>
                </c:pt>
                <c:pt idx="36">
                  <c:v>-1.8069999999999999</c:v>
                </c:pt>
                <c:pt idx="37">
                  <c:v>-4.2480000000000002</c:v>
                </c:pt>
                <c:pt idx="38">
                  <c:v>1.5329999999999999</c:v>
                </c:pt>
                <c:pt idx="39">
                  <c:v>-8.1000000000000003E-2</c:v>
                </c:pt>
                <c:pt idx="40">
                  <c:v>-0.13200000000000001</c:v>
                </c:pt>
                <c:pt idx="41">
                  <c:v>-2.9590000000000001</c:v>
                </c:pt>
                <c:pt idx="42">
                  <c:v>-2.419</c:v>
                </c:pt>
                <c:pt idx="43">
                  <c:v>2.1309999999999998</c:v>
                </c:pt>
                <c:pt idx="44">
                  <c:v>-3.0760000000000001</c:v>
                </c:pt>
                <c:pt idx="45">
                  <c:v>-1.7330000000000001</c:v>
                </c:pt>
                <c:pt idx="46">
                  <c:v>-1.474</c:v>
                </c:pt>
                <c:pt idx="47">
                  <c:v>-3.8220000000000001</c:v>
                </c:pt>
                <c:pt idx="48">
                  <c:v>-3.335</c:v>
                </c:pt>
                <c:pt idx="49">
                  <c:v>-1.302</c:v>
                </c:pt>
                <c:pt idx="50">
                  <c:v>-1.857</c:v>
                </c:pt>
                <c:pt idx="51">
                  <c:v>-2.734</c:v>
                </c:pt>
                <c:pt idx="52">
                  <c:v>-4.4619999999999997</c:v>
                </c:pt>
                <c:pt idx="53">
                  <c:v>-3.1429999999999998</c:v>
                </c:pt>
                <c:pt idx="54">
                  <c:v>-5.6849999999999996</c:v>
                </c:pt>
                <c:pt idx="55">
                  <c:v>-10.276999999999999</c:v>
                </c:pt>
                <c:pt idx="56">
                  <c:v>-8.6310000000000002</c:v>
                </c:pt>
                <c:pt idx="57">
                  <c:v>-12.209</c:v>
                </c:pt>
                <c:pt idx="58">
                  <c:v>-9.8409999999999993</c:v>
                </c:pt>
                <c:pt idx="59">
                  <c:v>-4.7750000000000004</c:v>
                </c:pt>
                <c:pt idx="60">
                  <c:v>-5.694</c:v>
                </c:pt>
                <c:pt idx="61">
                  <c:v>-3.0569999999999999</c:v>
                </c:pt>
                <c:pt idx="62">
                  <c:v>-7.3999999999999996E-2</c:v>
                </c:pt>
                <c:pt idx="63">
                  <c:v>-0.86</c:v>
                </c:pt>
                <c:pt idx="64">
                  <c:v>1.04</c:v>
                </c:pt>
                <c:pt idx="65">
                  <c:v>2.7770000000000001</c:v>
                </c:pt>
                <c:pt idx="66">
                  <c:v>0.192</c:v>
                </c:pt>
                <c:pt idx="67">
                  <c:v>1.0389999999999999</c:v>
                </c:pt>
                <c:pt idx="68">
                  <c:v>0.25700000000000001</c:v>
                </c:pt>
                <c:pt idx="69">
                  <c:v>0.621</c:v>
                </c:pt>
                <c:pt idx="70">
                  <c:v>0.114</c:v>
                </c:pt>
                <c:pt idx="71">
                  <c:v>-1.7999999999999999E-2</c:v>
                </c:pt>
                <c:pt idx="72">
                  <c:v>-0.92500000000000004</c:v>
                </c:pt>
                <c:pt idx="73">
                  <c:v>0.249</c:v>
                </c:pt>
                <c:pt idx="74">
                  <c:v>-1.8660000000000001</c:v>
                </c:pt>
                <c:pt idx="75">
                  <c:v>-2.7440000000000002</c:v>
                </c:pt>
                <c:pt idx="76">
                  <c:v>-1.2769999999999999</c:v>
                </c:pt>
                <c:pt idx="77">
                  <c:v>-2.6179999999999999</c:v>
                </c:pt>
                <c:pt idx="78">
                  <c:v>-1.2090000000000001</c:v>
                </c:pt>
                <c:pt idx="79">
                  <c:v>-2.5670000000000002</c:v>
                </c:pt>
                <c:pt idx="80">
                  <c:v>-0.98499999999999999</c:v>
                </c:pt>
                <c:pt idx="81">
                  <c:v>-0.52600000000000002</c:v>
                </c:pt>
                <c:pt idx="82">
                  <c:v>-0.93899999999999995</c:v>
                </c:pt>
                <c:pt idx="83">
                  <c:v>-0.96599999999999997</c:v>
                </c:pt>
                <c:pt idx="84">
                  <c:v>0.74</c:v>
                </c:pt>
                <c:pt idx="85">
                  <c:v>-3.073</c:v>
                </c:pt>
                <c:pt idx="86">
                  <c:v>-2.4470000000000001</c:v>
                </c:pt>
                <c:pt idx="87">
                  <c:v>0.27900000000000003</c:v>
                </c:pt>
                <c:pt idx="88">
                  <c:v>-0.39300000000000002</c:v>
                </c:pt>
                <c:pt idx="89">
                  <c:v>-0.64</c:v>
                </c:pt>
                <c:pt idx="90">
                  <c:v>4.8000000000000001E-2</c:v>
                </c:pt>
                <c:pt idx="91">
                  <c:v>0.98599999999999999</c:v>
                </c:pt>
                <c:pt idx="92">
                  <c:v>-1.671</c:v>
                </c:pt>
                <c:pt idx="93">
                  <c:v>-1.3260000000000001</c:v>
                </c:pt>
                <c:pt idx="94">
                  <c:v>-2.36</c:v>
                </c:pt>
                <c:pt idx="95">
                  <c:v>-1.599</c:v>
                </c:pt>
                <c:pt idx="96">
                  <c:v>-2.1269999999999998</c:v>
                </c:pt>
                <c:pt idx="97">
                  <c:v>-3.1869999999999998</c:v>
                </c:pt>
                <c:pt idx="98">
                  <c:v>-3.1080000000000001</c:v>
                </c:pt>
                <c:pt idx="99">
                  <c:v>-1.494</c:v>
                </c:pt>
                <c:pt idx="100">
                  <c:v>0.23100000000000001</c:v>
                </c:pt>
                <c:pt idx="101">
                  <c:v>7.2999999999999995E-2</c:v>
                </c:pt>
                <c:pt idx="102">
                  <c:v>-0.45400000000000001</c:v>
                </c:pt>
                <c:pt idx="103">
                  <c:v>-0.98299999999999998</c:v>
                </c:pt>
                <c:pt idx="104">
                  <c:v>-0.48199999999999998</c:v>
                </c:pt>
                <c:pt idx="105">
                  <c:v>1.4390000000000001</c:v>
                </c:pt>
                <c:pt idx="106">
                  <c:v>2.9369999999999998</c:v>
                </c:pt>
                <c:pt idx="107">
                  <c:v>0.93200000000000005</c:v>
                </c:pt>
                <c:pt idx="108">
                  <c:v>3.0939999999999999</c:v>
                </c:pt>
                <c:pt idx="109">
                  <c:v>2.3119999999999998</c:v>
                </c:pt>
                <c:pt idx="110">
                  <c:v>1.673</c:v>
                </c:pt>
                <c:pt idx="111">
                  <c:v>2.2650000000000001</c:v>
                </c:pt>
                <c:pt idx="112">
                  <c:v>1.4450000000000001</c:v>
                </c:pt>
                <c:pt idx="113">
                  <c:v>5.0000000000000001E-3</c:v>
                </c:pt>
                <c:pt idx="114">
                  <c:v>0.61899999999999999</c:v>
                </c:pt>
                <c:pt idx="115">
                  <c:v>1.161</c:v>
                </c:pt>
                <c:pt idx="116">
                  <c:v>1.496</c:v>
                </c:pt>
                <c:pt idx="117">
                  <c:v>-1.327</c:v>
                </c:pt>
                <c:pt idx="118">
                  <c:v>2.202</c:v>
                </c:pt>
                <c:pt idx="119">
                  <c:v>1.0940000000000001</c:v>
                </c:pt>
                <c:pt idx="120">
                  <c:v>0.79100000000000004</c:v>
                </c:pt>
                <c:pt idx="121">
                  <c:v>2.27</c:v>
                </c:pt>
                <c:pt idx="122">
                  <c:v>2.7789999999999999</c:v>
                </c:pt>
                <c:pt idx="123">
                  <c:v>0.35199999999999998</c:v>
                </c:pt>
                <c:pt idx="124">
                  <c:v>7.8E-2</c:v>
                </c:pt>
                <c:pt idx="125">
                  <c:v>-3.4990000000000001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B5-4F51-8F0B-C6EF1B629D94}"/>
            </c:ext>
          </c:extLst>
        </c:ser>
        <c:ser>
          <c:idx val="1"/>
          <c:order val="1"/>
          <c:tx>
            <c:strRef>
              <c:f>'Fig 5'!$G$3</c:f>
              <c:strCache>
                <c:ptCount val="1"/>
                <c:pt idx="0">
                  <c:v>2022/23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 5'!$A$4:$A$129</c:f>
              <c:numCache>
                <c:formatCode>dd\ mmm\ yyyy</c:formatCode>
                <c:ptCount val="126"/>
                <c:pt idx="0">
                  <c:v>45201</c:v>
                </c:pt>
                <c:pt idx="1">
                  <c:v>45202</c:v>
                </c:pt>
                <c:pt idx="2">
                  <c:v>45203</c:v>
                </c:pt>
                <c:pt idx="3">
                  <c:v>45204</c:v>
                </c:pt>
                <c:pt idx="4">
                  <c:v>45205</c:v>
                </c:pt>
                <c:pt idx="5">
                  <c:v>45208</c:v>
                </c:pt>
                <c:pt idx="6">
                  <c:v>45209</c:v>
                </c:pt>
                <c:pt idx="7">
                  <c:v>45210</c:v>
                </c:pt>
                <c:pt idx="8">
                  <c:v>45211</c:v>
                </c:pt>
                <c:pt idx="9">
                  <c:v>45212</c:v>
                </c:pt>
                <c:pt idx="10">
                  <c:v>45215</c:v>
                </c:pt>
                <c:pt idx="11">
                  <c:v>45216</c:v>
                </c:pt>
                <c:pt idx="12">
                  <c:v>45217</c:v>
                </c:pt>
                <c:pt idx="13">
                  <c:v>45218</c:v>
                </c:pt>
                <c:pt idx="14">
                  <c:v>45219</c:v>
                </c:pt>
                <c:pt idx="15">
                  <c:v>45222</c:v>
                </c:pt>
                <c:pt idx="16">
                  <c:v>45223</c:v>
                </c:pt>
                <c:pt idx="17">
                  <c:v>45224</c:v>
                </c:pt>
                <c:pt idx="18">
                  <c:v>45225</c:v>
                </c:pt>
                <c:pt idx="19">
                  <c:v>45226</c:v>
                </c:pt>
                <c:pt idx="20">
                  <c:v>45229</c:v>
                </c:pt>
                <c:pt idx="21">
                  <c:v>45230</c:v>
                </c:pt>
                <c:pt idx="22">
                  <c:v>45231</c:v>
                </c:pt>
                <c:pt idx="23">
                  <c:v>45232</c:v>
                </c:pt>
                <c:pt idx="24">
                  <c:v>45233</c:v>
                </c:pt>
                <c:pt idx="25">
                  <c:v>45236</c:v>
                </c:pt>
                <c:pt idx="26">
                  <c:v>45237</c:v>
                </c:pt>
                <c:pt idx="27">
                  <c:v>45238</c:v>
                </c:pt>
                <c:pt idx="28">
                  <c:v>45239</c:v>
                </c:pt>
                <c:pt idx="29">
                  <c:v>45240</c:v>
                </c:pt>
                <c:pt idx="30">
                  <c:v>45243</c:v>
                </c:pt>
                <c:pt idx="31">
                  <c:v>45244</c:v>
                </c:pt>
                <c:pt idx="32">
                  <c:v>45245</c:v>
                </c:pt>
                <c:pt idx="33">
                  <c:v>45246</c:v>
                </c:pt>
                <c:pt idx="34">
                  <c:v>45247</c:v>
                </c:pt>
                <c:pt idx="35">
                  <c:v>45250</c:v>
                </c:pt>
                <c:pt idx="36">
                  <c:v>45251</c:v>
                </c:pt>
                <c:pt idx="37">
                  <c:v>45252</c:v>
                </c:pt>
                <c:pt idx="38">
                  <c:v>45253</c:v>
                </c:pt>
                <c:pt idx="39">
                  <c:v>45254</c:v>
                </c:pt>
                <c:pt idx="40">
                  <c:v>45257</c:v>
                </c:pt>
                <c:pt idx="41">
                  <c:v>45258</c:v>
                </c:pt>
                <c:pt idx="42">
                  <c:v>45259</c:v>
                </c:pt>
                <c:pt idx="43">
                  <c:v>45260</c:v>
                </c:pt>
                <c:pt idx="44">
                  <c:v>45261</c:v>
                </c:pt>
                <c:pt idx="45">
                  <c:v>45264</c:v>
                </c:pt>
                <c:pt idx="46">
                  <c:v>45265</c:v>
                </c:pt>
                <c:pt idx="47">
                  <c:v>45266</c:v>
                </c:pt>
                <c:pt idx="48">
                  <c:v>45267</c:v>
                </c:pt>
                <c:pt idx="49">
                  <c:v>45268</c:v>
                </c:pt>
                <c:pt idx="50">
                  <c:v>45271</c:v>
                </c:pt>
                <c:pt idx="51">
                  <c:v>45272</c:v>
                </c:pt>
                <c:pt idx="52">
                  <c:v>45273</c:v>
                </c:pt>
                <c:pt idx="53">
                  <c:v>45274</c:v>
                </c:pt>
                <c:pt idx="54">
                  <c:v>45275</c:v>
                </c:pt>
                <c:pt idx="55">
                  <c:v>45278</c:v>
                </c:pt>
                <c:pt idx="56">
                  <c:v>45279</c:v>
                </c:pt>
                <c:pt idx="57">
                  <c:v>45280</c:v>
                </c:pt>
                <c:pt idx="58">
                  <c:v>45281</c:v>
                </c:pt>
                <c:pt idx="59">
                  <c:v>45282</c:v>
                </c:pt>
                <c:pt idx="60">
                  <c:v>45287</c:v>
                </c:pt>
                <c:pt idx="61">
                  <c:v>45288</c:v>
                </c:pt>
                <c:pt idx="62">
                  <c:v>45289</c:v>
                </c:pt>
                <c:pt idx="63">
                  <c:v>45293</c:v>
                </c:pt>
                <c:pt idx="64">
                  <c:v>45294</c:v>
                </c:pt>
                <c:pt idx="65">
                  <c:v>45295</c:v>
                </c:pt>
                <c:pt idx="66">
                  <c:v>45296</c:v>
                </c:pt>
                <c:pt idx="67">
                  <c:v>45299</c:v>
                </c:pt>
                <c:pt idx="68">
                  <c:v>45300</c:v>
                </c:pt>
                <c:pt idx="69">
                  <c:v>45301</c:v>
                </c:pt>
                <c:pt idx="70">
                  <c:v>45302</c:v>
                </c:pt>
                <c:pt idx="71">
                  <c:v>45303</c:v>
                </c:pt>
                <c:pt idx="72">
                  <c:v>45306</c:v>
                </c:pt>
                <c:pt idx="73">
                  <c:v>45307</c:v>
                </c:pt>
                <c:pt idx="74">
                  <c:v>45308</c:v>
                </c:pt>
                <c:pt idx="75">
                  <c:v>45309</c:v>
                </c:pt>
                <c:pt idx="76">
                  <c:v>45310</c:v>
                </c:pt>
                <c:pt idx="77">
                  <c:v>45313</c:v>
                </c:pt>
                <c:pt idx="78">
                  <c:v>45314</c:v>
                </c:pt>
                <c:pt idx="79">
                  <c:v>45315</c:v>
                </c:pt>
                <c:pt idx="80">
                  <c:v>45316</c:v>
                </c:pt>
                <c:pt idx="81">
                  <c:v>45317</c:v>
                </c:pt>
                <c:pt idx="82">
                  <c:v>45320</c:v>
                </c:pt>
                <c:pt idx="83">
                  <c:v>45321</c:v>
                </c:pt>
                <c:pt idx="84">
                  <c:v>45322</c:v>
                </c:pt>
                <c:pt idx="85">
                  <c:v>45323</c:v>
                </c:pt>
                <c:pt idx="86">
                  <c:v>45324</c:v>
                </c:pt>
                <c:pt idx="87">
                  <c:v>45327</c:v>
                </c:pt>
                <c:pt idx="88">
                  <c:v>45328</c:v>
                </c:pt>
                <c:pt idx="89">
                  <c:v>45329</c:v>
                </c:pt>
                <c:pt idx="90">
                  <c:v>45330</c:v>
                </c:pt>
                <c:pt idx="91">
                  <c:v>45331</c:v>
                </c:pt>
                <c:pt idx="92">
                  <c:v>45334</c:v>
                </c:pt>
                <c:pt idx="93">
                  <c:v>45335</c:v>
                </c:pt>
                <c:pt idx="94">
                  <c:v>45336</c:v>
                </c:pt>
                <c:pt idx="95">
                  <c:v>45337</c:v>
                </c:pt>
                <c:pt idx="96">
                  <c:v>45338</c:v>
                </c:pt>
                <c:pt idx="97">
                  <c:v>45341</c:v>
                </c:pt>
                <c:pt idx="98">
                  <c:v>45342</c:v>
                </c:pt>
                <c:pt idx="99">
                  <c:v>45343</c:v>
                </c:pt>
                <c:pt idx="100">
                  <c:v>45344</c:v>
                </c:pt>
                <c:pt idx="101">
                  <c:v>45345</c:v>
                </c:pt>
                <c:pt idx="102">
                  <c:v>45348</c:v>
                </c:pt>
                <c:pt idx="103">
                  <c:v>45349</c:v>
                </c:pt>
                <c:pt idx="104">
                  <c:v>45350</c:v>
                </c:pt>
                <c:pt idx="105">
                  <c:v>45351</c:v>
                </c:pt>
                <c:pt idx="106">
                  <c:v>45352</c:v>
                </c:pt>
                <c:pt idx="107">
                  <c:v>45355</c:v>
                </c:pt>
                <c:pt idx="108">
                  <c:v>45356</c:v>
                </c:pt>
                <c:pt idx="109">
                  <c:v>45357</c:v>
                </c:pt>
                <c:pt idx="110">
                  <c:v>45358</c:v>
                </c:pt>
                <c:pt idx="111">
                  <c:v>45359</c:v>
                </c:pt>
                <c:pt idx="112">
                  <c:v>45362</c:v>
                </c:pt>
                <c:pt idx="113">
                  <c:v>45363</c:v>
                </c:pt>
                <c:pt idx="114">
                  <c:v>45364</c:v>
                </c:pt>
                <c:pt idx="115">
                  <c:v>45365</c:v>
                </c:pt>
                <c:pt idx="116">
                  <c:v>45366</c:v>
                </c:pt>
                <c:pt idx="117">
                  <c:v>45369</c:v>
                </c:pt>
                <c:pt idx="118">
                  <c:v>45370</c:v>
                </c:pt>
                <c:pt idx="119">
                  <c:v>45371</c:v>
                </c:pt>
                <c:pt idx="120">
                  <c:v>45372</c:v>
                </c:pt>
                <c:pt idx="121">
                  <c:v>45373</c:v>
                </c:pt>
                <c:pt idx="122">
                  <c:v>45376</c:v>
                </c:pt>
                <c:pt idx="123">
                  <c:v>45377</c:v>
                </c:pt>
                <c:pt idx="124">
                  <c:v>45378</c:v>
                </c:pt>
                <c:pt idx="125">
                  <c:v>45379</c:v>
                </c:pt>
              </c:numCache>
            </c:numRef>
          </c:cat>
          <c:val>
            <c:numRef>
              <c:f>'Fig 5'!$G$4:$G$130</c:f>
              <c:numCache>
                <c:formatCode>#,##0.000</c:formatCode>
                <c:ptCount val="127"/>
                <c:pt idx="0">
                  <c:v>-176.518</c:v>
                </c:pt>
                <c:pt idx="1">
                  <c:v>-98.980999999999995</c:v>
                </c:pt>
                <c:pt idx="2">
                  <c:v>-140.55699999999999</c:v>
                </c:pt>
                <c:pt idx="3">
                  <c:v>-158.405</c:v>
                </c:pt>
                <c:pt idx="4">
                  <c:v>-90.384</c:v>
                </c:pt>
                <c:pt idx="5">
                  <c:v>-110.98</c:v>
                </c:pt>
                <c:pt idx="6">
                  <c:v>-94.051000000000002</c:v>
                </c:pt>
                <c:pt idx="7">
                  <c:v>-90.930999999999997</c:v>
                </c:pt>
                <c:pt idx="8">
                  <c:v>-79.138999999999996</c:v>
                </c:pt>
                <c:pt idx="9">
                  <c:v>-84.444999999999993</c:v>
                </c:pt>
                <c:pt idx="10">
                  <c:v>-102.992</c:v>
                </c:pt>
                <c:pt idx="11">
                  <c:v>-159.102</c:v>
                </c:pt>
                <c:pt idx="12">
                  <c:v>-104.172</c:v>
                </c:pt>
                <c:pt idx="13">
                  <c:v>-45.939</c:v>
                </c:pt>
                <c:pt idx="14">
                  <c:v>-36.825000000000003</c:v>
                </c:pt>
                <c:pt idx="15">
                  <c:v>-29.742999999999999</c:v>
                </c:pt>
                <c:pt idx="16">
                  <c:v>-74.807000000000002</c:v>
                </c:pt>
                <c:pt idx="17">
                  <c:v>-30.641999999999999</c:v>
                </c:pt>
                <c:pt idx="18">
                  <c:v>-14.336</c:v>
                </c:pt>
                <c:pt idx="19">
                  <c:v>-19.803000000000001</c:v>
                </c:pt>
                <c:pt idx="20">
                  <c:v>-6.48</c:v>
                </c:pt>
                <c:pt idx="21">
                  <c:v>-8.827</c:v>
                </c:pt>
                <c:pt idx="22">
                  <c:v>-26.42</c:v>
                </c:pt>
                <c:pt idx="23">
                  <c:v>-49.011000000000003</c:v>
                </c:pt>
                <c:pt idx="24">
                  <c:v>-51.901000000000003</c:v>
                </c:pt>
                <c:pt idx="25">
                  <c:v>-73.111999999999995</c:v>
                </c:pt>
                <c:pt idx="26">
                  <c:v>-130.22300000000001</c:v>
                </c:pt>
                <c:pt idx="27">
                  <c:v>-130.489</c:v>
                </c:pt>
                <c:pt idx="28">
                  <c:v>-88.126000000000005</c:v>
                </c:pt>
                <c:pt idx="29">
                  <c:v>-82.254000000000005</c:v>
                </c:pt>
                <c:pt idx="30">
                  <c:v>-195.428</c:v>
                </c:pt>
                <c:pt idx="31">
                  <c:v>-184.60599999999999</c:v>
                </c:pt>
                <c:pt idx="32">
                  <c:v>-171.851</c:v>
                </c:pt>
                <c:pt idx="33">
                  <c:v>-174.93600000000001</c:v>
                </c:pt>
                <c:pt idx="34">
                  <c:v>-171.786</c:v>
                </c:pt>
                <c:pt idx="35">
                  <c:v>-174.35900000000001</c:v>
                </c:pt>
                <c:pt idx="36">
                  <c:v>-185.852</c:v>
                </c:pt>
                <c:pt idx="37">
                  <c:v>-203.68899999999999</c:v>
                </c:pt>
                <c:pt idx="38">
                  <c:v>-146.82499999999999</c:v>
                </c:pt>
                <c:pt idx="39">
                  <c:v>-167.06399999999999</c:v>
                </c:pt>
                <c:pt idx="40">
                  <c:v>-40.058999999999997</c:v>
                </c:pt>
                <c:pt idx="41">
                  <c:v>-15.244999999999999</c:v>
                </c:pt>
                <c:pt idx="42">
                  <c:v>-29.402999999999999</c:v>
                </c:pt>
                <c:pt idx="43">
                  <c:v>-9.9160000000000004</c:v>
                </c:pt>
                <c:pt idx="44">
                  <c:v>-20.463000000000001</c:v>
                </c:pt>
                <c:pt idx="45">
                  <c:v>-17.219000000000001</c:v>
                </c:pt>
                <c:pt idx="46">
                  <c:v>-8.2609999999999992</c:v>
                </c:pt>
                <c:pt idx="47">
                  <c:v>-3.5449999999999999</c:v>
                </c:pt>
                <c:pt idx="48">
                  <c:v>-6.4560000000000004</c:v>
                </c:pt>
                <c:pt idx="49">
                  <c:v>-6.0780000000000003</c:v>
                </c:pt>
                <c:pt idx="50">
                  <c:v>-5.423</c:v>
                </c:pt>
                <c:pt idx="51">
                  <c:v>-5.9470000000000001</c:v>
                </c:pt>
                <c:pt idx="52">
                  <c:v>-3.37</c:v>
                </c:pt>
                <c:pt idx="53">
                  <c:v>-2.431</c:v>
                </c:pt>
                <c:pt idx="54">
                  <c:v>-18.702999999999999</c:v>
                </c:pt>
                <c:pt idx="55">
                  <c:v>-28.556000000000001</c:v>
                </c:pt>
                <c:pt idx="56">
                  <c:v>-42.097000000000001</c:v>
                </c:pt>
                <c:pt idx="57">
                  <c:v>-41.360999999999997</c:v>
                </c:pt>
                <c:pt idx="58">
                  <c:v>-39.405999999999999</c:v>
                </c:pt>
                <c:pt idx="59">
                  <c:v>-88.771000000000001</c:v>
                </c:pt>
                <c:pt idx="60">
                  <c:v>-42.331000000000003</c:v>
                </c:pt>
                <c:pt idx="61">
                  <c:v>-37.765999999999998</c:v>
                </c:pt>
                <c:pt idx="62">
                  <c:v>-29.725999999999999</c:v>
                </c:pt>
                <c:pt idx="63">
                  <c:v>-24.315999999999999</c:v>
                </c:pt>
                <c:pt idx="64">
                  <c:v>-28.196000000000002</c:v>
                </c:pt>
                <c:pt idx="65">
                  <c:v>-27.16</c:v>
                </c:pt>
                <c:pt idx="66">
                  <c:v>-9.6080000000000005</c:v>
                </c:pt>
                <c:pt idx="67">
                  <c:v>-17.14</c:v>
                </c:pt>
                <c:pt idx="68">
                  <c:v>-19.228000000000002</c:v>
                </c:pt>
                <c:pt idx="69">
                  <c:v>-9.2029999999999994</c:v>
                </c:pt>
                <c:pt idx="70">
                  <c:v>-3.7629999999999999</c:v>
                </c:pt>
                <c:pt idx="71">
                  <c:v>-4.7469999999999999</c:v>
                </c:pt>
                <c:pt idx="72">
                  <c:v>-1.8220000000000001</c:v>
                </c:pt>
                <c:pt idx="73">
                  <c:v>-6.5129999999999999</c:v>
                </c:pt>
                <c:pt idx="74">
                  <c:v>-3.577</c:v>
                </c:pt>
                <c:pt idx="75">
                  <c:v>-3.7850000000000001</c:v>
                </c:pt>
                <c:pt idx="76">
                  <c:v>-5.8879999999999999</c:v>
                </c:pt>
                <c:pt idx="77">
                  <c:v>-4.4400000000000004</c:v>
                </c:pt>
                <c:pt idx="78">
                  <c:v>-4.2160000000000002</c:v>
                </c:pt>
                <c:pt idx="79">
                  <c:v>-4.2050000000000001</c:v>
                </c:pt>
                <c:pt idx="80">
                  <c:v>-3.0310000000000001</c:v>
                </c:pt>
                <c:pt idx="81">
                  <c:v>-3.9039999999999999</c:v>
                </c:pt>
                <c:pt idx="82">
                  <c:v>-5.4790000000000001</c:v>
                </c:pt>
                <c:pt idx="83">
                  <c:v>-4.2370000000000001</c:v>
                </c:pt>
                <c:pt idx="84">
                  <c:v>-5.2590000000000003</c:v>
                </c:pt>
                <c:pt idx="85">
                  <c:v>-3.87</c:v>
                </c:pt>
                <c:pt idx="86">
                  <c:v>-5.0679999999999996</c:v>
                </c:pt>
                <c:pt idx="87">
                  <c:v>-6.13</c:v>
                </c:pt>
                <c:pt idx="88">
                  <c:v>-3.8340000000000001</c:v>
                </c:pt>
                <c:pt idx="89">
                  <c:v>-5.6840000000000002</c:v>
                </c:pt>
                <c:pt idx="90">
                  <c:v>-7.5389999999999997</c:v>
                </c:pt>
                <c:pt idx="91">
                  <c:v>-4.0830000000000002</c:v>
                </c:pt>
                <c:pt idx="92">
                  <c:v>-7.4119999999999999</c:v>
                </c:pt>
                <c:pt idx="93">
                  <c:v>-5.492</c:v>
                </c:pt>
                <c:pt idx="94">
                  <c:v>-6.1289999999999996</c:v>
                </c:pt>
                <c:pt idx="95">
                  <c:v>-8.173</c:v>
                </c:pt>
                <c:pt idx="96">
                  <c:v>-7.0739999999999998</c:v>
                </c:pt>
                <c:pt idx="97">
                  <c:v>-6.99</c:v>
                </c:pt>
                <c:pt idx="98">
                  <c:v>-4.6710000000000003</c:v>
                </c:pt>
                <c:pt idx="99">
                  <c:v>-3.5960000000000001</c:v>
                </c:pt>
                <c:pt idx="100">
                  <c:v>-2.3029999999999999</c:v>
                </c:pt>
                <c:pt idx="101">
                  <c:v>-4.1909999999999998</c:v>
                </c:pt>
                <c:pt idx="102">
                  <c:v>-4.7590000000000003</c:v>
                </c:pt>
                <c:pt idx="103">
                  <c:v>-1.907</c:v>
                </c:pt>
                <c:pt idx="104">
                  <c:v>-0.98399999999999999</c:v>
                </c:pt>
                <c:pt idx="105">
                  <c:v>1.113</c:v>
                </c:pt>
                <c:pt idx="106">
                  <c:v>-0.64900000000000002</c:v>
                </c:pt>
                <c:pt idx="107">
                  <c:v>-0.112</c:v>
                </c:pt>
                <c:pt idx="108">
                  <c:v>1.7749999999999999</c:v>
                </c:pt>
                <c:pt idx="109">
                  <c:v>2.8780000000000001</c:v>
                </c:pt>
                <c:pt idx="110">
                  <c:v>-1.49</c:v>
                </c:pt>
                <c:pt idx="111">
                  <c:v>-2.7829999999999999</c:v>
                </c:pt>
                <c:pt idx="112">
                  <c:v>-0.21199999999999999</c:v>
                </c:pt>
                <c:pt idx="113">
                  <c:v>-2.1429999999999998</c:v>
                </c:pt>
                <c:pt idx="114">
                  <c:v>-7.423</c:v>
                </c:pt>
                <c:pt idx="115">
                  <c:v>-10.096</c:v>
                </c:pt>
                <c:pt idx="116">
                  <c:v>-7.2329999999999997</c:v>
                </c:pt>
                <c:pt idx="117">
                  <c:v>-9.6850000000000005</c:v>
                </c:pt>
                <c:pt idx="118">
                  <c:v>-9.343</c:v>
                </c:pt>
                <c:pt idx="119">
                  <c:v>-7.5720000000000001</c:v>
                </c:pt>
                <c:pt idx="120">
                  <c:v>-9.4130000000000003</c:v>
                </c:pt>
                <c:pt idx="121">
                  <c:v>-5.6719999999999997</c:v>
                </c:pt>
                <c:pt idx="122">
                  <c:v>-9.3239999999999998</c:v>
                </c:pt>
                <c:pt idx="123">
                  <c:v>-11.11</c:v>
                </c:pt>
                <c:pt idx="124">
                  <c:v>-7.0389999999999997</c:v>
                </c:pt>
                <c:pt idx="125">
                  <c:v>-6.6660000000000004</c:v>
                </c:pt>
                <c:pt idx="126">
                  <c:v>-6.4029999999999996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B5-4F51-8F0B-C6EF1B629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0593376"/>
        <c:axId val="910591936"/>
      </c:lineChart>
      <c:dateAx>
        <c:axId val="910593376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91936"/>
        <c:crosses val="autoZero"/>
        <c:auto val="1"/>
        <c:lblOffset val="100"/>
        <c:baseTimeUnit val="days"/>
        <c:majorUnit val="1"/>
        <c:majorTimeUnit val="months"/>
      </c:dateAx>
      <c:valAx>
        <c:axId val="910591936"/>
        <c:scaling>
          <c:orientation val="minMax"/>
          <c:max val="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NBP-TTF spread (p/th)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93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949863930040946"/>
          <c:y val="0.69784287944664192"/>
          <c:w val="0.15728746990561984"/>
          <c:h val="0.1608348775148839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'Fig 6'!$B$2</c:f>
          <c:strCache>
            <c:ptCount val="1"/>
            <c:pt idx="0">
              <c:v>LNG Imports 5 years 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strRef>
              <c:f>'Fig 6'!$G$5</c:f>
              <c:strCache>
                <c:ptCount val="1"/>
                <c:pt idx="0">
                  <c:v>2019/2020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'Fig 6'!$A$6:$A$188</c:f>
              <c:numCache>
                <c:formatCode>d\-mmm\-yy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6'!$G$6:$G$188</c:f>
              <c:numCache>
                <c:formatCode>General</c:formatCode>
                <c:ptCount val="183"/>
                <c:pt idx="0">
                  <c:v>5.5009999999999996E-2</c:v>
                </c:pt>
                <c:pt idx="1">
                  <c:v>0.12007999999999998</c:v>
                </c:pt>
                <c:pt idx="2">
                  <c:v>0.18726999999999999</c:v>
                </c:pt>
                <c:pt idx="3">
                  <c:v>0.24265999999999996</c:v>
                </c:pt>
                <c:pt idx="4">
                  <c:v>0.28397999999999995</c:v>
                </c:pt>
                <c:pt idx="5">
                  <c:v>0.32645999999999997</c:v>
                </c:pt>
                <c:pt idx="6">
                  <c:v>0.37146999999999997</c:v>
                </c:pt>
                <c:pt idx="7">
                  <c:v>0.42305999999999994</c:v>
                </c:pt>
                <c:pt idx="8">
                  <c:v>0.48097999999999996</c:v>
                </c:pt>
                <c:pt idx="9">
                  <c:v>0.54061999999999999</c:v>
                </c:pt>
                <c:pt idx="10">
                  <c:v>0.59892000000000001</c:v>
                </c:pt>
                <c:pt idx="11">
                  <c:v>0.64754999999999996</c:v>
                </c:pt>
                <c:pt idx="12">
                  <c:v>0.69625000000000004</c:v>
                </c:pt>
                <c:pt idx="13">
                  <c:v>0.75261</c:v>
                </c:pt>
                <c:pt idx="14">
                  <c:v>0.80625000000000002</c:v>
                </c:pt>
                <c:pt idx="15">
                  <c:v>0.86060000000000003</c:v>
                </c:pt>
                <c:pt idx="16">
                  <c:v>0.91471999999999998</c:v>
                </c:pt>
                <c:pt idx="17">
                  <c:v>0.97065000000000001</c:v>
                </c:pt>
                <c:pt idx="18">
                  <c:v>1.0217400000000001</c:v>
                </c:pt>
                <c:pt idx="19">
                  <c:v>1.0702700000000001</c:v>
                </c:pt>
                <c:pt idx="20">
                  <c:v>1.1251900000000001</c:v>
                </c:pt>
                <c:pt idx="21">
                  <c:v>1.1800299999999999</c:v>
                </c:pt>
                <c:pt idx="22">
                  <c:v>1.2365299999999999</c:v>
                </c:pt>
                <c:pt idx="23">
                  <c:v>1.29583</c:v>
                </c:pt>
                <c:pt idx="24">
                  <c:v>1.35886</c:v>
                </c:pt>
                <c:pt idx="25">
                  <c:v>1.41849</c:v>
                </c:pt>
                <c:pt idx="26">
                  <c:v>1.48</c:v>
                </c:pt>
                <c:pt idx="27">
                  <c:v>1.56853</c:v>
                </c:pt>
                <c:pt idx="28">
                  <c:v>1.66123</c:v>
                </c:pt>
                <c:pt idx="29">
                  <c:v>1.76888</c:v>
                </c:pt>
                <c:pt idx="30">
                  <c:v>1.88225</c:v>
                </c:pt>
                <c:pt idx="31">
                  <c:v>1.9641300000000002</c:v>
                </c:pt>
                <c:pt idx="32">
                  <c:v>2.0144299999999999</c:v>
                </c:pt>
                <c:pt idx="33">
                  <c:v>2.0713200000000001</c:v>
                </c:pt>
                <c:pt idx="34">
                  <c:v>2.1538200000000001</c:v>
                </c:pt>
                <c:pt idx="35">
                  <c:v>2.2436100000000003</c:v>
                </c:pt>
                <c:pt idx="36">
                  <c:v>2.3379500000000002</c:v>
                </c:pt>
                <c:pt idx="37">
                  <c:v>2.4013599999999999</c:v>
                </c:pt>
                <c:pt idx="38">
                  <c:v>2.4847899999999998</c:v>
                </c:pt>
                <c:pt idx="39">
                  <c:v>2.55423</c:v>
                </c:pt>
                <c:pt idx="40">
                  <c:v>2.6237199999999996</c:v>
                </c:pt>
                <c:pt idx="41">
                  <c:v>2.7031199999999997</c:v>
                </c:pt>
                <c:pt idx="42">
                  <c:v>2.7971900000000001</c:v>
                </c:pt>
                <c:pt idx="43">
                  <c:v>2.9113200000000004</c:v>
                </c:pt>
                <c:pt idx="44">
                  <c:v>3.0205500000000001</c:v>
                </c:pt>
                <c:pt idx="45">
                  <c:v>3.1093600000000001</c:v>
                </c:pt>
                <c:pt idx="46">
                  <c:v>3.1743000000000001</c:v>
                </c:pt>
                <c:pt idx="47">
                  <c:v>3.2373700000000003</c:v>
                </c:pt>
                <c:pt idx="48">
                  <c:v>3.3303100000000003</c:v>
                </c:pt>
                <c:pt idx="49">
                  <c:v>3.4290600000000002</c:v>
                </c:pt>
                <c:pt idx="50">
                  <c:v>3.5200300000000002</c:v>
                </c:pt>
                <c:pt idx="51">
                  <c:v>3.5906899999999999</c:v>
                </c:pt>
                <c:pt idx="52">
                  <c:v>3.6620100000000004</c:v>
                </c:pt>
                <c:pt idx="53">
                  <c:v>3.7010100000000001</c:v>
                </c:pt>
                <c:pt idx="54">
                  <c:v>3.73705</c:v>
                </c:pt>
                <c:pt idx="55">
                  <c:v>3.7975700000000003</c:v>
                </c:pt>
                <c:pt idx="56">
                  <c:v>3.8470599999999999</c:v>
                </c:pt>
                <c:pt idx="57">
                  <c:v>3.8971900000000002</c:v>
                </c:pt>
                <c:pt idx="58">
                  <c:v>3.9553600000000002</c:v>
                </c:pt>
                <c:pt idx="59">
                  <c:v>4.0305999999999997</c:v>
                </c:pt>
                <c:pt idx="60">
                  <c:v>4.1107800000000001</c:v>
                </c:pt>
                <c:pt idx="61">
                  <c:v>4.2203499999999998</c:v>
                </c:pt>
                <c:pt idx="62">
                  <c:v>4.3423799999999995</c:v>
                </c:pt>
                <c:pt idx="63">
                  <c:v>4.4631399999999992</c:v>
                </c:pt>
                <c:pt idx="64">
                  <c:v>4.5985699999999996</c:v>
                </c:pt>
                <c:pt idx="65">
                  <c:v>4.7363599999999995</c:v>
                </c:pt>
                <c:pt idx="66">
                  <c:v>4.8456299999999999</c:v>
                </c:pt>
                <c:pt idx="67">
                  <c:v>4.9070100000000005</c:v>
                </c:pt>
                <c:pt idx="68">
                  <c:v>4.96434</c:v>
                </c:pt>
                <c:pt idx="69">
                  <c:v>5.0402700000000005</c:v>
                </c:pt>
                <c:pt idx="70">
                  <c:v>5.1101200000000011</c:v>
                </c:pt>
                <c:pt idx="71">
                  <c:v>5.1842300000000003</c:v>
                </c:pt>
                <c:pt idx="72">
                  <c:v>5.2520200000000008</c:v>
                </c:pt>
                <c:pt idx="73">
                  <c:v>5.3427800000000003</c:v>
                </c:pt>
                <c:pt idx="74">
                  <c:v>5.4190900000000006</c:v>
                </c:pt>
                <c:pt idx="75">
                  <c:v>5.4945500000000012</c:v>
                </c:pt>
                <c:pt idx="76">
                  <c:v>5.5803200000000013</c:v>
                </c:pt>
                <c:pt idx="77">
                  <c:v>5.6680300000000017</c:v>
                </c:pt>
                <c:pt idx="78">
                  <c:v>5.7666500000000012</c:v>
                </c:pt>
                <c:pt idx="79">
                  <c:v>5.8599300000000012</c:v>
                </c:pt>
                <c:pt idx="80">
                  <c:v>5.9397700000000011</c:v>
                </c:pt>
                <c:pt idx="81">
                  <c:v>6.0119600000000011</c:v>
                </c:pt>
                <c:pt idx="82">
                  <c:v>6.0951500000000003</c:v>
                </c:pt>
                <c:pt idx="83">
                  <c:v>6.1801900000000005</c:v>
                </c:pt>
                <c:pt idx="84">
                  <c:v>6.2436600000000011</c:v>
                </c:pt>
                <c:pt idx="85">
                  <c:v>6.29514</c:v>
                </c:pt>
                <c:pt idx="86">
                  <c:v>6.3452099999999998</c:v>
                </c:pt>
                <c:pt idx="87">
                  <c:v>6.4054599999999997</c:v>
                </c:pt>
                <c:pt idx="88">
                  <c:v>6.4445399999999999</c:v>
                </c:pt>
                <c:pt idx="89">
                  <c:v>6.4811699999999997</c:v>
                </c:pt>
                <c:pt idx="90">
                  <c:v>6.5506200000000003</c:v>
                </c:pt>
                <c:pt idx="91">
                  <c:v>6.6127699999999994</c:v>
                </c:pt>
                <c:pt idx="92">
                  <c:v>6.7016499999999999</c:v>
                </c:pt>
                <c:pt idx="93">
                  <c:v>6.7877999999999989</c:v>
                </c:pt>
                <c:pt idx="94">
                  <c:v>6.8810299999999991</c:v>
                </c:pt>
                <c:pt idx="95">
                  <c:v>6.9580899999999994</c:v>
                </c:pt>
                <c:pt idx="96">
                  <c:v>7.028719999999999</c:v>
                </c:pt>
                <c:pt idx="97">
                  <c:v>7.099969999999999</c:v>
                </c:pt>
                <c:pt idx="98">
                  <c:v>7.1802599999999996</c:v>
                </c:pt>
                <c:pt idx="99">
                  <c:v>7.2631499999999996</c:v>
                </c:pt>
                <c:pt idx="100">
                  <c:v>7.3458699999999997</c:v>
                </c:pt>
                <c:pt idx="101">
                  <c:v>7.4293399999999998</c:v>
                </c:pt>
                <c:pt idx="102">
                  <c:v>7.4769300000000003</c:v>
                </c:pt>
                <c:pt idx="103">
                  <c:v>7.52189</c:v>
                </c:pt>
                <c:pt idx="104">
                  <c:v>7.5984999999999996</c:v>
                </c:pt>
                <c:pt idx="105">
                  <c:v>7.6651000000000007</c:v>
                </c:pt>
                <c:pt idx="106">
                  <c:v>7.7201300000000002</c:v>
                </c:pt>
                <c:pt idx="107">
                  <c:v>7.7713599999999996</c:v>
                </c:pt>
                <c:pt idx="108">
                  <c:v>7.8444500000000001</c:v>
                </c:pt>
                <c:pt idx="109">
                  <c:v>7.9362599999999999</c:v>
                </c:pt>
                <c:pt idx="110">
                  <c:v>8.0408500000000007</c:v>
                </c:pt>
                <c:pt idx="111">
                  <c:v>8.1723200000000009</c:v>
                </c:pt>
                <c:pt idx="112">
                  <c:v>8.3095800000000004</c:v>
                </c:pt>
                <c:pt idx="113">
                  <c:v>8.43309</c:v>
                </c:pt>
                <c:pt idx="114">
                  <c:v>8.5546100000000003</c:v>
                </c:pt>
                <c:pt idx="115">
                  <c:v>8.6745500000000018</c:v>
                </c:pt>
                <c:pt idx="116">
                  <c:v>8.7425400000000018</c:v>
                </c:pt>
                <c:pt idx="117">
                  <c:v>8.8084900000000008</c:v>
                </c:pt>
                <c:pt idx="118">
                  <c:v>8.8816500000000023</c:v>
                </c:pt>
                <c:pt idx="119">
                  <c:v>8.9524200000000018</c:v>
                </c:pt>
                <c:pt idx="120">
                  <c:v>9.0214100000000013</c:v>
                </c:pt>
                <c:pt idx="121">
                  <c:v>9.0728800000000014</c:v>
                </c:pt>
                <c:pt idx="122">
                  <c:v>9.1217600000000001</c:v>
                </c:pt>
                <c:pt idx="123">
                  <c:v>9.1686399999999999</c:v>
                </c:pt>
                <c:pt idx="124">
                  <c:v>9.2119199999999992</c:v>
                </c:pt>
                <c:pt idx="125">
                  <c:v>9.2853999999999992</c:v>
                </c:pt>
                <c:pt idx="126">
                  <c:v>9.3907799999999995</c:v>
                </c:pt>
                <c:pt idx="127">
                  <c:v>9.5049299999999981</c:v>
                </c:pt>
                <c:pt idx="128">
                  <c:v>9.6116099999999989</c:v>
                </c:pt>
                <c:pt idx="129">
                  <c:v>9.6996699999999976</c:v>
                </c:pt>
                <c:pt idx="130">
                  <c:v>9.7643299999999975</c:v>
                </c:pt>
                <c:pt idx="131">
                  <c:v>9.8289799999999978</c:v>
                </c:pt>
                <c:pt idx="132">
                  <c:v>9.911229999999998</c:v>
                </c:pt>
                <c:pt idx="133">
                  <c:v>10.009199999999996</c:v>
                </c:pt>
                <c:pt idx="134">
                  <c:v>10.120009999999997</c:v>
                </c:pt>
                <c:pt idx="135">
                  <c:v>10.230749999999997</c:v>
                </c:pt>
                <c:pt idx="136">
                  <c:v>10.330859999999998</c:v>
                </c:pt>
                <c:pt idx="137">
                  <c:v>10.379159999999997</c:v>
                </c:pt>
                <c:pt idx="138">
                  <c:v>10.427409999999997</c:v>
                </c:pt>
                <c:pt idx="139">
                  <c:v>10.492039999999996</c:v>
                </c:pt>
                <c:pt idx="140">
                  <c:v>10.546029999999995</c:v>
                </c:pt>
                <c:pt idx="141">
                  <c:v>10.602669999999994</c:v>
                </c:pt>
                <c:pt idx="142">
                  <c:v>10.675879999999994</c:v>
                </c:pt>
                <c:pt idx="143">
                  <c:v>10.745159999999995</c:v>
                </c:pt>
                <c:pt idx="144">
                  <c:v>10.789309999999993</c:v>
                </c:pt>
                <c:pt idx="145">
                  <c:v>10.843089999999995</c:v>
                </c:pt>
                <c:pt idx="146">
                  <c:v>10.897819999999994</c:v>
                </c:pt>
                <c:pt idx="147">
                  <c:v>10.977779999999994</c:v>
                </c:pt>
                <c:pt idx="148">
                  <c:v>11.043389999999993</c:v>
                </c:pt>
                <c:pt idx="149">
                  <c:v>11.114679999999995</c:v>
                </c:pt>
                <c:pt idx="150">
                  <c:v>11.206589999999995</c:v>
                </c:pt>
                <c:pt idx="151">
                  <c:v>11.275479999999995</c:v>
                </c:pt>
                <c:pt idx="152">
                  <c:v>11.349629999999994</c:v>
                </c:pt>
                <c:pt idx="153">
                  <c:v>11.425549999999994</c:v>
                </c:pt>
                <c:pt idx="154">
                  <c:v>11.511669999999995</c:v>
                </c:pt>
                <c:pt idx="155">
                  <c:v>11.624799999999993</c:v>
                </c:pt>
                <c:pt idx="156">
                  <c:v>11.748739999999994</c:v>
                </c:pt>
                <c:pt idx="157">
                  <c:v>11.858909999999995</c:v>
                </c:pt>
                <c:pt idx="158">
                  <c:v>11.929389999999994</c:v>
                </c:pt>
                <c:pt idx="159">
                  <c:v>11.993359999999994</c:v>
                </c:pt>
                <c:pt idx="160">
                  <c:v>12.074219999999993</c:v>
                </c:pt>
                <c:pt idx="161">
                  <c:v>12.129059999999994</c:v>
                </c:pt>
                <c:pt idx="162">
                  <c:v>12.196299999999994</c:v>
                </c:pt>
                <c:pt idx="163">
                  <c:v>12.277229999999994</c:v>
                </c:pt>
                <c:pt idx="164">
                  <c:v>12.361909999999995</c:v>
                </c:pt>
                <c:pt idx="165">
                  <c:v>12.415059999999993</c:v>
                </c:pt>
                <c:pt idx="166">
                  <c:v>12.468609999999993</c:v>
                </c:pt>
                <c:pt idx="167">
                  <c:v>12.539509999999993</c:v>
                </c:pt>
                <c:pt idx="168">
                  <c:v>12.600399999999992</c:v>
                </c:pt>
                <c:pt idx="169">
                  <c:v>12.671329999999992</c:v>
                </c:pt>
                <c:pt idx="170">
                  <c:v>12.746529999999993</c:v>
                </c:pt>
                <c:pt idx="171">
                  <c:v>12.815879999999995</c:v>
                </c:pt>
                <c:pt idx="172">
                  <c:v>12.864909999999995</c:v>
                </c:pt>
                <c:pt idx="173">
                  <c:v>12.913349999999994</c:v>
                </c:pt>
                <c:pt idx="174">
                  <c:v>12.965749999999995</c:v>
                </c:pt>
                <c:pt idx="175">
                  <c:v>13.010909999999994</c:v>
                </c:pt>
                <c:pt idx="176">
                  <c:v>13.057349999999994</c:v>
                </c:pt>
                <c:pt idx="177">
                  <c:v>13.114029999999996</c:v>
                </c:pt>
                <c:pt idx="178">
                  <c:v>13.168779999999995</c:v>
                </c:pt>
                <c:pt idx="179">
                  <c:v>13.213189999999996</c:v>
                </c:pt>
                <c:pt idx="180">
                  <c:v>13.266919999999995</c:v>
                </c:pt>
                <c:pt idx="181">
                  <c:v>13.323979999999993</c:v>
                </c:pt>
                <c:pt idx="182">
                  <c:v>13.392789999999994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CA-4D76-9299-D104AE05EF69}"/>
            </c:ext>
          </c:extLst>
        </c:ser>
        <c:ser>
          <c:idx val="6"/>
          <c:order val="1"/>
          <c:tx>
            <c:strRef>
              <c:f>'Fig 6'!$H$5</c:f>
              <c:strCache>
                <c:ptCount val="1"/>
                <c:pt idx="0">
                  <c:v>2020/2021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 6'!$A$6:$A$188</c:f>
              <c:numCache>
                <c:formatCode>d\-mmm\-yy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6'!$H$6:$H$188</c:f>
              <c:numCache>
                <c:formatCode>General</c:formatCode>
                <c:ptCount val="183"/>
                <c:pt idx="0">
                  <c:v>2.213E-2</c:v>
                </c:pt>
                <c:pt idx="1">
                  <c:v>4.5429999999999998E-2</c:v>
                </c:pt>
                <c:pt idx="2">
                  <c:v>5.4619999999999995E-2</c:v>
                </c:pt>
                <c:pt idx="3">
                  <c:v>6.545999999999999E-2</c:v>
                </c:pt>
                <c:pt idx="4">
                  <c:v>9.1909999999999992E-2</c:v>
                </c:pt>
                <c:pt idx="5">
                  <c:v>0.10138999999999999</c:v>
                </c:pt>
                <c:pt idx="6">
                  <c:v>0.11234000000000001</c:v>
                </c:pt>
                <c:pt idx="7">
                  <c:v>0.13394</c:v>
                </c:pt>
                <c:pt idx="8">
                  <c:v>0.15050999999999998</c:v>
                </c:pt>
                <c:pt idx="9">
                  <c:v>0.16059999999999999</c:v>
                </c:pt>
                <c:pt idx="10">
                  <c:v>0.17568999999999999</c:v>
                </c:pt>
                <c:pt idx="11">
                  <c:v>0.20499999999999999</c:v>
                </c:pt>
                <c:pt idx="12">
                  <c:v>0.22947999999999999</c:v>
                </c:pt>
                <c:pt idx="13">
                  <c:v>0.25923000000000002</c:v>
                </c:pt>
                <c:pt idx="14">
                  <c:v>0.29402000000000006</c:v>
                </c:pt>
                <c:pt idx="15">
                  <c:v>0.34100000000000008</c:v>
                </c:pt>
                <c:pt idx="16">
                  <c:v>0.37157000000000007</c:v>
                </c:pt>
                <c:pt idx="17">
                  <c:v>0.40162000000000009</c:v>
                </c:pt>
                <c:pt idx="18">
                  <c:v>0.42316000000000009</c:v>
                </c:pt>
                <c:pt idx="19">
                  <c:v>0.43931000000000003</c:v>
                </c:pt>
                <c:pt idx="20">
                  <c:v>0.45315000000000005</c:v>
                </c:pt>
                <c:pt idx="21">
                  <c:v>0.47482000000000008</c:v>
                </c:pt>
                <c:pt idx="22">
                  <c:v>0.50052000000000008</c:v>
                </c:pt>
                <c:pt idx="23">
                  <c:v>0.51959</c:v>
                </c:pt>
                <c:pt idx="24">
                  <c:v>0.54056999999999999</c:v>
                </c:pt>
                <c:pt idx="25">
                  <c:v>0.5704300000000001</c:v>
                </c:pt>
                <c:pt idx="26">
                  <c:v>0.59783000000000008</c:v>
                </c:pt>
                <c:pt idx="27">
                  <c:v>0.62600999999999996</c:v>
                </c:pt>
                <c:pt idx="28">
                  <c:v>0.65054000000000001</c:v>
                </c:pt>
                <c:pt idx="29">
                  <c:v>0.66549999999999998</c:v>
                </c:pt>
                <c:pt idx="30">
                  <c:v>0.69201999999999997</c:v>
                </c:pt>
                <c:pt idx="31">
                  <c:v>0.72948999999999997</c:v>
                </c:pt>
                <c:pt idx="32">
                  <c:v>0.77085000000000004</c:v>
                </c:pt>
                <c:pt idx="33">
                  <c:v>0.81889000000000001</c:v>
                </c:pt>
                <c:pt idx="34">
                  <c:v>0.87702000000000002</c:v>
                </c:pt>
                <c:pt idx="35">
                  <c:v>0.94238999999999995</c:v>
                </c:pt>
                <c:pt idx="36">
                  <c:v>1.0102100000000001</c:v>
                </c:pt>
                <c:pt idx="37">
                  <c:v>1.04921</c:v>
                </c:pt>
                <c:pt idx="38">
                  <c:v>1.0769200000000001</c:v>
                </c:pt>
                <c:pt idx="39">
                  <c:v>1.1158600000000001</c:v>
                </c:pt>
                <c:pt idx="40">
                  <c:v>1.1517900000000001</c:v>
                </c:pt>
                <c:pt idx="41">
                  <c:v>1.1790800000000001</c:v>
                </c:pt>
                <c:pt idx="42">
                  <c:v>1.2036100000000001</c:v>
                </c:pt>
                <c:pt idx="43">
                  <c:v>1.22821</c:v>
                </c:pt>
                <c:pt idx="44">
                  <c:v>1.24295</c:v>
                </c:pt>
                <c:pt idx="45">
                  <c:v>1.2576800000000001</c:v>
                </c:pt>
                <c:pt idx="46">
                  <c:v>1.28271</c:v>
                </c:pt>
                <c:pt idx="47">
                  <c:v>1.30131</c:v>
                </c:pt>
                <c:pt idx="48">
                  <c:v>1.3226499999999999</c:v>
                </c:pt>
                <c:pt idx="49">
                  <c:v>1.3626099999999999</c:v>
                </c:pt>
                <c:pt idx="50">
                  <c:v>1.42106</c:v>
                </c:pt>
                <c:pt idx="51">
                  <c:v>1.46025</c:v>
                </c:pt>
                <c:pt idx="52">
                  <c:v>1.5039800000000001</c:v>
                </c:pt>
                <c:pt idx="53">
                  <c:v>1.5727800000000001</c:v>
                </c:pt>
                <c:pt idx="54">
                  <c:v>1.62585</c:v>
                </c:pt>
                <c:pt idx="55">
                  <c:v>1.6950399999999999</c:v>
                </c:pt>
                <c:pt idx="56">
                  <c:v>1.7654400000000001</c:v>
                </c:pt>
                <c:pt idx="57">
                  <c:v>1.8262</c:v>
                </c:pt>
                <c:pt idx="58">
                  <c:v>1.8880399999999999</c:v>
                </c:pt>
                <c:pt idx="59">
                  <c:v>1.9506700000000001</c:v>
                </c:pt>
                <c:pt idx="60">
                  <c:v>2.0090400000000002</c:v>
                </c:pt>
                <c:pt idx="61">
                  <c:v>2.0791599999999999</c:v>
                </c:pt>
                <c:pt idx="62">
                  <c:v>2.15158</c:v>
                </c:pt>
                <c:pt idx="63">
                  <c:v>2.2251399999999997</c:v>
                </c:pt>
                <c:pt idx="64">
                  <c:v>2.2789699999999997</c:v>
                </c:pt>
                <c:pt idx="65">
                  <c:v>2.3415899999999996</c:v>
                </c:pt>
                <c:pt idx="66">
                  <c:v>2.4100599999999996</c:v>
                </c:pt>
                <c:pt idx="67">
                  <c:v>2.4977299999999998</c:v>
                </c:pt>
                <c:pt idx="68">
                  <c:v>2.5869999999999997</c:v>
                </c:pt>
                <c:pt idx="69">
                  <c:v>2.6828899999999996</c:v>
                </c:pt>
                <c:pt idx="70">
                  <c:v>2.7674899999999991</c:v>
                </c:pt>
                <c:pt idx="71">
                  <c:v>2.8386299999999993</c:v>
                </c:pt>
                <c:pt idx="72">
                  <c:v>2.8969999999999989</c:v>
                </c:pt>
                <c:pt idx="73">
                  <c:v>2.954159999999999</c:v>
                </c:pt>
                <c:pt idx="74">
                  <c:v>3.0014899999999987</c:v>
                </c:pt>
                <c:pt idx="75">
                  <c:v>3.0555299999999987</c:v>
                </c:pt>
                <c:pt idx="76">
                  <c:v>3.0992099999999985</c:v>
                </c:pt>
                <c:pt idx="77">
                  <c:v>3.1480499999999987</c:v>
                </c:pt>
                <c:pt idx="78">
                  <c:v>3.1746699999999985</c:v>
                </c:pt>
                <c:pt idx="79">
                  <c:v>3.2102699999999986</c:v>
                </c:pt>
                <c:pt idx="80">
                  <c:v>3.2564099999999985</c:v>
                </c:pt>
                <c:pt idx="81">
                  <c:v>3.3232099999999987</c:v>
                </c:pt>
                <c:pt idx="82">
                  <c:v>3.3786999999999985</c:v>
                </c:pt>
                <c:pt idx="83">
                  <c:v>3.4273799999999981</c:v>
                </c:pt>
                <c:pt idx="84">
                  <c:v>3.477459999999998</c:v>
                </c:pt>
                <c:pt idx="85">
                  <c:v>3.5231699999999981</c:v>
                </c:pt>
                <c:pt idx="86">
                  <c:v>3.550599999999998</c:v>
                </c:pt>
                <c:pt idx="87">
                  <c:v>3.5844199999999984</c:v>
                </c:pt>
                <c:pt idx="88">
                  <c:v>3.640019999999998</c:v>
                </c:pt>
                <c:pt idx="89">
                  <c:v>3.6845299999999983</c:v>
                </c:pt>
                <c:pt idx="90">
                  <c:v>3.7278599999999984</c:v>
                </c:pt>
                <c:pt idx="91">
                  <c:v>3.7695299999999983</c:v>
                </c:pt>
                <c:pt idx="92">
                  <c:v>3.7893899999999987</c:v>
                </c:pt>
                <c:pt idx="93">
                  <c:v>3.8092499999999987</c:v>
                </c:pt>
                <c:pt idx="94">
                  <c:v>3.8290999999999986</c:v>
                </c:pt>
                <c:pt idx="95">
                  <c:v>3.8630199999999988</c:v>
                </c:pt>
                <c:pt idx="96">
                  <c:v>3.8957099999999985</c:v>
                </c:pt>
                <c:pt idx="97">
                  <c:v>3.9410399999999988</c:v>
                </c:pt>
                <c:pt idx="98">
                  <c:v>3.9963099999999985</c:v>
                </c:pt>
                <c:pt idx="99">
                  <c:v>4.0528199999999988</c:v>
                </c:pt>
                <c:pt idx="100">
                  <c:v>4.0773599999999988</c:v>
                </c:pt>
                <c:pt idx="101">
                  <c:v>4.0973399999999982</c:v>
                </c:pt>
                <c:pt idx="102">
                  <c:v>4.1141799999999984</c:v>
                </c:pt>
                <c:pt idx="103">
                  <c:v>4.1365799999999977</c:v>
                </c:pt>
                <c:pt idx="104">
                  <c:v>4.1509399999999976</c:v>
                </c:pt>
                <c:pt idx="105">
                  <c:v>4.1729499999999984</c:v>
                </c:pt>
                <c:pt idx="106">
                  <c:v>4.1869399999999981</c:v>
                </c:pt>
                <c:pt idx="107">
                  <c:v>4.2055199999999981</c:v>
                </c:pt>
                <c:pt idx="108">
                  <c:v>4.2238999999999978</c:v>
                </c:pt>
                <c:pt idx="109">
                  <c:v>4.2429999999999986</c:v>
                </c:pt>
                <c:pt idx="110">
                  <c:v>4.2592299999999979</c:v>
                </c:pt>
                <c:pt idx="111">
                  <c:v>4.2829399999999982</c:v>
                </c:pt>
                <c:pt idx="112">
                  <c:v>4.3082299999999973</c:v>
                </c:pt>
                <c:pt idx="113">
                  <c:v>4.3423999999999978</c:v>
                </c:pt>
                <c:pt idx="114">
                  <c:v>4.3824399999999981</c:v>
                </c:pt>
                <c:pt idx="115">
                  <c:v>4.4234599999999986</c:v>
                </c:pt>
                <c:pt idx="116">
                  <c:v>4.4720999999999984</c:v>
                </c:pt>
                <c:pt idx="117">
                  <c:v>4.5215299999999985</c:v>
                </c:pt>
                <c:pt idx="118">
                  <c:v>4.5494699999999986</c:v>
                </c:pt>
                <c:pt idx="119">
                  <c:v>4.5768099999999983</c:v>
                </c:pt>
                <c:pt idx="120">
                  <c:v>4.5999199999999982</c:v>
                </c:pt>
                <c:pt idx="121">
                  <c:v>4.6269499999999981</c:v>
                </c:pt>
                <c:pt idx="122">
                  <c:v>4.6701199999999981</c:v>
                </c:pt>
                <c:pt idx="123">
                  <c:v>4.7361999999999984</c:v>
                </c:pt>
                <c:pt idx="124">
                  <c:v>4.7848999999999977</c:v>
                </c:pt>
                <c:pt idx="125">
                  <c:v>4.8364799999999981</c:v>
                </c:pt>
                <c:pt idx="126">
                  <c:v>4.8932099999999972</c:v>
                </c:pt>
                <c:pt idx="127">
                  <c:v>4.9317799999999972</c:v>
                </c:pt>
                <c:pt idx="128">
                  <c:v>4.9813399999999977</c:v>
                </c:pt>
                <c:pt idx="129">
                  <c:v>5.0394499999999969</c:v>
                </c:pt>
                <c:pt idx="130">
                  <c:v>5.1332499999999976</c:v>
                </c:pt>
                <c:pt idx="131">
                  <c:v>5.2310999999999979</c:v>
                </c:pt>
                <c:pt idx="132">
                  <c:v>5.3376199999999985</c:v>
                </c:pt>
                <c:pt idx="133">
                  <c:v>5.4654799999999977</c:v>
                </c:pt>
                <c:pt idx="134">
                  <c:v>5.5714299999999977</c:v>
                </c:pt>
                <c:pt idx="135">
                  <c:v>5.6511099999999974</c:v>
                </c:pt>
                <c:pt idx="136">
                  <c:v>5.7236999999999982</c:v>
                </c:pt>
                <c:pt idx="137">
                  <c:v>5.7966199999999981</c:v>
                </c:pt>
                <c:pt idx="138">
                  <c:v>5.8794899999999979</c:v>
                </c:pt>
                <c:pt idx="139">
                  <c:v>5.949729999999998</c:v>
                </c:pt>
                <c:pt idx="140">
                  <c:v>6.0173799999999975</c:v>
                </c:pt>
                <c:pt idx="141">
                  <c:v>6.0722799999999975</c:v>
                </c:pt>
                <c:pt idx="142">
                  <c:v>6.1040799999999971</c:v>
                </c:pt>
                <c:pt idx="143">
                  <c:v>6.1351999999999967</c:v>
                </c:pt>
                <c:pt idx="144">
                  <c:v>6.1817799999999972</c:v>
                </c:pt>
                <c:pt idx="145">
                  <c:v>6.2372899999999971</c:v>
                </c:pt>
                <c:pt idx="146">
                  <c:v>6.2965399999999976</c:v>
                </c:pt>
                <c:pt idx="147">
                  <c:v>6.3667699999999972</c:v>
                </c:pt>
                <c:pt idx="148">
                  <c:v>6.4434199999999962</c:v>
                </c:pt>
                <c:pt idx="149">
                  <c:v>6.5054399999999966</c:v>
                </c:pt>
                <c:pt idx="150">
                  <c:v>6.5673399999999962</c:v>
                </c:pt>
                <c:pt idx="151">
                  <c:v>6.5673399999999962</c:v>
                </c:pt>
                <c:pt idx="152">
                  <c:v>6.6441999999999961</c:v>
                </c:pt>
                <c:pt idx="153">
                  <c:v>6.7237599999999969</c:v>
                </c:pt>
                <c:pt idx="154">
                  <c:v>6.8025299999999973</c:v>
                </c:pt>
                <c:pt idx="155">
                  <c:v>6.8821799999999964</c:v>
                </c:pt>
                <c:pt idx="156">
                  <c:v>6.9699899999999975</c:v>
                </c:pt>
                <c:pt idx="157">
                  <c:v>7.0390899999999972</c:v>
                </c:pt>
                <c:pt idx="158">
                  <c:v>7.1144699999999972</c:v>
                </c:pt>
                <c:pt idx="159">
                  <c:v>7.1874299999999973</c:v>
                </c:pt>
                <c:pt idx="160">
                  <c:v>7.253359999999998</c:v>
                </c:pt>
                <c:pt idx="161">
                  <c:v>7.3098899999999976</c:v>
                </c:pt>
                <c:pt idx="162">
                  <c:v>7.370129999999997</c:v>
                </c:pt>
                <c:pt idx="163">
                  <c:v>7.4405099999999971</c:v>
                </c:pt>
                <c:pt idx="164">
                  <c:v>7.4992499999999973</c:v>
                </c:pt>
                <c:pt idx="165">
                  <c:v>7.5555899999999978</c:v>
                </c:pt>
                <c:pt idx="166">
                  <c:v>7.6439699999999977</c:v>
                </c:pt>
                <c:pt idx="167">
                  <c:v>7.7319099999999974</c:v>
                </c:pt>
                <c:pt idx="168">
                  <c:v>7.8320099999999977</c:v>
                </c:pt>
                <c:pt idx="169">
                  <c:v>7.9355499999999974</c:v>
                </c:pt>
                <c:pt idx="170">
                  <c:v>8.0405799999999967</c:v>
                </c:pt>
                <c:pt idx="171">
                  <c:v>8.1229499999999977</c:v>
                </c:pt>
                <c:pt idx="172">
                  <c:v>8.2099299999999964</c:v>
                </c:pt>
                <c:pt idx="173">
                  <c:v>8.3090099999999971</c:v>
                </c:pt>
                <c:pt idx="174">
                  <c:v>8.3957299999999968</c:v>
                </c:pt>
                <c:pt idx="175">
                  <c:v>8.4737399999999958</c:v>
                </c:pt>
                <c:pt idx="176">
                  <c:v>8.5513299999999965</c:v>
                </c:pt>
                <c:pt idx="177">
                  <c:v>8.6206199999999971</c:v>
                </c:pt>
                <c:pt idx="178">
                  <c:v>8.6658099999999969</c:v>
                </c:pt>
                <c:pt idx="179">
                  <c:v>8.7111499999999982</c:v>
                </c:pt>
                <c:pt idx="180">
                  <c:v>8.7704599999999981</c:v>
                </c:pt>
                <c:pt idx="181">
                  <c:v>8.8228899999999975</c:v>
                </c:pt>
                <c:pt idx="182">
                  <c:v>8.8885499999999968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CA-4D76-9299-D104AE05EF69}"/>
            </c:ext>
          </c:extLst>
        </c:ser>
        <c:ser>
          <c:idx val="7"/>
          <c:order val="2"/>
          <c:tx>
            <c:strRef>
              <c:f>'Fig 6'!$I$5</c:f>
              <c:strCache>
                <c:ptCount val="1"/>
                <c:pt idx="0">
                  <c:v>2021/2022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6'!$A$6:$A$188</c:f>
              <c:numCache>
                <c:formatCode>d\-mmm\-yy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6'!$I$6:$I$188</c:f>
              <c:numCache>
                <c:formatCode>General</c:formatCode>
                <c:ptCount val="183"/>
                <c:pt idx="0">
                  <c:v>6.6799999999999993E-3</c:v>
                </c:pt>
                <c:pt idx="1">
                  <c:v>1.359E-2</c:v>
                </c:pt>
                <c:pt idx="2">
                  <c:v>2.0120000000000002E-2</c:v>
                </c:pt>
                <c:pt idx="3">
                  <c:v>2.6679999999999999E-2</c:v>
                </c:pt>
                <c:pt idx="4">
                  <c:v>3.576E-2</c:v>
                </c:pt>
                <c:pt idx="5">
                  <c:v>4.5849999999999995E-2</c:v>
                </c:pt>
                <c:pt idx="6">
                  <c:v>5.7829999999999999E-2</c:v>
                </c:pt>
                <c:pt idx="7">
                  <c:v>6.8250000000000005E-2</c:v>
                </c:pt>
                <c:pt idx="8">
                  <c:v>7.8019999999999992E-2</c:v>
                </c:pt>
                <c:pt idx="9">
                  <c:v>8.8410000000000002E-2</c:v>
                </c:pt>
                <c:pt idx="10">
                  <c:v>0.11206000000000001</c:v>
                </c:pt>
                <c:pt idx="11">
                  <c:v>0.13667000000000001</c:v>
                </c:pt>
                <c:pt idx="12">
                  <c:v>0.16008</c:v>
                </c:pt>
                <c:pt idx="13">
                  <c:v>0.18970000000000001</c:v>
                </c:pt>
                <c:pt idx="14">
                  <c:v>0.21872000000000003</c:v>
                </c:pt>
                <c:pt idx="15">
                  <c:v>0.23961000000000002</c:v>
                </c:pt>
                <c:pt idx="16">
                  <c:v>0.25949</c:v>
                </c:pt>
                <c:pt idx="17">
                  <c:v>0.27918999999999999</c:v>
                </c:pt>
                <c:pt idx="18">
                  <c:v>0.29218</c:v>
                </c:pt>
                <c:pt idx="19">
                  <c:v>0.30469000000000002</c:v>
                </c:pt>
                <c:pt idx="20">
                  <c:v>0.31951000000000002</c:v>
                </c:pt>
                <c:pt idx="21">
                  <c:v>0.35641999999999996</c:v>
                </c:pt>
                <c:pt idx="22">
                  <c:v>0.38621</c:v>
                </c:pt>
                <c:pt idx="23">
                  <c:v>0.41526000000000002</c:v>
                </c:pt>
                <c:pt idx="24">
                  <c:v>0.45679999999999998</c:v>
                </c:pt>
                <c:pt idx="25">
                  <c:v>0.49045</c:v>
                </c:pt>
                <c:pt idx="26">
                  <c:v>0.52115999999999996</c:v>
                </c:pt>
                <c:pt idx="27">
                  <c:v>0.54579</c:v>
                </c:pt>
                <c:pt idx="28">
                  <c:v>0.57380999999999993</c:v>
                </c:pt>
                <c:pt idx="29">
                  <c:v>0.60902000000000001</c:v>
                </c:pt>
                <c:pt idx="30">
                  <c:v>0.64303999999999994</c:v>
                </c:pt>
                <c:pt idx="31">
                  <c:v>0.68221999999999994</c:v>
                </c:pt>
                <c:pt idx="32">
                  <c:v>0.72920999999999991</c:v>
                </c:pt>
                <c:pt idx="33">
                  <c:v>0.76907999999999987</c:v>
                </c:pt>
                <c:pt idx="34">
                  <c:v>0.80752999999999997</c:v>
                </c:pt>
                <c:pt idx="35">
                  <c:v>0.85339999999999994</c:v>
                </c:pt>
                <c:pt idx="36">
                  <c:v>0.89563999999999999</c:v>
                </c:pt>
                <c:pt idx="37">
                  <c:v>0.93857999999999997</c:v>
                </c:pt>
                <c:pt idx="38">
                  <c:v>0.98368999999999995</c:v>
                </c:pt>
                <c:pt idx="39">
                  <c:v>1.02041</c:v>
                </c:pt>
                <c:pt idx="40">
                  <c:v>1.07576</c:v>
                </c:pt>
                <c:pt idx="41">
                  <c:v>1.1335500000000001</c:v>
                </c:pt>
                <c:pt idx="42">
                  <c:v>1.1850699999999998</c:v>
                </c:pt>
                <c:pt idx="43">
                  <c:v>1.23021</c:v>
                </c:pt>
                <c:pt idx="44">
                  <c:v>1.27555</c:v>
                </c:pt>
                <c:pt idx="45">
                  <c:v>1.3238799999999999</c:v>
                </c:pt>
                <c:pt idx="46">
                  <c:v>1.36477</c:v>
                </c:pt>
                <c:pt idx="47">
                  <c:v>1.4036600000000001</c:v>
                </c:pt>
                <c:pt idx="48">
                  <c:v>1.4380400000000002</c:v>
                </c:pt>
                <c:pt idx="49">
                  <c:v>1.4634900000000002</c:v>
                </c:pt>
                <c:pt idx="50">
                  <c:v>1.4727400000000002</c:v>
                </c:pt>
                <c:pt idx="51">
                  <c:v>1.4897900000000002</c:v>
                </c:pt>
                <c:pt idx="52">
                  <c:v>1.5619000000000001</c:v>
                </c:pt>
                <c:pt idx="53">
                  <c:v>1.6383300000000001</c:v>
                </c:pt>
                <c:pt idx="54">
                  <c:v>1.6942500000000003</c:v>
                </c:pt>
                <c:pt idx="55">
                  <c:v>1.7515800000000001</c:v>
                </c:pt>
                <c:pt idx="56">
                  <c:v>1.7966900000000001</c:v>
                </c:pt>
                <c:pt idx="57">
                  <c:v>1.8459700000000001</c:v>
                </c:pt>
                <c:pt idx="58">
                  <c:v>1.9022600000000001</c:v>
                </c:pt>
                <c:pt idx="59">
                  <c:v>1.9745699999999999</c:v>
                </c:pt>
                <c:pt idx="60">
                  <c:v>2.0350700000000002</c:v>
                </c:pt>
                <c:pt idx="61">
                  <c:v>2.1012300000000002</c:v>
                </c:pt>
                <c:pt idx="62">
                  <c:v>2.1823600000000001</c:v>
                </c:pt>
                <c:pt idx="63">
                  <c:v>2.2585199999999999</c:v>
                </c:pt>
                <c:pt idx="64">
                  <c:v>2.3229499999999996</c:v>
                </c:pt>
                <c:pt idx="65">
                  <c:v>2.3921999999999999</c:v>
                </c:pt>
                <c:pt idx="66">
                  <c:v>2.4747599999999998</c:v>
                </c:pt>
                <c:pt idx="67">
                  <c:v>2.5468699999999997</c:v>
                </c:pt>
                <c:pt idx="68">
                  <c:v>2.6183899999999998</c:v>
                </c:pt>
                <c:pt idx="69">
                  <c:v>2.69462</c:v>
                </c:pt>
                <c:pt idx="70">
                  <c:v>2.7906500000000003</c:v>
                </c:pt>
                <c:pt idx="71">
                  <c:v>2.8613499999999998</c:v>
                </c:pt>
                <c:pt idx="72">
                  <c:v>2.9254600000000002</c:v>
                </c:pt>
                <c:pt idx="73">
                  <c:v>3.0019099999999996</c:v>
                </c:pt>
                <c:pt idx="74">
                  <c:v>3.0740799999999999</c:v>
                </c:pt>
                <c:pt idx="75">
                  <c:v>3.14289</c:v>
                </c:pt>
                <c:pt idx="76">
                  <c:v>3.2151399999999999</c:v>
                </c:pt>
                <c:pt idx="77">
                  <c:v>3.2817999999999996</c:v>
                </c:pt>
                <c:pt idx="78">
                  <c:v>3.3323100000000001</c:v>
                </c:pt>
                <c:pt idx="79">
                  <c:v>3.3849800000000001</c:v>
                </c:pt>
                <c:pt idx="80">
                  <c:v>3.4474</c:v>
                </c:pt>
                <c:pt idx="81">
                  <c:v>3.5024000000000002</c:v>
                </c:pt>
                <c:pt idx="82">
                  <c:v>3.56569</c:v>
                </c:pt>
                <c:pt idx="83">
                  <c:v>3.6259299999999999</c:v>
                </c:pt>
                <c:pt idx="84">
                  <c:v>3.6779799999999998</c:v>
                </c:pt>
                <c:pt idx="85">
                  <c:v>3.72261</c:v>
                </c:pt>
                <c:pt idx="86">
                  <c:v>3.7774900000000002</c:v>
                </c:pt>
                <c:pt idx="87">
                  <c:v>3.8374100000000002</c:v>
                </c:pt>
                <c:pt idx="88">
                  <c:v>3.8965500000000004</c:v>
                </c:pt>
                <c:pt idx="89">
                  <c:v>3.9579300000000002</c:v>
                </c:pt>
                <c:pt idx="90">
                  <c:v>4.0055300000000003</c:v>
                </c:pt>
                <c:pt idx="91">
                  <c:v>4.0511600000000003</c:v>
                </c:pt>
                <c:pt idx="92">
                  <c:v>4.1135900000000003</c:v>
                </c:pt>
                <c:pt idx="93">
                  <c:v>4.1728800000000001</c:v>
                </c:pt>
                <c:pt idx="94">
                  <c:v>4.2414300000000003</c:v>
                </c:pt>
                <c:pt idx="95">
                  <c:v>4.3433000000000002</c:v>
                </c:pt>
                <c:pt idx="96">
                  <c:v>4.4491400000000008</c:v>
                </c:pt>
                <c:pt idx="97">
                  <c:v>4.5546300000000004</c:v>
                </c:pt>
                <c:pt idx="98">
                  <c:v>4.66737</c:v>
                </c:pt>
                <c:pt idx="99">
                  <c:v>4.7704799999999992</c:v>
                </c:pt>
                <c:pt idx="100">
                  <c:v>4.8625999999999996</c:v>
                </c:pt>
                <c:pt idx="101">
                  <c:v>4.9808299999999992</c:v>
                </c:pt>
                <c:pt idx="102">
                  <c:v>5.0919199999999991</c:v>
                </c:pt>
                <c:pt idx="103">
                  <c:v>5.2129899999999987</c:v>
                </c:pt>
                <c:pt idx="104">
                  <c:v>5.3316099999999986</c:v>
                </c:pt>
                <c:pt idx="105">
                  <c:v>5.4523899999999985</c:v>
                </c:pt>
                <c:pt idx="106">
                  <c:v>5.5689699999999984</c:v>
                </c:pt>
                <c:pt idx="107">
                  <c:v>5.6837499999999981</c:v>
                </c:pt>
                <c:pt idx="108">
                  <c:v>5.799999999999998</c:v>
                </c:pt>
                <c:pt idx="109">
                  <c:v>5.9214499999999983</c:v>
                </c:pt>
                <c:pt idx="110">
                  <c:v>6.0242499999999986</c:v>
                </c:pt>
                <c:pt idx="111">
                  <c:v>6.1388099999999985</c:v>
                </c:pt>
                <c:pt idx="112">
                  <c:v>6.254509999999998</c:v>
                </c:pt>
                <c:pt idx="113">
                  <c:v>6.3589099999999981</c:v>
                </c:pt>
                <c:pt idx="114">
                  <c:v>6.4617199999999988</c:v>
                </c:pt>
                <c:pt idx="115">
                  <c:v>6.5727299999999991</c:v>
                </c:pt>
                <c:pt idx="116">
                  <c:v>6.6920199999999985</c:v>
                </c:pt>
                <c:pt idx="117">
                  <c:v>6.7962099999999985</c:v>
                </c:pt>
                <c:pt idx="118">
                  <c:v>6.9068099999999983</c:v>
                </c:pt>
                <c:pt idx="119">
                  <c:v>7.0043599999999984</c:v>
                </c:pt>
                <c:pt idx="120">
                  <c:v>7.0669699999999986</c:v>
                </c:pt>
                <c:pt idx="121">
                  <c:v>7.131669999999998</c:v>
                </c:pt>
                <c:pt idx="122">
                  <c:v>7.205029999999998</c:v>
                </c:pt>
                <c:pt idx="123">
                  <c:v>7.2847899999999983</c:v>
                </c:pt>
                <c:pt idx="124">
                  <c:v>7.3696999999999981</c:v>
                </c:pt>
                <c:pt idx="125">
                  <c:v>7.4553699999999985</c:v>
                </c:pt>
                <c:pt idx="126">
                  <c:v>7.542189999999998</c:v>
                </c:pt>
                <c:pt idx="127">
                  <c:v>7.6268199999999977</c:v>
                </c:pt>
                <c:pt idx="128">
                  <c:v>7.7114399999999979</c:v>
                </c:pt>
                <c:pt idx="129">
                  <c:v>7.8020599999999973</c:v>
                </c:pt>
                <c:pt idx="130">
                  <c:v>7.8873599999999975</c:v>
                </c:pt>
                <c:pt idx="131">
                  <c:v>7.9751399999999979</c:v>
                </c:pt>
                <c:pt idx="132">
                  <c:v>8.063799999999997</c:v>
                </c:pt>
                <c:pt idx="133">
                  <c:v>8.1548599999999976</c:v>
                </c:pt>
                <c:pt idx="134">
                  <c:v>8.2291699999999981</c:v>
                </c:pt>
                <c:pt idx="135">
                  <c:v>8.3031399999999973</c:v>
                </c:pt>
                <c:pt idx="136">
                  <c:v>8.3706399999999981</c:v>
                </c:pt>
                <c:pt idx="137">
                  <c:v>8.4459099999999978</c:v>
                </c:pt>
                <c:pt idx="138">
                  <c:v>8.496179999999999</c:v>
                </c:pt>
                <c:pt idx="139">
                  <c:v>8.5421799999999983</c:v>
                </c:pt>
                <c:pt idx="140">
                  <c:v>8.6027399999999972</c:v>
                </c:pt>
                <c:pt idx="141">
                  <c:v>8.6481099999999991</c:v>
                </c:pt>
                <c:pt idx="142">
                  <c:v>8.6867399999999986</c:v>
                </c:pt>
                <c:pt idx="143">
                  <c:v>8.7416499999999981</c:v>
                </c:pt>
                <c:pt idx="144">
                  <c:v>8.8049799999999969</c:v>
                </c:pt>
                <c:pt idx="145">
                  <c:v>8.8582899999999967</c:v>
                </c:pt>
                <c:pt idx="146">
                  <c:v>8.9252299999999973</c:v>
                </c:pt>
                <c:pt idx="147">
                  <c:v>9.0114399999999968</c:v>
                </c:pt>
                <c:pt idx="148">
                  <c:v>9.0924099999999957</c:v>
                </c:pt>
                <c:pt idx="149">
                  <c:v>9.1672899999999959</c:v>
                </c:pt>
                <c:pt idx="150">
                  <c:v>9.2525499999999958</c:v>
                </c:pt>
                <c:pt idx="151">
                  <c:v>9.2525499999999958</c:v>
                </c:pt>
                <c:pt idx="152">
                  <c:v>9.3261399999999952</c:v>
                </c:pt>
                <c:pt idx="153">
                  <c:v>9.3913999999999955</c:v>
                </c:pt>
                <c:pt idx="154">
                  <c:v>9.4616599999999966</c:v>
                </c:pt>
                <c:pt idx="155">
                  <c:v>9.5332499999999971</c:v>
                </c:pt>
                <c:pt idx="156">
                  <c:v>9.6015099999999958</c:v>
                </c:pt>
                <c:pt idx="157">
                  <c:v>9.6643099999999951</c:v>
                </c:pt>
                <c:pt idx="158">
                  <c:v>9.7215199999999946</c:v>
                </c:pt>
                <c:pt idx="159">
                  <c:v>9.7751499999999947</c:v>
                </c:pt>
                <c:pt idx="160">
                  <c:v>9.8419699999999946</c:v>
                </c:pt>
                <c:pt idx="161">
                  <c:v>9.8839099999999949</c:v>
                </c:pt>
                <c:pt idx="162">
                  <c:v>9.9347599999999954</c:v>
                </c:pt>
                <c:pt idx="163">
                  <c:v>9.9786299999999954</c:v>
                </c:pt>
                <c:pt idx="164">
                  <c:v>10.024559999999996</c:v>
                </c:pt>
                <c:pt idx="165">
                  <c:v>10.089749999999997</c:v>
                </c:pt>
                <c:pt idx="166">
                  <c:v>10.143339999999997</c:v>
                </c:pt>
                <c:pt idx="167">
                  <c:v>10.216819999999997</c:v>
                </c:pt>
                <c:pt idx="168">
                  <c:v>10.306459999999996</c:v>
                </c:pt>
                <c:pt idx="169">
                  <c:v>10.395119999999995</c:v>
                </c:pt>
                <c:pt idx="170">
                  <c:v>10.457039999999996</c:v>
                </c:pt>
                <c:pt idx="171">
                  <c:v>10.526659999999996</c:v>
                </c:pt>
                <c:pt idx="172">
                  <c:v>10.618559999999995</c:v>
                </c:pt>
                <c:pt idx="173">
                  <c:v>10.700549999999996</c:v>
                </c:pt>
                <c:pt idx="174">
                  <c:v>10.785389999999996</c:v>
                </c:pt>
                <c:pt idx="175">
                  <c:v>10.870929999999996</c:v>
                </c:pt>
                <c:pt idx="176">
                  <c:v>10.947519999999997</c:v>
                </c:pt>
                <c:pt idx="177">
                  <c:v>11.000979999999997</c:v>
                </c:pt>
                <c:pt idx="178">
                  <c:v>11.058729999999995</c:v>
                </c:pt>
                <c:pt idx="179">
                  <c:v>11.133729999999996</c:v>
                </c:pt>
                <c:pt idx="180">
                  <c:v>11.209819999999995</c:v>
                </c:pt>
                <c:pt idx="181">
                  <c:v>11.301999999999996</c:v>
                </c:pt>
                <c:pt idx="182">
                  <c:v>11.407139999999997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CA-4D76-9299-D104AE05EF69}"/>
            </c:ext>
          </c:extLst>
        </c:ser>
        <c:ser>
          <c:idx val="8"/>
          <c:order val="3"/>
          <c:tx>
            <c:strRef>
              <c:f>'Fig 6'!$J$5</c:f>
              <c:strCache>
                <c:ptCount val="1"/>
                <c:pt idx="0">
                  <c:v>2022/2023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'Fig 6'!$A$6:$A$188</c:f>
              <c:numCache>
                <c:formatCode>d\-mmm\-yy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6'!$J$6:$J$188</c:f>
              <c:numCache>
                <c:formatCode>General</c:formatCode>
                <c:ptCount val="183"/>
                <c:pt idx="0">
                  <c:v>3.2990000000000005E-2</c:v>
                </c:pt>
                <c:pt idx="1">
                  <c:v>6.8550000000000014E-2</c:v>
                </c:pt>
                <c:pt idx="2">
                  <c:v>0.14637</c:v>
                </c:pt>
                <c:pt idx="3">
                  <c:v>0.20959</c:v>
                </c:pt>
                <c:pt idx="4">
                  <c:v>0.25492999999999999</c:v>
                </c:pt>
                <c:pt idx="5">
                  <c:v>0.29758000000000001</c:v>
                </c:pt>
                <c:pt idx="6">
                  <c:v>0.35429999999999995</c:v>
                </c:pt>
                <c:pt idx="7">
                  <c:v>0.40372999999999998</c:v>
                </c:pt>
                <c:pt idx="8">
                  <c:v>0.44589000000000001</c:v>
                </c:pt>
                <c:pt idx="9">
                  <c:v>0.52131999999999989</c:v>
                </c:pt>
                <c:pt idx="10">
                  <c:v>0.58116999999999996</c:v>
                </c:pt>
                <c:pt idx="11">
                  <c:v>0.65024999999999999</c:v>
                </c:pt>
                <c:pt idx="12">
                  <c:v>0.73263</c:v>
                </c:pt>
                <c:pt idx="13">
                  <c:v>0.81101999999999996</c:v>
                </c:pt>
                <c:pt idx="14">
                  <c:v>0.83896000000000004</c:v>
                </c:pt>
                <c:pt idx="15">
                  <c:v>0.87918000000000007</c:v>
                </c:pt>
                <c:pt idx="16">
                  <c:v>0.96409</c:v>
                </c:pt>
                <c:pt idx="17">
                  <c:v>1.0512699999999999</c:v>
                </c:pt>
                <c:pt idx="18">
                  <c:v>1.1323099999999999</c:v>
                </c:pt>
                <c:pt idx="19">
                  <c:v>1.1942300000000001</c:v>
                </c:pt>
                <c:pt idx="20">
                  <c:v>1.24892</c:v>
                </c:pt>
                <c:pt idx="21">
                  <c:v>1.2997700000000001</c:v>
                </c:pt>
                <c:pt idx="22">
                  <c:v>1.3496600000000001</c:v>
                </c:pt>
                <c:pt idx="23">
                  <c:v>1.39903</c:v>
                </c:pt>
                <c:pt idx="24">
                  <c:v>1.45472</c:v>
                </c:pt>
                <c:pt idx="25">
                  <c:v>1.50071</c:v>
                </c:pt>
                <c:pt idx="26">
                  <c:v>1.5488700000000002</c:v>
                </c:pt>
                <c:pt idx="27">
                  <c:v>1.59338</c:v>
                </c:pt>
                <c:pt idx="28">
                  <c:v>1.6288000000000002</c:v>
                </c:pt>
                <c:pt idx="29">
                  <c:v>1.66439</c:v>
                </c:pt>
                <c:pt idx="30">
                  <c:v>1.7209100000000002</c:v>
                </c:pt>
                <c:pt idx="31">
                  <c:v>1.7646500000000001</c:v>
                </c:pt>
                <c:pt idx="32">
                  <c:v>1.81297</c:v>
                </c:pt>
                <c:pt idx="33">
                  <c:v>1.8924799999999999</c:v>
                </c:pt>
                <c:pt idx="34">
                  <c:v>1.99434</c:v>
                </c:pt>
                <c:pt idx="35">
                  <c:v>2.07172</c:v>
                </c:pt>
                <c:pt idx="36">
                  <c:v>2.1469800000000001</c:v>
                </c:pt>
                <c:pt idx="37">
                  <c:v>2.2339600000000002</c:v>
                </c:pt>
                <c:pt idx="38">
                  <c:v>2.3132299999999999</c:v>
                </c:pt>
                <c:pt idx="39">
                  <c:v>2.3992900000000001</c:v>
                </c:pt>
                <c:pt idx="40">
                  <c:v>2.4621900000000001</c:v>
                </c:pt>
                <c:pt idx="41">
                  <c:v>2.5401500000000001</c:v>
                </c:pt>
                <c:pt idx="42">
                  <c:v>2.6166300000000002</c:v>
                </c:pt>
                <c:pt idx="43">
                  <c:v>2.6984300000000001</c:v>
                </c:pt>
                <c:pt idx="44">
                  <c:v>2.8014300000000003</c:v>
                </c:pt>
                <c:pt idx="45">
                  <c:v>2.8912400000000003</c:v>
                </c:pt>
                <c:pt idx="46">
                  <c:v>2.9930000000000003</c:v>
                </c:pt>
                <c:pt idx="47">
                  <c:v>3.0960100000000006</c:v>
                </c:pt>
                <c:pt idx="48">
                  <c:v>3.1666000000000007</c:v>
                </c:pt>
                <c:pt idx="49">
                  <c:v>3.2611600000000007</c:v>
                </c:pt>
                <c:pt idx="50">
                  <c:v>3.354000000000001</c:v>
                </c:pt>
                <c:pt idx="51">
                  <c:v>3.4634700000000005</c:v>
                </c:pt>
                <c:pt idx="52">
                  <c:v>3.5396800000000006</c:v>
                </c:pt>
                <c:pt idx="53">
                  <c:v>3.6085300000000005</c:v>
                </c:pt>
                <c:pt idx="54">
                  <c:v>3.6785100000000006</c:v>
                </c:pt>
                <c:pt idx="55">
                  <c:v>3.747580000000001</c:v>
                </c:pt>
                <c:pt idx="56">
                  <c:v>3.8065900000000013</c:v>
                </c:pt>
                <c:pt idx="57">
                  <c:v>3.8713300000000008</c:v>
                </c:pt>
                <c:pt idx="58">
                  <c:v>3.9801100000000011</c:v>
                </c:pt>
                <c:pt idx="59">
                  <c:v>4.080000000000001</c:v>
                </c:pt>
                <c:pt idx="60">
                  <c:v>4.2003500000000011</c:v>
                </c:pt>
                <c:pt idx="61">
                  <c:v>4.3339100000000013</c:v>
                </c:pt>
                <c:pt idx="62">
                  <c:v>4.4584800000000016</c:v>
                </c:pt>
                <c:pt idx="63">
                  <c:v>4.5763700000000016</c:v>
                </c:pt>
                <c:pt idx="64">
                  <c:v>4.6927200000000022</c:v>
                </c:pt>
                <c:pt idx="65">
                  <c:v>4.818360000000002</c:v>
                </c:pt>
                <c:pt idx="66">
                  <c:v>4.948520000000002</c:v>
                </c:pt>
                <c:pt idx="67">
                  <c:v>5.078730000000002</c:v>
                </c:pt>
                <c:pt idx="68">
                  <c:v>5.2089700000000017</c:v>
                </c:pt>
                <c:pt idx="69">
                  <c:v>5.3393200000000025</c:v>
                </c:pt>
                <c:pt idx="70">
                  <c:v>5.4704400000000026</c:v>
                </c:pt>
                <c:pt idx="71">
                  <c:v>5.594800000000002</c:v>
                </c:pt>
                <c:pt idx="72">
                  <c:v>5.7260800000000014</c:v>
                </c:pt>
                <c:pt idx="73">
                  <c:v>5.8563800000000024</c:v>
                </c:pt>
                <c:pt idx="74">
                  <c:v>6.0092400000000019</c:v>
                </c:pt>
                <c:pt idx="75">
                  <c:v>6.1458400000000015</c:v>
                </c:pt>
                <c:pt idx="76">
                  <c:v>6.2813000000000017</c:v>
                </c:pt>
                <c:pt idx="77">
                  <c:v>6.4081600000000014</c:v>
                </c:pt>
                <c:pt idx="78">
                  <c:v>6.5346000000000011</c:v>
                </c:pt>
                <c:pt idx="79">
                  <c:v>6.6510500000000015</c:v>
                </c:pt>
                <c:pt idx="80">
                  <c:v>6.762690000000001</c:v>
                </c:pt>
                <c:pt idx="81">
                  <c:v>6.8570600000000015</c:v>
                </c:pt>
                <c:pt idx="82">
                  <c:v>6.9518200000000014</c:v>
                </c:pt>
                <c:pt idx="83">
                  <c:v>7.0393400000000019</c:v>
                </c:pt>
                <c:pt idx="84">
                  <c:v>7.1159000000000026</c:v>
                </c:pt>
                <c:pt idx="85">
                  <c:v>7.1929700000000016</c:v>
                </c:pt>
                <c:pt idx="86">
                  <c:v>7.2735100000000017</c:v>
                </c:pt>
                <c:pt idx="87">
                  <c:v>7.3547500000000019</c:v>
                </c:pt>
                <c:pt idx="88">
                  <c:v>7.4568700000000021</c:v>
                </c:pt>
                <c:pt idx="89">
                  <c:v>7.5123900000000026</c:v>
                </c:pt>
                <c:pt idx="90">
                  <c:v>7.5406300000000019</c:v>
                </c:pt>
                <c:pt idx="91">
                  <c:v>7.5749100000000018</c:v>
                </c:pt>
                <c:pt idx="92">
                  <c:v>7.6121000000000016</c:v>
                </c:pt>
                <c:pt idx="93">
                  <c:v>7.657020000000001</c:v>
                </c:pt>
                <c:pt idx="94">
                  <c:v>7.7211300000000014</c:v>
                </c:pt>
                <c:pt idx="95">
                  <c:v>7.7891500000000011</c:v>
                </c:pt>
                <c:pt idx="96">
                  <c:v>7.8535400000000015</c:v>
                </c:pt>
                <c:pt idx="97">
                  <c:v>7.9014500000000014</c:v>
                </c:pt>
                <c:pt idx="98">
                  <c:v>7.9335900000000024</c:v>
                </c:pt>
                <c:pt idx="99">
                  <c:v>7.9658900000000026</c:v>
                </c:pt>
                <c:pt idx="100">
                  <c:v>8.0112600000000018</c:v>
                </c:pt>
                <c:pt idx="101">
                  <c:v>8.0674700000000019</c:v>
                </c:pt>
                <c:pt idx="102">
                  <c:v>8.1364400000000021</c:v>
                </c:pt>
                <c:pt idx="103">
                  <c:v>8.2001500000000007</c:v>
                </c:pt>
                <c:pt idx="104">
                  <c:v>8.2667200000000012</c:v>
                </c:pt>
                <c:pt idx="105">
                  <c:v>8.3185400000000005</c:v>
                </c:pt>
                <c:pt idx="106">
                  <c:v>8.3767900000000015</c:v>
                </c:pt>
                <c:pt idx="107">
                  <c:v>8.4503500000000003</c:v>
                </c:pt>
                <c:pt idx="108">
                  <c:v>8.5649999999999995</c:v>
                </c:pt>
                <c:pt idx="109">
                  <c:v>8.6916900000000012</c:v>
                </c:pt>
                <c:pt idx="110">
                  <c:v>8.8225500000000014</c:v>
                </c:pt>
                <c:pt idx="111">
                  <c:v>8.9508900000000011</c:v>
                </c:pt>
                <c:pt idx="112">
                  <c:v>9.0643200000000022</c:v>
                </c:pt>
                <c:pt idx="113">
                  <c:v>9.1781900000000025</c:v>
                </c:pt>
                <c:pt idx="114">
                  <c:v>9.3042200000000026</c:v>
                </c:pt>
                <c:pt idx="115">
                  <c:v>9.4211100000000023</c:v>
                </c:pt>
                <c:pt idx="116">
                  <c:v>9.5367400000000018</c:v>
                </c:pt>
                <c:pt idx="117">
                  <c:v>9.6521300000000014</c:v>
                </c:pt>
                <c:pt idx="118">
                  <c:v>9.76403</c:v>
                </c:pt>
                <c:pt idx="119">
                  <c:v>9.8625100000000003</c:v>
                </c:pt>
                <c:pt idx="120">
                  <c:v>9.9457399999999989</c:v>
                </c:pt>
                <c:pt idx="121">
                  <c:v>10.055459999999998</c:v>
                </c:pt>
                <c:pt idx="122">
                  <c:v>10.163699999999999</c:v>
                </c:pt>
                <c:pt idx="123">
                  <c:v>10.24732</c:v>
                </c:pt>
                <c:pt idx="124">
                  <c:v>10.334569999999999</c:v>
                </c:pt>
                <c:pt idx="125">
                  <c:v>10.414100000000001</c:v>
                </c:pt>
                <c:pt idx="126">
                  <c:v>10.490050000000002</c:v>
                </c:pt>
                <c:pt idx="127">
                  <c:v>10.570560000000002</c:v>
                </c:pt>
                <c:pt idx="128">
                  <c:v>10.668000000000001</c:v>
                </c:pt>
                <c:pt idx="129">
                  <c:v>10.776760000000001</c:v>
                </c:pt>
                <c:pt idx="130">
                  <c:v>10.877640000000001</c:v>
                </c:pt>
                <c:pt idx="131">
                  <c:v>10.979520000000001</c:v>
                </c:pt>
                <c:pt idx="132">
                  <c:v>11.085510000000001</c:v>
                </c:pt>
                <c:pt idx="133">
                  <c:v>11.174370000000001</c:v>
                </c:pt>
                <c:pt idx="134">
                  <c:v>11.263249999999999</c:v>
                </c:pt>
                <c:pt idx="135">
                  <c:v>11.351190000000001</c:v>
                </c:pt>
                <c:pt idx="136">
                  <c:v>11.4405</c:v>
                </c:pt>
                <c:pt idx="137">
                  <c:v>11.531219999999999</c:v>
                </c:pt>
                <c:pt idx="138">
                  <c:v>11.618549999999999</c:v>
                </c:pt>
                <c:pt idx="139">
                  <c:v>11.707509999999999</c:v>
                </c:pt>
                <c:pt idx="140">
                  <c:v>11.793799999999999</c:v>
                </c:pt>
                <c:pt idx="141">
                  <c:v>11.880090000000001</c:v>
                </c:pt>
                <c:pt idx="142">
                  <c:v>11.964799999999999</c:v>
                </c:pt>
                <c:pt idx="143">
                  <c:v>12.05387</c:v>
                </c:pt>
                <c:pt idx="144">
                  <c:v>12.146099999999999</c:v>
                </c:pt>
                <c:pt idx="145">
                  <c:v>12.240319999999999</c:v>
                </c:pt>
                <c:pt idx="146">
                  <c:v>12.340949999999998</c:v>
                </c:pt>
                <c:pt idx="147">
                  <c:v>12.442019999999998</c:v>
                </c:pt>
                <c:pt idx="148">
                  <c:v>12.542989999999996</c:v>
                </c:pt>
                <c:pt idx="149">
                  <c:v>12.656159999999996</c:v>
                </c:pt>
                <c:pt idx="150">
                  <c:v>12.782329999999996</c:v>
                </c:pt>
                <c:pt idx="151">
                  <c:v>12.782329999999996</c:v>
                </c:pt>
                <c:pt idx="152">
                  <c:v>12.883499999999996</c:v>
                </c:pt>
                <c:pt idx="153">
                  <c:v>12.985899999999996</c:v>
                </c:pt>
                <c:pt idx="154">
                  <c:v>13.086729999999996</c:v>
                </c:pt>
                <c:pt idx="155">
                  <c:v>13.177419999999996</c:v>
                </c:pt>
                <c:pt idx="156">
                  <c:v>13.271289999999997</c:v>
                </c:pt>
                <c:pt idx="157">
                  <c:v>13.362829999999999</c:v>
                </c:pt>
                <c:pt idx="158">
                  <c:v>13.458919999999999</c:v>
                </c:pt>
                <c:pt idx="159">
                  <c:v>13.560799999999997</c:v>
                </c:pt>
                <c:pt idx="160">
                  <c:v>13.659299999999998</c:v>
                </c:pt>
                <c:pt idx="161">
                  <c:v>13.765619999999997</c:v>
                </c:pt>
                <c:pt idx="162">
                  <c:v>13.864899999999999</c:v>
                </c:pt>
                <c:pt idx="163">
                  <c:v>13.949749999999998</c:v>
                </c:pt>
                <c:pt idx="164">
                  <c:v>14.028479999999998</c:v>
                </c:pt>
                <c:pt idx="165">
                  <c:v>14.112279999999997</c:v>
                </c:pt>
                <c:pt idx="166">
                  <c:v>14.204949999999997</c:v>
                </c:pt>
                <c:pt idx="167">
                  <c:v>14.301349999999998</c:v>
                </c:pt>
                <c:pt idx="168">
                  <c:v>14.414179999999996</c:v>
                </c:pt>
                <c:pt idx="169">
                  <c:v>14.506909999999996</c:v>
                </c:pt>
                <c:pt idx="170">
                  <c:v>14.601499999999996</c:v>
                </c:pt>
                <c:pt idx="171">
                  <c:v>14.720729999999996</c:v>
                </c:pt>
                <c:pt idx="172">
                  <c:v>14.809849999999997</c:v>
                </c:pt>
                <c:pt idx="173">
                  <c:v>14.887419999999997</c:v>
                </c:pt>
                <c:pt idx="174">
                  <c:v>14.968579999999996</c:v>
                </c:pt>
                <c:pt idx="175">
                  <c:v>15.047319999999996</c:v>
                </c:pt>
                <c:pt idx="176">
                  <c:v>15.123959999999995</c:v>
                </c:pt>
                <c:pt idx="177">
                  <c:v>15.211989999999997</c:v>
                </c:pt>
                <c:pt idx="178">
                  <c:v>15.315089999999996</c:v>
                </c:pt>
                <c:pt idx="179">
                  <c:v>15.418369999999998</c:v>
                </c:pt>
                <c:pt idx="180">
                  <c:v>15.520489999999999</c:v>
                </c:pt>
                <c:pt idx="181">
                  <c:v>15.620349999999998</c:v>
                </c:pt>
                <c:pt idx="182">
                  <c:v>15.720859999999998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CA-4D76-9299-D104AE05EF69}"/>
            </c:ext>
          </c:extLst>
        </c:ser>
        <c:ser>
          <c:idx val="9"/>
          <c:order val="4"/>
          <c:tx>
            <c:strRef>
              <c:f>'Fig 6'!$K$5</c:f>
              <c:strCache>
                <c:ptCount val="1"/>
                <c:pt idx="0">
                  <c:v>2023/2024</c:v>
                </c:pt>
              </c:strCache>
            </c:strRef>
          </c:tx>
          <c:spPr>
            <a:ln w="28575" cap="rnd">
              <a:solidFill>
                <a:srgbClr val="3FCAF5"/>
              </a:solidFill>
              <a:round/>
            </a:ln>
            <a:effectLst/>
          </c:spPr>
          <c:marker>
            <c:symbol val="none"/>
          </c:marker>
          <c:cat>
            <c:numRef>
              <c:f>'Fig 6'!$A$6:$A$188</c:f>
              <c:numCache>
                <c:formatCode>d\-mmm\-yy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6'!$K$6:$K$188</c:f>
              <c:numCache>
                <c:formatCode>General</c:formatCode>
                <c:ptCount val="183"/>
                <c:pt idx="0">
                  <c:v>1.959E-2</c:v>
                </c:pt>
                <c:pt idx="1">
                  <c:v>4.496E-2</c:v>
                </c:pt>
                <c:pt idx="2">
                  <c:v>6.3670000000000004E-2</c:v>
                </c:pt>
                <c:pt idx="3">
                  <c:v>9.1010000000000008E-2</c:v>
                </c:pt>
                <c:pt idx="4">
                  <c:v>0.11534</c:v>
                </c:pt>
                <c:pt idx="5">
                  <c:v>0.13556000000000001</c:v>
                </c:pt>
                <c:pt idx="6">
                  <c:v>0.15669999999999998</c:v>
                </c:pt>
                <c:pt idx="7">
                  <c:v>0.18118999999999999</c:v>
                </c:pt>
                <c:pt idx="8">
                  <c:v>0.20910000000000001</c:v>
                </c:pt>
                <c:pt idx="9">
                  <c:v>0.22932</c:v>
                </c:pt>
                <c:pt idx="10">
                  <c:v>0.24951999999999999</c:v>
                </c:pt>
                <c:pt idx="11">
                  <c:v>0.26812999999999998</c:v>
                </c:pt>
                <c:pt idx="12">
                  <c:v>0.28675</c:v>
                </c:pt>
                <c:pt idx="13">
                  <c:v>0.29681999999999997</c:v>
                </c:pt>
                <c:pt idx="14">
                  <c:v>0.31407999999999997</c:v>
                </c:pt>
                <c:pt idx="15">
                  <c:v>0.34971999999999998</c:v>
                </c:pt>
                <c:pt idx="16">
                  <c:v>0.38038</c:v>
                </c:pt>
                <c:pt idx="17">
                  <c:v>0.40046999999999999</c:v>
                </c:pt>
                <c:pt idx="18">
                  <c:v>0.43707999999999997</c:v>
                </c:pt>
                <c:pt idx="19">
                  <c:v>0.46322999999999998</c:v>
                </c:pt>
                <c:pt idx="20">
                  <c:v>0.49243999999999993</c:v>
                </c:pt>
                <c:pt idx="21">
                  <c:v>0.51752999999999993</c:v>
                </c:pt>
                <c:pt idx="22">
                  <c:v>0.56607999999999992</c:v>
                </c:pt>
                <c:pt idx="23">
                  <c:v>0.60641</c:v>
                </c:pt>
                <c:pt idx="24">
                  <c:v>0.64573999999999998</c:v>
                </c:pt>
                <c:pt idx="25">
                  <c:v>0.68050999999999995</c:v>
                </c:pt>
                <c:pt idx="26">
                  <c:v>0.71233000000000002</c:v>
                </c:pt>
                <c:pt idx="27">
                  <c:v>0.73371000000000008</c:v>
                </c:pt>
                <c:pt idx="28">
                  <c:v>0.75368000000000002</c:v>
                </c:pt>
                <c:pt idx="29">
                  <c:v>0.7681</c:v>
                </c:pt>
                <c:pt idx="30">
                  <c:v>0.80246000000000006</c:v>
                </c:pt>
                <c:pt idx="31">
                  <c:v>0.85042000000000006</c:v>
                </c:pt>
                <c:pt idx="32">
                  <c:v>0.90278000000000014</c:v>
                </c:pt>
                <c:pt idx="33">
                  <c:v>0.97022000000000008</c:v>
                </c:pt>
                <c:pt idx="34">
                  <c:v>1.0095700000000001</c:v>
                </c:pt>
                <c:pt idx="35">
                  <c:v>1.0495099999999999</c:v>
                </c:pt>
                <c:pt idx="36">
                  <c:v>1.11005</c:v>
                </c:pt>
                <c:pt idx="37">
                  <c:v>1.1635</c:v>
                </c:pt>
                <c:pt idx="38">
                  <c:v>1.21516</c:v>
                </c:pt>
                <c:pt idx="39">
                  <c:v>1.2641500000000001</c:v>
                </c:pt>
                <c:pt idx="40">
                  <c:v>1.3269900000000001</c:v>
                </c:pt>
                <c:pt idx="41">
                  <c:v>1.3853800000000001</c:v>
                </c:pt>
                <c:pt idx="42">
                  <c:v>1.4439300000000002</c:v>
                </c:pt>
                <c:pt idx="43">
                  <c:v>1.49943</c:v>
                </c:pt>
                <c:pt idx="44">
                  <c:v>1.5629300000000002</c:v>
                </c:pt>
                <c:pt idx="45">
                  <c:v>1.62443</c:v>
                </c:pt>
                <c:pt idx="46">
                  <c:v>1.6874200000000001</c:v>
                </c:pt>
                <c:pt idx="47">
                  <c:v>1.7412000000000001</c:v>
                </c:pt>
                <c:pt idx="48">
                  <c:v>1.7551000000000001</c:v>
                </c:pt>
                <c:pt idx="49">
                  <c:v>1.7702200000000001</c:v>
                </c:pt>
                <c:pt idx="50">
                  <c:v>1.8055600000000001</c:v>
                </c:pt>
                <c:pt idx="51">
                  <c:v>1.8516199999999998</c:v>
                </c:pt>
                <c:pt idx="52">
                  <c:v>1.8791799999999999</c:v>
                </c:pt>
                <c:pt idx="53">
                  <c:v>1.8999599999999999</c:v>
                </c:pt>
                <c:pt idx="54">
                  <c:v>1.9292599999999998</c:v>
                </c:pt>
                <c:pt idx="55">
                  <c:v>1.9867699999999997</c:v>
                </c:pt>
                <c:pt idx="56">
                  <c:v>2.0457899999999998</c:v>
                </c:pt>
                <c:pt idx="57">
                  <c:v>2.1181999999999999</c:v>
                </c:pt>
                <c:pt idx="58">
                  <c:v>2.1948799999999995</c:v>
                </c:pt>
                <c:pt idx="59">
                  <c:v>2.2706099999999996</c:v>
                </c:pt>
                <c:pt idx="60">
                  <c:v>2.3532299999999995</c:v>
                </c:pt>
                <c:pt idx="61">
                  <c:v>2.4607099999999997</c:v>
                </c:pt>
                <c:pt idx="62">
                  <c:v>2.5685599999999993</c:v>
                </c:pt>
                <c:pt idx="63">
                  <c:v>2.6703299999999994</c:v>
                </c:pt>
                <c:pt idx="64">
                  <c:v>2.7647399999999993</c:v>
                </c:pt>
                <c:pt idx="65">
                  <c:v>2.8668599999999991</c:v>
                </c:pt>
                <c:pt idx="66">
                  <c:v>2.9738299999999991</c:v>
                </c:pt>
                <c:pt idx="67">
                  <c:v>3.051029999999999</c:v>
                </c:pt>
                <c:pt idx="68">
                  <c:v>3.1180299999999987</c:v>
                </c:pt>
                <c:pt idx="69">
                  <c:v>3.139699999999999</c:v>
                </c:pt>
                <c:pt idx="70">
                  <c:v>3.1613399999999987</c:v>
                </c:pt>
                <c:pt idx="71">
                  <c:v>3.2145199999999985</c:v>
                </c:pt>
                <c:pt idx="72">
                  <c:v>3.2608099999999984</c:v>
                </c:pt>
                <c:pt idx="73">
                  <c:v>3.3361799999999984</c:v>
                </c:pt>
                <c:pt idx="74">
                  <c:v>3.4154899999999984</c:v>
                </c:pt>
                <c:pt idx="75">
                  <c:v>3.4893699999999983</c:v>
                </c:pt>
                <c:pt idx="76">
                  <c:v>3.5477499999999988</c:v>
                </c:pt>
                <c:pt idx="77">
                  <c:v>3.6074299999999986</c:v>
                </c:pt>
                <c:pt idx="78">
                  <c:v>3.6826799999999986</c:v>
                </c:pt>
                <c:pt idx="79">
                  <c:v>3.7621099999999985</c:v>
                </c:pt>
                <c:pt idx="80">
                  <c:v>3.813689999999998</c:v>
                </c:pt>
                <c:pt idx="81">
                  <c:v>3.8778899999999981</c:v>
                </c:pt>
                <c:pt idx="82">
                  <c:v>3.9314199999999984</c:v>
                </c:pt>
                <c:pt idx="83">
                  <c:v>3.9770699999999986</c:v>
                </c:pt>
                <c:pt idx="84">
                  <c:v>4.0153299999999987</c:v>
                </c:pt>
                <c:pt idx="85">
                  <c:v>4.0470399999999982</c:v>
                </c:pt>
                <c:pt idx="86">
                  <c:v>4.0831999999999988</c:v>
                </c:pt>
                <c:pt idx="87">
                  <c:v>4.1220799999999977</c:v>
                </c:pt>
                <c:pt idx="88">
                  <c:v>4.1683199999999978</c:v>
                </c:pt>
                <c:pt idx="89">
                  <c:v>4.2136099999999974</c:v>
                </c:pt>
                <c:pt idx="90">
                  <c:v>4.237359999999998</c:v>
                </c:pt>
                <c:pt idx="91">
                  <c:v>4.2646499999999978</c:v>
                </c:pt>
                <c:pt idx="92">
                  <c:v>4.3030499999999972</c:v>
                </c:pt>
                <c:pt idx="93">
                  <c:v>4.342229999999998</c:v>
                </c:pt>
                <c:pt idx="94">
                  <c:v>4.387369999999998</c:v>
                </c:pt>
                <c:pt idx="95">
                  <c:v>4.4407799999999975</c:v>
                </c:pt>
                <c:pt idx="96">
                  <c:v>4.4820199999999977</c:v>
                </c:pt>
                <c:pt idx="97">
                  <c:v>4.5399499999999984</c:v>
                </c:pt>
                <c:pt idx="98">
                  <c:v>4.6034799999999976</c:v>
                </c:pt>
                <c:pt idx="99">
                  <c:v>4.701559999999998</c:v>
                </c:pt>
                <c:pt idx="100">
                  <c:v>4.8072499999999971</c:v>
                </c:pt>
                <c:pt idx="101">
                  <c:v>4.9129599999999973</c:v>
                </c:pt>
                <c:pt idx="102">
                  <c:v>5.0231599999999972</c:v>
                </c:pt>
                <c:pt idx="103">
                  <c:v>5.1240399999999973</c:v>
                </c:pt>
                <c:pt idx="104">
                  <c:v>5.2095299999999973</c:v>
                </c:pt>
                <c:pt idx="105">
                  <c:v>5.2951099999999967</c:v>
                </c:pt>
                <c:pt idx="106">
                  <c:v>5.3968699999999972</c:v>
                </c:pt>
                <c:pt idx="107">
                  <c:v>5.5027899999999974</c:v>
                </c:pt>
                <c:pt idx="108">
                  <c:v>5.6115799999999973</c:v>
                </c:pt>
                <c:pt idx="109">
                  <c:v>5.7218199999999966</c:v>
                </c:pt>
                <c:pt idx="110">
                  <c:v>5.8331399999999967</c:v>
                </c:pt>
                <c:pt idx="111">
                  <c:v>5.9068999999999967</c:v>
                </c:pt>
                <c:pt idx="112">
                  <c:v>5.9730699999999972</c:v>
                </c:pt>
                <c:pt idx="113">
                  <c:v>6.035809999999997</c:v>
                </c:pt>
                <c:pt idx="114">
                  <c:v>6.1028099999999972</c:v>
                </c:pt>
                <c:pt idx="115">
                  <c:v>6.1677599999999968</c:v>
                </c:pt>
                <c:pt idx="116">
                  <c:v>6.2245099999999969</c:v>
                </c:pt>
                <c:pt idx="117">
                  <c:v>6.2628499999999967</c:v>
                </c:pt>
                <c:pt idx="118">
                  <c:v>6.2913099999999966</c:v>
                </c:pt>
                <c:pt idx="119">
                  <c:v>6.3233899999999963</c:v>
                </c:pt>
                <c:pt idx="120">
                  <c:v>6.3789299999999969</c:v>
                </c:pt>
                <c:pt idx="121">
                  <c:v>6.4336099999999972</c:v>
                </c:pt>
                <c:pt idx="122">
                  <c:v>6.4799599999999975</c:v>
                </c:pt>
                <c:pt idx="123">
                  <c:v>6.534659999999997</c:v>
                </c:pt>
                <c:pt idx="124">
                  <c:v>6.5828599999999966</c:v>
                </c:pt>
                <c:pt idx="125">
                  <c:v>6.6251999999999969</c:v>
                </c:pt>
                <c:pt idx="126">
                  <c:v>6.6724399999999973</c:v>
                </c:pt>
                <c:pt idx="127">
                  <c:v>6.7284199999999963</c:v>
                </c:pt>
                <c:pt idx="128">
                  <c:v>6.7815399999999961</c:v>
                </c:pt>
                <c:pt idx="129">
                  <c:v>6.8467399999999961</c:v>
                </c:pt>
                <c:pt idx="130">
                  <c:v>6.902039999999996</c:v>
                </c:pt>
                <c:pt idx="131">
                  <c:v>6.9467699999999954</c:v>
                </c:pt>
                <c:pt idx="132">
                  <c:v>6.992879999999996</c:v>
                </c:pt>
                <c:pt idx="133">
                  <c:v>7.0389899999999956</c:v>
                </c:pt>
                <c:pt idx="134">
                  <c:v>7.0864399999999952</c:v>
                </c:pt>
                <c:pt idx="135">
                  <c:v>7.1398299999999955</c:v>
                </c:pt>
                <c:pt idx="136">
                  <c:v>7.1862299999999948</c:v>
                </c:pt>
                <c:pt idx="137">
                  <c:v>7.2467899999999954</c:v>
                </c:pt>
                <c:pt idx="138">
                  <c:v>7.3045399999999958</c:v>
                </c:pt>
                <c:pt idx="139">
                  <c:v>7.3496199999999954</c:v>
                </c:pt>
                <c:pt idx="140">
                  <c:v>7.3939999999999957</c:v>
                </c:pt>
                <c:pt idx="141">
                  <c:v>7.4438699999999951</c:v>
                </c:pt>
                <c:pt idx="142">
                  <c:v>7.4868099999999949</c:v>
                </c:pt>
                <c:pt idx="143">
                  <c:v>7.514419999999995</c:v>
                </c:pt>
                <c:pt idx="144">
                  <c:v>7.5482099999999948</c:v>
                </c:pt>
                <c:pt idx="145">
                  <c:v>7.5899399999999941</c:v>
                </c:pt>
                <c:pt idx="146">
                  <c:v>7.6301999999999941</c:v>
                </c:pt>
                <c:pt idx="147">
                  <c:v>7.6685299999999943</c:v>
                </c:pt>
                <c:pt idx="148">
                  <c:v>7.7060399999999944</c:v>
                </c:pt>
                <c:pt idx="149">
                  <c:v>7.743729999999994</c:v>
                </c:pt>
                <c:pt idx="150">
                  <c:v>7.7721599999999942</c:v>
                </c:pt>
                <c:pt idx="151">
                  <c:v>7.798699999999994</c:v>
                </c:pt>
                <c:pt idx="152">
                  <c:v>7.8295699999999941</c:v>
                </c:pt>
                <c:pt idx="153">
                  <c:v>7.8559499999999947</c:v>
                </c:pt>
                <c:pt idx="154">
                  <c:v>7.8863899999999942</c:v>
                </c:pt>
                <c:pt idx="155">
                  <c:v>7.9175699999999942</c:v>
                </c:pt>
                <c:pt idx="156">
                  <c:v>7.9421599999999941</c:v>
                </c:pt>
                <c:pt idx="157">
                  <c:v>7.9633599999999944</c:v>
                </c:pt>
                <c:pt idx="158">
                  <c:v>7.9794399999999941</c:v>
                </c:pt>
                <c:pt idx="159">
                  <c:v>7.9918899999999944</c:v>
                </c:pt>
                <c:pt idx="160">
                  <c:v>8.0019399999999941</c:v>
                </c:pt>
                <c:pt idx="161">
                  <c:v>8.0159499999999948</c:v>
                </c:pt>
                <c:pt idx="162">
                  <c:v>8.0344599999999939</c:v>
                </c:pt>
                <c:pt idx="163">
                  <c:v>8.0537299999999945</c:v>
                </c:pt>
                <c:pt idx="164">
                  <c:v>8.0651099999999953</c:v>
                </c:pt>
                <c:pt idx="165">
                  <c:v>8.0767399999999956</c:v>
                </c:pt>
                <c:pt idx="166">
                  <c:v>8.0857999999999954</c:v>
                </c:pt>
                <c:pt idx="167">
                  <c:v>8.0948599999999953</c:v>
                </c:pt>
                <c:pt idx="168">
                  <c:v>8.1053099999999958</c:v>
                </c:pt>
                <c:pt idx="169">
                  <c:v>8.1157399999999953</c:v>
                </c:pt>
                <c:pt idx="170">
                  <c:v>8.1266099999999959</c:v>
                </c:pt>
                <c:pt idx="171">
                  <c:v>8.1392899999999955</c:v>
                </c:pt>
                <c:pt idx="172">
                  <c:v>8.1483599999999967</c:v>
                </c:pt>
                <c:pt idx="173">
                  <c:v>8.1574299999999962</c:v>
                </c:pt>
                <c:pt idx="174">
                  <c:v>8.1664999999999957</c:v>
                </c:pt>
                <c:pt idx="175">
                  <c:v>8.1755599999999955</c:v>
                </c:pt>
                <c:pt idx="176">
                  <c:v>8.188169999999996</c:v>
                </c:pt>
                <c:pt idx="177">
                  <c:v>8.2107099999999953</c:v>
                </c:pt>
                <c:pt idx="178">
                  <c:v>8.2351399999999959</c:v>
                </c:pt>
                <c:pt idx="179">
                  <c:v>8.2533099999999955</c:v>
                </c:pt>
                <c:pt idx="180">
                  <c:v>8.2628099999999964</c:v>
                </c:pt>
                <c:pt idx="181">
                  <c:v>8.2723099999999956</c:v>
                </c:pt>
                <c:pt idx="182">
                  <c:v>8.2817999999999952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CA-4D76-9299-D104AE05E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9527704"/>
        <c:axId val="1169528424"/>
      </c:lineChart>
      <c:dateAx>
        <c:axId val="1169527704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9528424"/>
        <c:crosses val="autoZero"/>
        <c:auto val="1"/>
        <c:lblOffset val="100"/>
        <c:baseTimeUnit val="days"/>
      </c:dateAx>
      <c:valAx>
        <c:axId val="11695284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9527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 7'!$C$17</c:f>
              <c:strCache>
                <c:ptCount val="1"/>
                <c:pt idx="0">
                  <c:v>North Africa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 7'!$B$18:$B$26</c15:sqref>
                  </c15:fullRef>
                </c:ext>
              </c:extLst>
              <c:f>'Fig 7'!$B$22:$B$26</c:f>
              <c:strCache>
                <c:ptCount val="5"/>
                <c:pt idx="0">
                  <c:v>Q1 2023</c:v>
                </c:pt>
                <c:pt idx="1">
                  <c:v>Q2 2023</c:v>
                </c:pt>
                <c:pt idx="2">
                  <c:v>Q3 2023</c:v>
                </c:pt>
                <c:pt idx="3">
                  <c:v>Q4 2023</c:v>
                </c:pt>
                <c:pt idx="4">
                  <c:v>Q1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7'!$C$18:$C$26</c15:sqref>
                  </c15:fullRef>
                </c:ext>
              </c:extLst>
              <c:f>'Fig 7'!$C$22:$C$26</c:f>
              <c:numCache>
                <c:formatCode>General</c:formatCode>
                <c:ptCount val="5"/>
                <c:pt idx="0">
                  <c:v>0.10212</c:v>
                </c:pt>
                <c:pt idx="1">
                  <c:v>0.23250000000000001</c:v>
                </c:pt>
                <c:pt idx="2">
                  <c:v>0.10308</c:v>
                </c:pt>
                <c:pt idx="3">
                  <c:v>8.2799999999999999E-2</c:v>
                </c:pt>
                <c:pt idx="4">
                  <c:v>0.20880000000000001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44-4EBF-8ACF-003ED6885461}"/>
            </c:ext>
          </c:extLst>
        </c:ser>
        <c:ser>
          <c:idx val="1"/>
          <c:order val="1"/>
          <c:tx>
            <c:strRef>
              <c:f>'Fig 7'!$D$17</c:f>
              <c:strCache>
                <c:ptCount val="1"/>
                <c:pt idx="0">
                  <c:v>West Africa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 7'!$B$18:$B$26</c15:sqref>
                  </c15:fullRef>
                </c:ext>
              </c:extLst>
              <c:f>'Fig 7'!$B$22:$B$26</c:f>
              <c:strCache>
                <c:ptCount val="5"/>
                <c:pt idx="0">
                  <c:v>Q1 2023</c:v>
                </c:pt>
                <c:pt idx="1">
                  <c:v>Q2 2023</c:v>
                </c:pt>
                <c:pt idx="2">
                  <c:v>Q3 2023</c:v>
                </c:pt>
                <c:pt idx="3">
                  <c:v>Q4 2023</c:v>
                </c:pt>
                <c:pt idx="4">
                  <c:v>Q1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7'!$D$18:$D$26</c15:sqref>
                  </c15:fullRef>
                </c:ext>
              </c:extLst>
              <c:f>'Fig 7'!$D$22:$D$26</c:f>
              <c:numCache>
                <c:formatCode>General</c:formatCode>
                <c:ptCount val="5"/>
                <c:pt idx="0">
                  <c:v>0.94866000000000006</c:v>
                </c:pt>
                <c:pt idx="1">
                  <c:v>0.20424</c:v>
                </c:pt>
                <c:pt idx="2">
                  <c:v>0.105</c:v>
                </c:pt>
                <c:pt idx="3">
                  <c:v>0</c:v>
                </c:pt>
                <c:pt idx="4">
                  <c:v>0.40079999999999999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44-4EBF-8ACF-003ED6885461}"/>
            </c:ext>
          </c:extLst>
        </c:ser>
        <c:ser>
          <c:idx val="2"/>
          <c:order val="2"/>
          <c:tx>
            <c:strRef>
              <c:f>'Fig 7'!$E$17</c:f>
              <c:strCache>
                <c:ptCount val="1"/>
                <c:pt idx="0">
                  <c:v>South America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 7'!$B$18:$B$26</c15:sqref>
                  </c15:fullRef>
                </c:ext>
              </c:extLst>
              <c:f>'Fig 7'!$B$22:$B$26</c:f>
              <c:strCache>
                <c:ptCount val="5"/>
                <c:pt idx="0">
                  <c:v>Q1 2023</c:v>
                </c:pt>
                <c:pt idx="1">
                  <c:v>Q2 2023</c:v>
                </c:pt>
                <c:pt idx="2">
                  <c:v>Q3 2023</c:v>
                </c:pt>
                <c:pt idx="3">
                  <c:v>Q4 2023</c:v>
                </c:pt>
                <c:pt idx="4">
                  <c:v>Q1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7'!$E$18:$E$26</c15:sqref>
                  </c15:fullRef>
                </c:ext>
              </c:extLst>
              <c:f>'Fig 7'!$E$22:$E$26</c:f>
              <c:numCache>
                <c:formatCode>General</c:formatCode>
                <c:ptCount val="5"/>
                <c:pt idx="0">
                  <c:v>0.51924000000000003</c:v>
                </c:pt>
                <c:pt idx="1">
                  <c:v>0.48971999999999999</c:v>
                </c:pt>
                <c:pt idx="2">
                  <c:v>0</c:v>
                </c:pt>
                <c:pt idx="3">
                  <c:v>0.93191999999999997</c:v>
                </c:pt>
                <c:pt idx="4">
                  <c:v>0.20880000000000001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44-4EBF-8ACF-003ED6885461}"/>
            </c:ext>
          </c:extLst>
        </c:ser>
        <c:ser>
          <c:idx val="3"/>
          <c:order val="3"/>
          <c:tx>
            <c:strRef>
              <c:f>'Fig 7'!$F$17</c:f>
              <c:strCache>
                <c:ptCount val="1"/>
                <c:pt idx="0">
                  <c:v>North America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 7'!$B$18:$B$26</c15:sqref>
                  </c15:fullRef>
                </c:ext>
              </c:extLst>
              <c:f>'Fig 7'!$B$22:$B$26</c:f>
              <c:strCache>
                <c:ptCount val="5"/>
                <c:pt idx="0">
                  <c:v>Q1 2023</c:v>
                </c:pt>
                <c:pt idx="1">
                  <c:v>Q2 2023</c:v>
                </c:pt>
                <c:pt idx="2">
                  <c:v>Q3 2023</c:v>
                </c:pt>
                <c:pt idx="3">
                  <c:v>Q4 2023</c:v>
                </c:pt>
                <c:pt idx="4">
                  <c:v>Q1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7'!$F$18:$F$26</c15:sqref>
                  </c15:fullRef>
                </c:ext>
              </c:extLst>
              <c:f>'Fig 7'!$F$22:$F$26</c:f>
              <c:numCache>
                <c:formatCode>General</c:formatCode>
                <c:ptCount val="5"/>
                <c:pt idx="0">
                  <c:v>5.5380600000000006</c:v>
                </c:pt>
                <c:pt idx="1">
                  <c:v>3.7178399999999998</c:v>
                </c:pt>
                <c:pt idx="2">
                  <c:v>0.20880000000000001</c:v>
                </c:pt>
                <c:pt idx="3">
                  <c:v>2.4462000000000002</c:v>
                </c:pt>
                <c:pt idx="4">
                  <c:v>3.92916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44-4EBF-8ACF-003ED6885461}"/>
            </c:ext>
          </c:extLst>
        </c:ser>
        <c:ser>
          <c:idx val="4"/>
          <c:order val="4"/>
          <c:tx>
            <c:strRef>
              <c:f>'Fig 7'!$G$17</c:f>
              <c:strCache>
                <c:ptCount val="1"/>
                <c:pt idx="0">
                  <c:v>South East Asia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 7'!$B$18:$B$26</c15:sqref>
                  </c15:fullRef>
                </c:ext>
              </c:extLst>
              <c:f>'Fig 7'!$B$22:$B$26</c:f>
              <c:strCache>
                <c:ptCount val="5"/>
                <c:pt idx="0">
                  <c:v>Q1 2023</c:v>
                </c:pt>
                <c:pt idx="1">
                  <c:v>Q2 2023</c:v>
                </c:pt>
                <c:pt idx="2">
                  <c:v>Q3 2023</c:v>
                </c:pt>
                <c:pt idx="3">
                  <c:v>Q4 2023</c:v>
                </c:pt>
                <c:pt idx="4">
                  <c:v>Q1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7'!$G$18:$G$26</c15:sqref>
                  </c15:fullRef>
                </c:ext>
              </c:extLst>
              <c:f>'Fig 7'!$G$22:$G$26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44-4EBF-8ACF-003ED6885461}"/>
            </c:ext>
          </c:extLst>
        </c:ser>
        <c:ser>
          <c:idx val="5"/>
          <c:order val="5"/>
          <c:tx>
            <c:strRef>
              <c:f>'Fig 7'!$H$17</c:f>
              <c:strCache>
                <c:ptCount val="1"/>
                <c:pt idx="0">
                  <c:v>Middle East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 7'!$B$18:$B$26</c15:sqref>
                  </c15:fullRef>
                </c:ext>
              </c:extLst>
              <c:f>'Fig 7'!$B$22:$B$26</c:f>
              <c:strCache>
                <c:ptCount val="5"/>
                <c:pt idx="0">
                  <c:v>Q1 2023</c:v>
                </c:pt>
                <c:pt idx="1">
                  <c:v>Q2 2023</c:v>
                </c:pt>
                <c:pt idx="2">
                  <c:v>Q3 2023</c:v>
                </c:pt>
                <c:pt idx="3">
                  <c:v>Q4 2023</c:v>
                </c:pt>
                <c:pt idx="4">
                  <c:v>Q1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7'!$H$18:$H$26</c15:sqref>
                  </c15:fullRef>
                </c:ext>
              </c:extLst>
              <c:f>'Fig 7'!$H$22:$H$26</c:f>
              <c:numCache>
                <c:formatCode>General</c:formatCode>
                <c:ptCount val="5"/>
                <c:pt idx="0">
                  <c:v>0.81822000000000006</c:v>
                </c:pt>
                <c:pt idx="1">
                  <c:v>1.3431</c:v>
                </c:pt>
                <c:pt idx="2">
                  <c:v>0.31919999999999998</c:v>
                </c:pt>
                <c:pt idx="3">
                  <c:v>0.44927999999999996</c:v>
                </c:pt>
                <c:pt idx="4">
                  <c:v>8.7419999999999998E-2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944-4EBF-8ACF-003ED6885461}"/>
            </c:ext>
          </c:extLst>
        </c:ser>
        <c:ser>
          <c:idx val="6"/>
          <c:order val="6"/>
          <c:tx>
            <c:strRef>
              <c:f>'Fig 7'!$I$17</c:f>
              <c:strCache>
                <c:ptCount val="1"/>
                <c:pt idx="0">
                  <c:v>Europe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 7'!$B$18:$B$26</c15:sqref>
                  </c15:fullRef>
                </c:ext>
              </c:extLst>
              <c:f>'Fig 7'!$B$22:$B$26</c:f>
              <c:strCache>
                <c:ptCount val="5"/>
                <c:pt idx="0">
                  <c:v>Q1 2023</c:v>
                </c:pt>
                <c:pt idx="1">
                  <c:v>Q2 2023</c:v>
                </c:pt>
                <c:pt idx="2">
                  <c:v>Q3 2023</c:v>
                </c:pt>
                <c:pt idx="3">
                  <c:v>Q4 2023</c:v>
                </c:pt>
                <c:pt idx="4">
                  <c:v>Q1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7'!$I$18:$I$26</c15:sqref>
                  </c15:fullRef>
                </c:ext>
              </c:extLst>
              <c:f>'Fig 7'!$I$22:$I$26</c:f>
              <c:numCache>
                <c:formatCode>General</c:formatCode>
                <c:ptCount val="5"/>
                <c:pt idx="0">
                  <c:v>8.5680000000000006E-2</c:v>
                </c:pt>
                <c:pt idx="1">
                  <c:v>8.8800000000000004E-2</c:v>
                </c:pt>
                <c:pt idx="2">
                  <c:v>8.8800000000000004E-2</c:v>
                </c:pt>
                <c:pt idx="3">
                  <c:v>0.19319999999999998</c:v>
                </c:pt>
                <c:pt idx="4">
                  <c:v>8.8800000000000004E-2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44-4EBF-8ACF-003ED6885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1027248"/>
        <c:axId val="893127152"/>
      </c:barChart>
      <c:catAx>
        <c:axId val="37102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127152"/>
        <c:crosses val="autoZero"/>
        <c:auto val="1"/>
        <c:lblAlgn val="ctr"/>
        <c:lblOffset val="100"/>
        <c:noMultiLvlLbl val="0"/>
      </c:catAx>
      <c:valAx>
        <c:axId val="89312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102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Storage Supply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8'!$B$4</c:f>
              <c:strCache>
                <c:ptCount val="1"/>
                <c:pt idx="0">
                  <c:v>2022/2023</c:v>
                </c:pt>
              </c:strCache>
            </c:strRef>
          </c:tx>
          <c:spPr>
            <a:ln w="28575" cap="rnd">
              <a:solidFill>
                <a:schemeClr val="accent6">
                  <a:shade val="42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 8'!$A$5:$A$187</c15:sqref>
                  </c15:fullRef>
                </c:ext>
              </c:extLst>
              <c:f>'Fig 8'!$A$6:$A$187</c:f>
              <c:numCache>
                <c:formatCode>d\-mmm</c:formatCode>
                <c:ptCount val="182"/>
                <c:pt idx="0">
                  <c:v>36435</c:v>
                </c:pt>
                <c:pt idx="1">
                  <c:v>36436</c:v>
                </c:pt>
                <c:pt idx="2">
                  <c:v>36437</c:v>
                </c:pt>
                <c:pt idx="3">
                  <c:v>36438</c:v>
                </c:pt>
                <c:pt idx="4">
                  <c:v>36439</c:v>
                </c:pt>
                <c:pt idx="5">
                  <c:v>36440</c:v>
                </c:pt>
                <c:pt idx="6">
                  <c:v>36441</c:v>
                </c:pt>
                <c:pt idx="7">
                  <c:v>36442</c:v>
                </c:pt>
                <c:pt idx="8">
                  <c:v>36443</c:v>
                </c:pt>
                <c:pt idx="9">
                  <c:v>36444</c:v>
                </c:pt>
                <c:pt idx="10">
                  <c:v>36445</c:v>
                </c:pt>
                <c:pt idx="11">
                  <c:v>36446</c:v>
                </c:pt>
                <c:pt idx="12">
                  <c:v>36447</c:v>
                </c:pt>
                <c:pt idx="13">
                  <c:v>36448</c:v>
                </c:pt>
                <c:pt idx="14">
                  <c:v>36449</c:v>
                </c:pt>
                <c:pt idx="15">
                  <c:v>36450</c:v>
                </c:pt>
                <c:pt idx="16">
                  <c:v>36451</c:v>
                </c:pt>
                <c:pt idx="17">
                  <c:v>36452</c:v>
                </c:pt>
                <c:pt idx="18">
                  <c:v>36453</c:v>
                </c:pt>
                <c:pt idx="19">
                  <c:v>36454</c:v>
                </c:pt>
                <c:pt idx="20">
                  <c:v>36455</c:v>
                </c:pt>
                <c:pt idx="21">
                  <c:v>36456</c:v>
                </c:pt>
                <c:pt idx="22">
                  <c:v>36457</c:v>
                </c:pt>
                <c:pt idx="23">
                  <c:v>36458</c:v>
                </c:pt>
                <c:pt idx="24">
                  <c:v>36459</c:v>
                </c:pt>
                <c:pt idx="25">
                  <c:v>36460</c:v>
                </c:pt>
                <c:pt idx="26">
                  <c:v>36461</c:v>
                </c:pt>
                <c:pt idx="27">
                  <c:v>36462</c:v>
                </c:pt>
                <c:pt idx="28">
                  <c:v>36463</c:v>
                </c:pt>
                <c:pt idx="29">
                  <c:v>36464</c:v>
                </c:pt>
                <c:pt idx="30">
                  <c:v>36465</c:v>
                </c:pt>
                <c:pt idx="31">
                  <c:v>36466</c:v>
                </c:pt>
                <c:pt idx="32">
                  <c:v>36467</c:v>
                </c:pt>
                <c:pt idx="33">
                  <c:v>36468</c:v>
                </c:pt>
                <c:pt idx="34">
                  <c:v>36469</c:v>
                </c:pt>
                <c:pt idx="35">
                  <c:v>36470</c:v>
                </c:pt>
                <c:pt idx="36">
                  <c:v>36471</c:v>
                </c:pt>
                <c:pt idx="37">
                  <c:v>36472</c:v>
                </c:pt>
                <c:pt idx="38">
                  <c:v>36473</c:v>
                </c:pt>
                <c:pt idx="39">
                  <c:v>36474</c:v>
                </c:pt>
                <c:pt idx="40">
                  <c:v>36475</c:v>
                </c:pt>
                <c:pt idx="41">
                  <c:v>36476</c:v>
                </c:pt>
                <c:pt idx="42">
                  <c:v>36477</c:v>
                </c:pt>
                <c:pt idx="43">
                  <c:v>36478</c:v>
                </c:pt>
                <c:pt idx="44">
                  <c:v>36479</c:v>
                </c:pt>
                <c:pt idx="45">
                  <c:v>36480</c:v>
                </c:pt>
                <c:pt idx="46">
                  <c:v>36481</c:v>
                </c:pt>
                <c:pt idx="47">
                  <c:v>36482</c:v>
                </c:pt>
                <c:pt idx="48">
                  <c:v>36483</c:v>
                </c:pt>
                <c:pt idx="49">
                  <c:v>36484</c:v>
                </c:pt>
                <c:pt idx="50">
                  <c:v>36485</c:v>
                </c:pt>
                <c:pt idx="51">
                  <c:v>36486</c:v>
                </c:pt>
                <c:pt idx="52">
                  <c:v>36487</c:v>
                </c:pt>
                <c:pt idx="53">
                  <c:v>36488</c:v>
                </c:pt>
                <c:pt idx="54">
                  <c:v>36489</c:v>
                </c:pt>
                <c:pt idx="55">
                  <c:v>36490</c:v>
                </c:pt>
                <c:pt idx="56">
                  <c:v>36491</c:v>
                </c:pt>
                <c:pt idx="57">
                  <c:v>36492</c:v>
                </c:pt>
                <c:pt idx="58">
                  <c:v>36493</c:v>
                </c:pt>
                <c:pt idx="59">
                  <c:v>36494</c:v>
                </c:pt>
                <c:pt idx="60">
                  <c:v>36495</c:v>
                </c:pt>
                <c:pt idx="61">
                  <c:v>36496</c:v>
                </c:pt>
                <c:pt idx="62">
                  <c:v>36497</c:v>
                </c:pt>
                <c:pt idx="63">
                  <c:v>36498</c:v>
                </c:pt>
                <c:pt idx="64">
                  <c:v>36499</c:v>
                </c:pt>
                <c:pt idx="65">
                  <c:v>36500</c:v>
                </c:pt>
                <c:pt idx="66">
                  <c:v>36501</c:v>
                </c:pt>
                <c:pt idx="67">
                  <c:v>36502</c:v>
                </c:pt>
                <c:pt idx="68">
                  <c:v>36503</c:v>
                </c:pt>
                <c:pt idx="69">
                  <c:v>36504</c:v>
                </c:pt>
                <c:pt idx="70">
                  <c:v>36505</c:v>
                </c:pt>
                <c:pt idx="71">
                  <c:v>36506</c:v>
                </c:pt>
                <c:pt idx="72">
                  <c:v>36507</c:v>
                </c:pt>
                <c:pt idx="73">
                  <c:v>36508</c:v>
                </c:pt>
                <c:pt idx="74">
                  <c:v>36509</c:v>
                </c:pt>
                <c:pt idx="75">
                  <c:v>36510</c:v>
                </c:pt>
                <c:pt idx="76">
                  <c:v>36511</c:v>
                </c:pt>
                <c:pt idx="77">
                  <c:v>36512</c:v>
                </c:pt>
                <c:pt idx="78">
                  <c:v>36513</c:v>
                </c:pt>
                <c:pt idx="79">
                  <c:v>36514</c:v>
                </c:pt>
                <c:pt idx="80">
                  <c:v>36515</c:v>
                </c:pt>
                <c:pt idx="81">
                  <c:v>36516</c:v>
                </c:pt>
                <c:pt idx="82">
                  <c:v>36517</c:v>
                </c:pt>
                <c:pt idx="83">
                  <c:v>36518</c:v>
                </c:pt>
                <c:pt idx="84">
                  <c:v>36519</c:v>
                </c:pt>
                <c:pt idx="85">
                  <c:v>36520</c:v>
                </c:pt>
                <c:pt idx="86">
                  <c:v>36521</c:v>
                </c:pt>
                <c:pt idx="87">
                  <c:v>36522</c:v>
                </c:pt>
                <c:pt idx="88">
                  <c:v>36523</c:v>
                </c:pt>
                <c:pt idx="89">
                  <c:v>36524</c:v>
                </c:pt>
                <c:pt idx="90">
                  <c:v>36525</c:v>
                </c:pt>
                <c:pt idx="91">
                  <c:v>36526</c:v>
                </c:pt>
                <c:pt idx="92">
                  <c:v>36527</c:v>
                </c:pt>
                <c:pt idx="93">
                  <c:v>36528</c:v>
                </c:pt>
                <c:pt idx="94">
                  <c:v>36529</c:v>
                </c:pt>
                <c:pt idx="95">
                  <c:v>36530</c:v>
                </c:pt>
                <c:pt idx="96">
                  <c:v>36531</c:v>
                </c:pt>
                <c:pt idx="97">
                  <c:v>36532</c:v>
                </c:pt>
                <c:pt idx="98">
                  <c:v>36533</c:v>
                </c:pt>
                <c:pt idx="99">
                  <c:v>36534</c:v>
                </c:pt>
                <c:pt idx="100">
                  <c:v>36535</c:v>
                </c:pt>
                <c:pt idx="101">
                  <c:v>36536</c:v>
                </c:pt>
                <c:pt idx="102">
                  <c:v>36537</c:v>
                </c:pt>
                <c:pt idx="103">
                  <c:v>36538</c:v>
                </c:pt>
                <c:pt idx="104">
                  <c:v>36539</c:v>
                </c:pt>
                <c:pt idx="105">
                  <c:v>36540</c:v>
                </c:pt>
                <c:pt idx="106">
                  <c:v>36541</c:v>
                </c:pt>
                <c:pt idx="107">
                  <c:v>36542</c:v>
                </c:pt>
                <c:pt idx="108">
                  <c:v>36543</c:v>
                </c:pt>
                <c:pt idx="109">
                  <c:v>36544</c:v>
                </c:pt>
                <c:pt idx="110">
                  <c:v>36545</c:v>
                </c:pt>
                <c:pt idx="111">
                  <c:v>36546</c:v>
                </c:pt>
                <c:pt idx="112">
                  <c:v>36547</c:v>
                </c:pt>
                <c:pt idx="113">
                  <c:v>36548</c:v>
                </c:pt>
                <c:pt idx="114">
                  <c:v>36549</c:v>
                </c:pt>
                <c:pt idx="115">
                  <c:v>36550</c:v>
                </c:pt>
                <c:pt idx="116">
                  <c:v>36551</c:v>
                </c:pt>
                <c:pt idx="117">
                  <c:v>36552</c:v>
                </c:pt>
                <c:pt idx="118">
                  <c:v>36553</c:v>
                </c:pt>
                <c:pt idx="119">
                  <c:v>36554</c:v>
                </c:pt>
                <c:pt idx="120">
                  <c:v>36555</c:v>
                </c:pt>
                <c:pt idx="121">
                  <c:v>36556</c:v>
                </c:pt>
                <c:pt idx="122">
                  <c:v>36557</c:v>
                </c:pt>
                <c:pt idx="123">
                  <c:v>36558</c:v>
                </c:pt>
                <c:pt idx="124">
                  <c:v>36559</c:v>
                </c:pt>
                <c:pt idx="125">
                  <c:v>36560</c:v>
                </c:pt>
                <c:pt idx="126">
                  <c:v>36561</c:v>
                </c:pt>
                <c:pt idx="127">
                  <c:v>36562</c:v>
                </c:pt>
                <c:pt idx="128">
                  <c:v>36563</c:v>
                </c:pt>
                <c:pt idx="129">
                  <c:v>36564</c:v>
                </c:pt>
                <c:pt idx="130">
                  <c:v>36565</c:v>
                </c:pt>
                <c:pt idx="131">
                  <c:v>36566</c:v>
                </c:pt>
                <c:pt idx="132">
                  <c:v>36567</c:v>
                </c:pt>
                <c:pt idx="133">
                  <c:v>36568</c:v>
                </c:pt>
                <c:pt idx="134">
                  <c:v>36569</c:v>
                </c:pt>
                <c:pt idx="135">
                  <c:v>36570</c:v>
                </c:pt>
                <c:pt idx="136">
                  <c:v>36571</c:v>
                </c:pt>
                <c:pt idx="137">
                  <c:v>36572</c:v>
                </c:pt>
                <c:pt idx="138">
                  <c:v>36573</c:v>
                </c:pt>
                <c:pt idx="139">
                  <c:v>36574</c:v>
                </c:pt>
                <c:pt idx="140">
                  <c:v>36575</c:v>
                </c:pt>
                <c:pt idx="141">
                  <c:v>36576</c:v>
                </c:pt>
                <c:pt idx="142">
                  <c:v>36577</c:v>
                </c:pt>
                <c:pt idx="143">
                  <c:v>36578</c:v>
                </c:pt>
                <c:pt idx="144">
                  <c:v>36579</c:v>
                </c:pt>
                <c:pt idx="145">
                  <c:v>36580</c:v>
                </c:pt>
                <c:pt idx="146">
                  <c:v>36581</c:v>
                </c:pt>
                <c:pt idx="147">
                  <c:v>36582</c:v>
                </c:pt>
                <c:pt idx="148">
                  <c:v>36583</c:v>
                </c:pt>
                <c:pt idx="149">
                  <c:v>36584</c:v>
                </c:pt>
                <c:pt idx="150">
                  <c:v>36585</c:v>
                </c:pt>
                <c:pt idx="151">
                  <c:v>36586</c:v>
                </c:pt>
                <c:pt idx="152">
                  <c:v>36587</c:v>
                </c:pt>
                <c:pt idx="153">
                  <c:v>36588</c:v>
                </c:pt>
                <c:pt idx="154">
                  <c:v>36589</c:v>
                </c:pt>
                <c:pt idx="155">
                  <c:v>36590</c:v>
                </c:pt>
                <c:pt idx="156">
                  <c:v>36591</c:v>
                </c:pt>
                <c:pt idx="157">
                  <c:v>36592</c:v>
                </c:pt>
                <c:pt idx="158">
                  <c:v>36593</c:v>
                </c:pt>
                <c:pt idx="159">
                  <c:v>36594</c:v>
                </c:pt>
                <c:pt idx="160">
                  <c:v>36595</c:v>
                </c:pt>
                <c:pt idx="161">
                  <c:v>36596</c:v>
                </c:pt>
                <c:pt idx="162">
                  <c:v>36597</c:v>
                </c:pt>
                <c:pt idx="163">
                  <c:v>36598</c:v>
                </c:pt>
                <c:pt idx="164">
                  <c:v>36599</c:v>
                </c:pt>
                <c:pt idx="165">
                  <c:v>36600</c:v>
                </c:pt>
                <c:pt idx="166">
                  <c:v>36601</c:v>
                </c:pt>
                <c:pt idx="167">
                  <c:v>36602</c:v>
                </c:pt>
                <c:pt idx="168">
                  <c:v>36603</c:v>
                </c:pt>
                <c:pt idx="169">
                  <c:v>36604</c:v>
                </c:pt>
                <c:pt idx="170">
                  <c:v>36605</c:v>
                </c:pt>
                <c:pt idx="171">
                  <c:v>36606</c:v>
                </c:pt>
                <c:pt idx="172">
                  <c:v>36607</c:v>
                </c:pt>
                <c:pt idx="173">
                  <c:v>36608</c:v>
                </c:pt>
                <c:pt idx="174">
                  <c:v>36609</c:v>
                </c:pt>
                <c:pt idx="175">
                  <c:v>36610</c:v>
                </c:pt>
                <c:pt idx="176">
                  <c:v>36611</c:v>
                </c:pt>
                <c:pt idx="177">
                  <c:v>36612</c:v>
                </c:pt>
                <c:pt idx="178">
                  <c:v>36613</c:v>
                </c:pt>
                <c:pt idx="179">
                  <c:v>36614</c:v>
                </c:pt>
                <c:pt idx="180">
                  <c:v>36615</c:v>
                </c:pt>
                <c:pt idx="181">
                  <c:v>36616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8'!$B$5:$B$187</c15:sqref>
                  </c15:fullRef>
                </c:ext>
              </c:extLst>
              <c:f>'Fig 8'!$B$6:$B$187</c:f>
              <c:numCache>
                <c:formatCode>General</c:formatCode>
                <c:ptCount val="182"/>
                <c:pt idx="0">
                  <c:v>2.64201</c:v>
                </c:pt>
                <c:pt idx="1">
                  <c:v>1.0585</c:v>
                </c:pt>
                <c:pt idx="2">
                  <c:v>0</c:v>
                </c:pt>
                <c:pt idx="3">
                  <c:v>0</c:v>
                </c:pt>
                <c:pt idx="4">
                  <c:v>0.44996999999999998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14.06456</c:v>
                </c:pt>
                <c:pt idx="10">
                  <c:v>25.517659999999999</c:v>
                </c:pt>
                <c:pt idx="11">
                  <c:v>23.411919999999999</c:v>
                </c:pt>
                <c:pt idx="12">
                  <c:v>8.3875499999999992</c:v>
                </c:pt>
                <c:pt idx="13">
                  <c:v>1.2861899999999999</c:v>
                </c:pt>
                <c:pt idx="14">
                  <c:v>0</c:v>
                </c:pt>
                <c:pt idx="15">
                  <c:v>0</c:v>
                </c:pt>
                <c:pt idx="16">
                  <c:v>9.0809300000000004</c:v>
                </c:pt>
                <c:pt idx="17">
                  <c:v>0</c:v>
                </c:pt>
                <c:pt idx="18">
                  <c:v>25.763120000000001</c:v>
                </c:pt>
                <c:pt idx="19">
                  <c:v>15.03858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8.5923800000000004</c:v>
                </c:pt>
                <c:pt idx="24">
                  <c:v>3.6662300000000001</c:v>
                </c:pt>
                <c:pt idx="25">
                  <c:v>19.821359999999999</c:v>
                </c:pt>
                <c:pt idx="26">
                  <c:v>8.6047600000000006</c:v>
                </c:pt>
                <c:pt idx="27">
                  <c:v>0</c:v>
                </c:pt>
                <c:pt idx="28">
                  <c:v>0.39699000000000001</c:v>
                </c:pt>
                <c:pt idx="29">
                  <c:v>15.58414</c:v>
                </c:pt>
                <c:pt idx="30">
                  <c:v>0</c:v>
                </c:pt>
                <c:pt idx="31">
                  <c:v>4.2153700000000001</c:v>
                </c:pt>
                <c:pt idx="32">
                  <c:v>16.928930000000001</c:v>
                </c:pt>
                <c:pt idx="33">
                  <c:v>12.91034</c:v>
                </c:pt>
                <c:pt idx="34">
                  <c:v>3.98584</c:v>
                </c:pt>
                <c:pt idx="35">
                  <c:v>0</c:v>
                </c:pt>
                <c:pt idx="36">
                  <c:v>0</c:v>
                </c:pt>
                <c:pt idx="37">
                  <c:v>1.29941</c:v>
                </c:pt>
                <c:pt idx="38">
                  <c:v>21.43439</c:v>
                </c:pt>
                <c:pt idx="39">
                  <c:v>5.9613800000000001</c:v>
                </c:pt>
                <c:pt idx="40">
                  <c:v>1.65689</c:v>
                </c:pt>
                <c:pt idx="41">
                  <c:v>0</c:v>
                </c:pt>
                <c:pt idx="42">
                  <c:v>0</c:v>
                </c:pt>
                <c:pt idx="43">
                  <c:v>10.574669999999999</c:v>
                </c:pt>
                <c:pt idx="44">
                  <c:v>0</c:v>
                </c:pt>
                <c:pt idx="45">
                  <c:v>3.3500000000000002E-2</c:v>
                </c:pt>
                <c:pt idx="46">
                  <c:v>0</c:v>
                </c:pt>
                <c:pt idx="47">
                  <c:v>7.6519899999999996</c:v>
                </c:pt>
                <c:pt idx="48">
                  <c:v>0</c:v>
                </c:pt>
                <c:pt idx="49">
                  <c:v>1.0449900000000001</c:v>
                </c:pt>
                <c:pt idx="50">
                  <c:v>16.60614</c:v>
                </c:pt>
                <c:pt idx="51">
                  <c:v>43.561439999999997</c:v>
                </c:pt>
                <c:pt idx="52">
                  <c:v>0</c:v>
                </c:pt>
                <c:pt idx="53">
                  <c:v>9.9304799999999993</c:v>
                </c:pt>
                <c:pt idx="54">
                  <c:v>0.78895999999999999</c:v>
                </c:pt>
                <c:pt idx="55">
                  <c:v>0</c:v>
                </c:pt>
                <c:pt idx="56">
                  <c:v>0</c:v>
                </c:pt>
                <c:pt idx="57">
                  <c:v>7.2217399999999996</c:v>
                </c:pt>
                <c:pt idx="58">
                  <c:v>29.589320000000001</c:v>
                </c:pt>
                <c:pt idx="59">
                  <c:v>26.398029999999999</c:v>
                </c:pt>
                <c:pt idx="60">
                  <c:v>25.927510000000002</c:v>
                </c:pt>
                <c:pt idx="61">
                  <c:v>6.2987599999999997</c:v>
                </c:pt>
                <c:pt idx="62">
                  <c:v>2.8313000000000001</c:v>
                </c:pt>
                <c:pt idx="63">
                  <c:v>2.8140000000000001</c:v>
                </c:pt>
                <c:pt idx="64">
                  <c:v>11.35768</c:v>
                </c:pt>
                <c:pt idx="65">
                  <c:v>3.1941999999999999</c:v>
                </c:pt>
                <c:pt idx="66">
                  <c:v>17.357089999999999</c:v>
                </c:pt>
                <c:pt idx="67">
                  <c:v>32.58737</c:v>
                </c:pt>
                <c:pt idx="68">
                  <c:v>37.28745</c:v>
                </c:pt>
                <c:pt idx="69">
                  <c:v>20.344609999999999</c:v>
                </c:pt>
                <c:pt idx="70">
                  <c:v>38.621879999999997</c:v>
                </c:pt>
                <c:pt idx="71">
                  <c:v>65.713430000000002</c:v>
                </c:pt>
                <c:pt idx="72">
                  <c:v>63.847520000000003</c:v>
                </c:pt>
                <c:pt idx="73">
                  <c:v>59.434249999999999</c:v>
                </c:pt>
                <c:pt idx="74">
                  <c:v>67.273139999999998</c:v>
                </c:pt>
                <c:pt idx="75">
                  <c:v>59.089350000000003</c:v>
                </c:pt>
                <c:pt idx="76">
                  <c:v>33.647219999999997</c:v>
                </c:pt>
                <c:pt idx="77">
                  <c:v>8.2119999999999997</c:v>
                </c:pt>
                <c:pt idx="78">
                  <c:v>2.86612</c:v>
                </c:pt>
                <c:pt idx="79">
                  <c:v>0.93110000000000004</c:v>
                </c:pt>
                <c:pt idx="80">
                  <c:v>8.5528999999999993</c:v>
                </c:pt>
                <c:pt idx="81">
                  <c:v>20.878769999999999</c:v>
                </c:pt>
                <c:pt idx="82">
                  <c:v>5.2156399999999996</c:v>
                </c:pt>
                <c:pt idx="83">
                  <c:v>0.68830000000000002</c:v>
                </c:pt>
                <c:pt idx="84">
                  <c:v>0.68840000000000001</c:v>
                </c:pt>
                <c:pt idx="85">
                  <c:v>0.6885</c:v>
                </c:pt>
                <c:pt idx="86">
                  <c:v>5.1804800000000002</c:v>
                </c:pt>
                <c:pt idx="87">
                  <c:v>0.68899999999999995</c:v>
                </c:pt>
                <c:pt idx="88">
                  <c:v>9.7438599999999997</c:v>
                </c:pt>
                <c:pt idx="89">
                  <c:v>9.8226300000000002</c:v>
                </c:pt>
                <c:pt idx="90">
                  <c:v>0.68940000000000001</c:v>
                </c:pt>
                <c:pt idx="91">
                  <c:v>3.1244000000000001</c:v>
                </c:pt>
                <c:pt idx="92">
                  <c:v>17.422450000000001</c:v>
                </c:pt>
                <c:pt idx="93">
                  <c:v>22.504460000000002</c:v>
                </c:pt>
                <c:pt idx="94">
                  <c:v>1.6213</c:v>
                </c:pt>
                <c:pt idx="95">
                  <c:v>2.4245000000000001</c:v>
                </c:pt>
                <c:pt idx="96">
                  <c:v>11.634679999999999</c:v>
                </c:pt>
                <c:pt idx="97">
                  <c:v>0</c:v>
                </c:pt>
                <c:pt idx="98">
                  <c:v>10.938499999999999</c:v>
                </c:pt>
                <c:pt idx="99">
                  <c:v>16.232620000000001</c:v>
                </c:pt>
                <c:pt idx="100">
                  <c:v>8.39344</c:v>
                </c:pt>
                <c:pt idx="101">
                  <c:v>6.5091700000000001</c:v>
                </c:pt>
                <c:pt idx="102">
                  <c:v>5.4379099999999996</c:v>
                </c:pt>
                <c:pt idx="103">
                  <c:v>4.7311699999999997</c:v>
                </c:pt>
                <c:pt idx="104">
                  <c:v>1.8002</c:v>
                </c:pt>
                <c:pt idx="105">
                  <c:v>6.0008400000000002</c:v>
                </c:pt>
                <c:pt idx="106">
                  <c:v>56.90325</c:v>
                </c:pt>
                <c:pt idx="107">
                  <c:v>70.163560000000004</c:v>
                </c:pt>
                <c:pt idx="108">
                  <c:v>55.5503</c:v>
                </c:pt>
                <c:pt idx="109">
                  <c:v>53.561729999999997</c:v>
                </c:pt>
                <c:pt idx="110">
                  <c:v>31.062750000000001</c:v>
                </c:pt>
                <c:pt idx="111">
                  <c:v>15.611190000000001</c:v>
                </c:pt>
                <c:pt idx="112">
                  <c:v>38.197330000000001</c:v>
                </c:pt>
                <c:pt idx="113">
                  <c:v>56.829410000000003</c:v>
                </c:pt>
                <c:pt idx="114">
                  <c:v>46.951300000000003</c:v>
                </c:pt>
                <c:pt idx="115">
                  <c:v>33.744520000000001</c:v>
                </c:pt>
                <c:pt idx="116">
                  <c:v>45.8553</c:v>
                </c:pt>
                <c:pt idx="117">
                  <c:v>49.962600000000002</c:v>
                </c:pt>
                <c:pt idx="118">
                  <c:v>29.72006</c:v>
                </c:pt>
                <c:pt idx="119">
                  <c:v>1.6929000000000001</c:v>
                </c:pt>
                <c:pt idx="120">
                  <c:v>15.701359999999999</c:v>
                </c:pt>
                <c:pt idx="121">
                  <c:v>6.7390600000000003</c:v>
                </c:pt>
                <c:pt idx="122">
                  <c:v>7.2465400000000004</c:v>
                </c:pt>
                <c:pt idx="123">
                  <c:v>2.8546200000000002</c:v>
                </c:pt>
                <c:pt idx="124">
                  <c:v>1.484</c:v>
                </c:pt>
                <c:pt idx="125">
                  <c:v>0.53108999999999995</c:v>
                </c:pt>
                <c:pt idx="126">
                  <c:v>7.2454799999999997</c:v>
                </c:pt>
                <c:pt idx="127">
                  <c:v>50.641739999999999</c:v>
                </c:pt>
                <c:pt idx="128">
                  <c:v>52.83455</c:v>
                </c:pt>
                <c:pt idx="129">
                  <c:v>42.846559999999997</c:v>
                </c:pt>
                <c:pt idx="130">
                  <c:v>42.720500000000001</c:v>
                </c:pt>
                <c:pt idx="131">
                  <c:v>50.969619999999999</c:v>
                </c:pt>
                <c:pt idx="132">
                  <c:v>5.4585600000000003</c:v>
                </c:pt>
                <c:pt idx="133">
                  <c:v>3.9438</c:v>
                </c:pt>
                <c:pt idx="134">
                  <c:v>19.401330000000002</c:v>
                </c:pt>
                <c:pt idx="135">
                  <c:v>26.738990000000001</c:v>
                </c:pt>
                <c:pt idx="136">
                  <c:v>6.5423</c:v>
                </c:pt>
                <c:pt idx="137">
                  <c:v>3.0095999999999998</c:v>
                </c:pt>
                <c:pt idx="138">
                  <c:v>1.6576200000000001</c:v>
                </c:pt>
                <c:pt idx="139">
                  <c:v>0</c:v>
                </c:pt>
                <c:pt idx="140">
                  <c:v>0</c:v>
                </c:pt>
                <c:pt idx="141">
                  <c:v>2.6044999999999998</c:v>
                </c:pt>
                <c:pt idx="142">
                  <c:v>7.2242499999999996</c:v>
                </c:pt>
                <c:pt idx="143">
                  <c:v>5.3239099999999997</c:v>
                </c:pt>
                <c:pt idx="144">
                  <c:v>13.59093</c:v>
                </c:pt>
                <c:pt idx="145">
                  <c:v>18.367260000000002</c:v>
                </c:pt>
                <c:pt idx="146">
                  <c:v>7.4329299999999998</c:v>
                </c:pt>
                <c:pt idx="147">
                  <c:v>7.4282000000000004</c:v>
                </c:pt>
                <c:pt idx="148">
                  <c:v>40.63655</c:v>
                </c:pt>
                <c:pt idx="149">
                  <c:v>33.241660000000003</c:v>
                </c:pt>
                <c:pt idx="150">
                  <c:v>0</c:v>
                </c:pt>
                <c:pt idx="151">
                  <c:v>38.916539999999998</c:v>
                </c:pt>
                <c:pt idx="152">
                  <c:v>35.84301</c:v>
                </c:pt>
                <c:pt idx="153">
                  <c:v>27.774170000000002</c:v>
                </c:pt>
                <c:pt idx="154">
                  <c:v>17.281580000000002</c:v>
                </c:pt>
                <c:pt idx="155">
                  <c:v>14.874750000000001</c:v>
                </c:pt>
                <c:pt idx="156">
                  <c:v>37.252519999999997</c:v>
                </c:pt>
                <c:pt idx="157">
                  <c:v>61.106119999999997</c:v>
                </c:pt>
                <c:pt idx="158">
                  <c:v>66.375100000000003</c:v>
                </c:pt>
                <c:pt idx="159">
                  <c:v>31.898949999999999</c:v>
                </c:pt>
                <c:pt idx="160">
                  <c:v>38.083260000000003</c:v>
                </c:pt>
                <c:pt idx="161">
                  <c:v>8.3488199999999999</c:v>
                </c:pt>
                <c:pt idx="162">
                  <c:v>2.1635</c:v>
                </c:pt>
                <c:pt idx="163">
                  <c:v>3.2915399999999999</c:v>
                </c:pt>
                <c:pt idx="164">
                  <c:v>13.944570000000001</c:v>
                </c:pt>
                <c:pt idx="165">
                  <c:v>39.684150000000002</c:v>
                </c:pt>
                <c:pt idx="166">
                  <c:v>3.50969</c:v>
                </c:pt>
                <c:pt idx="167">
                  <c:v>0</c:v>
                </c:pt>
                <c:pt idx="168">
                  <c:v>0</c:v>
                </c:pt>
                <c:pt idx="169">
                  <c:v>0.20008999999999999</c:v>
                </c:pt>
                <c:pt idx="170">
                  <c:v>1.0209699999999999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0.71043999999999996</c:v>
                </c:pt>
                <c:pt idx="175">
                  <c:v>0</c:v>
                </c:pt>
                <c:pt idx="176">
                  <c:v>29.742989999999999</c:v>
                </c:pt>
                <c:pt idx="177">
                  <c:v>11.46837</c:v>
                </c:pt>
                <c:pt idx="178">
                  <c:v>13.399660000000001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4D86-44FD-8861-F10AE060C334}"/>
            </c:ext>
          </c:extLst>
        </c:ser>
        <c:ser>
          <c:idx val="9"/>
          <c:order val="1"/>
          <c:tx>
            <c:strRef>
              <c:f>'Fig 8'!$C$4</c:f>
              <c:strCache>
                <c:ptCount val="1"/>
                <c:pt idx="0">
                  <c:v>2023/2024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 8'!$A$5:$A$187</c15:sqref>
                  </c15:fullRef>
                </c:ext>
              </c:extLst>
              <c:f>'Fig 8'!$A$6:$A$187</c:f>
              <c:numCache>
                <c:formatCode>d\-mmm</c:formatCode>
                <c:ptCount val="182"/>
                <c:pt idx="0">
                  <c:v>36435</c:v>
                </c:pt>
                <c:pt idx="1">
                  <c:v>36436</c:v>
                </c:pt>
                <c:pt idx="2">
                  <c:v>36437</c:v>
                </c:pt>
                <c:pt idx="3">
                  <c:v>36438</c:v>
                </c:pt>
                <c:pt idx="4">
                  <c:v>36439</c:v>
                </c:pt>
                <c:pt idx="5">
                  <c:v>36440</c:v>
                </c:pt>
                <c:pt idx="6">
                  <c:v>36441</c:v>
                </c:pt>
                <c:pt idx="7">
                  <c:v>36442</c:v>
                </c:pt>
                <c:pt idx="8">
                  <c:v>36443</c:v>
                </c:pt>
                <c:pt idx="9">
                  <c:v>36444</c:v>
                </c:pt>
                <c:pt idx="10">
                  <c:v>36445</c:v>
                </c:pt>
                <c:pt idx="11">
                  <c:v>36446</c:v>
                </c:pt>
                <c:pt idx="12">
                  <c:v>36447</c:v>
                </c:pt>
                <c:pt idx="13">
                  <c:v>36448</c:v>
                </c:pt>
                <c:pt idx="14">
                  <c:v>36449</c:v>
                </c:pt>
                <c:pt idx="15">
                  <c:v>36450</c:v>
                </c:pt>
                <c:pt idx="16">
                  <c:v>36451</c:v>
                </c:pt>
                <c:pt idx="17">
                  <c:v>36452</c:v>
                </c:pt>
                <c:pt idx="18">
                  <c:v>36453</c:v>
                </c:pt>
                <c:pt idx="19">
                  <c:v>36454</c:v>
                </c:pt>
                <c:pt idx="20">
                  <c:v>36455</c:v>
                </c:pt>
                <c:pt idx="21">
                  <c:v>36456</c:v>
                </c:pt>
                <c:pt idx="22">
                  <c:v>36457</c:v>
                </c:pt>
                <c:pt idx="23">
                  <c:v>36458</c:v>
                </c:pt>
                <c:pt idx="24">
                  <c:v>36459</c:v>
                </c:pt>
                <c:pt idx="25">
                  <c:v>36460</c:v>
                </c:pt>
                <c:pt idx="26">
                  <c:v>36461</c:v>
                </c:pt>
                <c:pt idx="27">
                  <c:v>36462</c:v>
                </c:pt>
                <c:pt idx="28">
                  <c:v>36463</c:v>
                </c:pt>
                <c:pt idx="29">
                  <c:v>36464</c:v>
                </c:pt>
                <c:pt idx="30">
                  <c:v>36465</c:v>
                </c:pt>
                <c:pt idx="31">
                  <c:v>36466</c:v>
                </c:pt>
                <c:pt idx="32">
                  <c:v>36467</c:v>
                </c:pt>
                <c:pt idx="33">
                  <c:v>36468</c:v>
                </c:pt>
                <c:pt idx="34">
                  <c:v>36469</c:v>
                </c:pt>
                <c:pt idx="35">
                  <c:v>36470</c:v>
                </c:pt>
                <c:pt idx="36">
                  <c:v>36471</c:v>
                </c:pt>
                <c:pt idx="37">
                  <c:v>36472</c:v>
                </c:pt>
                <c:pt idx="38">
                  <c:v>36473</c:v>
                </c:pt>
                <c:pt idx="39">
                  <c:v>36474</c:v>
                </c:pt>
                <c:pt idx="40">
                  <c:v>36475</c:v>
                </c:pt>
                <c:pt idx="41">
                  <c:v>36476</c:v>
                </c:pt>
                <c:pt idx="42">
                  <c:v>36477</c:v>
                </c:pt>
                <c:pt idx="43">
                  <c:v>36478</c:v>
                </c:pt>
                <c:pt idx="44">
                  <c:v>36479</c:v>
                </c:pt>
                <c:pt idx="45">
                  <c:v>36480</c:v>
                </c:pt>
                <c:pt idx="46">
                  <c:v>36481</c:v>
                </c:pt>
                <c:pt idx="47">
                  <c:v>36482</c:v>
                </c:pt>
                <c:pt idx="48">
                  <c:v>36483</c:v>
                </c:pt>
                <c:pt idx="49">
                  <c:v>36484</c:v>
                </c:pt>
                <c:pt idx="50">
                  <c:v>36485</c:v>
                </c:pt>
                <c:pt idx="51">
                  <c:v>36486</c:v>
                </c:pt>
                <c:pt idx="52">
                  <c:v>36487</c:v>
                </c:pt>
                <c:pt idx="53">
                  <c:v>36488</c:v>
                </c:pt>
                <c:pt idx="54">
                  <c:v>36489</c:v>
                </c:pt>
                <c:pt idx="55">
                  <c:v>36490</c:v>
                </c:pt>
                <c:pt idx="56">
                  <c:v>36491</c:v>
                </c:pt>
                <c:pt idx="57">
                  <c:v>36492</c:v>
                </c:pt>
                <c:pt idx="58">
                  <c:v>36493</c:v>
                </c:pt>
                <c:pt idx="59">
                  <c:v>36494</c:v>
                </c:pt>
                <c:pt idx="60">
                  <c:v>36495</c:v>
                </c:pt>
                <c:pt idx="61">
                  <c:v>36496</c:v>
                </c:pt>
                <c:pt idx="62">
                  <c:v>36497</c:v>
                </c:pt>
                <c:pt idx="63">
                  <c:v>36498</c:v>
                </c:pt>
                <c:pt idx="64">
                  <c:v>36499</c:v>
                </c:pt>
                <c:pt idx="65">
                  <c:v>36500</c:v>
                </c:pt>
                <c:pt idx="66">
                  <c:v>36501</c:v>
                </c:pt>
                <c:pt idx="67">
                  <c:v>36502</c:v>
                </c:pt>
                <c:pt idx="68">
                  <c:v>36503</c:v>
                </c:pt>
                <c:pt idx="69">
                  <c:v>36504</c:v>
                </c:pt>
                <c:pt idx="70">
                  <c:v>36505</c:v>
                </c:pt>
                <c:pt idx="71">
                  <c:v>36506</c:v>
                </c:pt>
                <c:pt idx="72">
                  <c:v>36507</c:v>
                </c:pt>
                <c:pt idx="73">
                  <c:v>36508</c:v>
                </c:pt>
                <c:pt idx="74">
                  <c:v>36509</c:v>
                </c:pt>
                <c:pt idx="75">
                  <c:v>36510</c:v>
                </c:pt>
                <c:pt idx="76">
                  <c:v>36511</c:v>
                </c:pt>
                <c:pt idx="77">
                  <c:v>36512</c:v>
                </c:pt>
                <c:pt idx="78">
                  <c:v>36513</c:v>
                </c:pt>
                <c:pt idx="79">
                  <c:v>36514</c:v>
                </c:pt>
                <c:pt idx="80">
                  <c:v>36515</c:v>
                </c:pt>
                <c:pt idx="81">
                  <c:v>36516</c:v>
                </c:pt>
                <c:pt idx="82">
                  <c:v>36517</c:v>
                </c:pt>
                <c:pt idx="83">
                  <c:v>36518</c:v>
                </c:pt>
                <c:pt idx="84">
                  <c:v>36519</c:v>
                </c:pt>
                <c:pt idx="85">
                  <c:v>36520</c:v>
                </c:pt>
                <c:pt idx="86">
                  <c:v>36521</c:v>
                </c:pt>
                <c:pt idx="87">
                  <c:v>36522</c:v>
                </c:pt>
                <c:pt idx="88">
                  <c:v>36523</c:v>
                </c:pt>
                <c:pt idx="89">
                  <c:v>36524</c:v>
                </c:pt>
                <c:pt idx="90">
                  <c:v>36525</c:v>
                </c:pt>
                <c:pt idx="91">
                  <c:v>36526</c:v>
                </c:pt>
                <c:pt idx="92">
                  <c:v>36527</c:v>
                </c:pt>
                <c:pt idx="93">
                  <c:v>36528</c:v>
                </c:pt>
                <c:pt idx="94">
                  <c:v>36529</c:v>
                </c:pt>
                <c:pt idx="95">
                  <c:v>36530</c:v>
                </c:pt>
                <c:pt idx="96">
                  <c:v>36531</c:v>
                </c:pt>
                <c:pt idx="97">
                  <c:v>36532</c:v>
                </c:pt>
                <c:pt idx="98">
                  <c:v>36533</c:v>
                </c:pt>
                <c:pt idx="99">
                  <c:v>36534</c:v>
                </c:pt>
                <c:pt idx="100">
                  <c:v>36535</c:v>
                </c:pt>
                <c:pt idx="101">
                  <c:v>36536</c:v>
                </c:pt>
                <c:pt idx="102">
                  <c:v>36537</c:v>
                </c:pt>
                <c:pt idx="103">
                  <c:v>36538</c:v>
                </c:pt>
                <c:pt idx="104">
                  <c:v>36539</c:v>
                </c:pt>
                <c:pt idx="105">
                  <c:v>36540</c:v>
                </c:pt>
                <c:pt idx="106">
                  <c:v>36541</c:v>
                </c:pt>
                <c:pt idx="107">
                  <c:v>36542</c:v>
                </c:pt>
                <c:pt idx="108">
                  <c:v>36543</c:v>
                </c:pt>
                <c:pt idx="109">
                  <c:v>36544</c:v>
                </c:pt>
                <c:pt idx="110">
                  <c:v>36545</c:v>
                </c:pt>
                <c:pt idx="111">
                  <c:v>36546</c:v>
                </c:pt>
                <c:pt idx="112">
                  <c:v>36547</c:v>
                </c:pt>
                <c:pt idx="113">
                  <c:v>36548</c:v>
                </c:pt>
                <c:pt idx="114">
                  <c:v>36549</c:v>
                </c:pt>
                <c:pt idx="115">
                  <c:v>36550</c:v>
                </c:pt>
                <c:pt idx="116">
                  <c:v>36551</c:v>
                </c:pt>
                <c:pt idx="117">
                  <c:v>36552</c:v>
                </c:pt>
                <c:pt idx="118">
                  <c:v>36553</c:v>
                </c:pt>
                <c:pt idx="119">
                  <c:v>36554</c:v>
                </c:pt>
                <c:pt idx="120">
                  <c:v>36555</c:v>
                </c:pt>
                <c:pt idx="121">
                  <c:v>36556</c:v>
                </c:pt>
                <c:pt idx="122">
                  <c:v>36557</c:v>
                </c:pt>
                <c:pt idx="123">
                  <c:v>36558</c:v>
                </c:pt>
                <c:pt idx="124">
                  <c:v>36559</c:v>
                </c:pt>
                <c:pt idx="125">
                  <c:v>36560</c:v>
                </c:pt>
                <c:pt idx="126">
                  <c:v>36561</c:v>
                </c:pt>
                <c:pt idx="127">
                  <c:v>36562</c:v>
                </c:pt>
                <c:pt idx="128">
                  <c:v>36563</c:v>
                </c:pt>
                <c:pt idx="129">
                  <c:v>36564</c:v>
                </c:pt>
                <c:pt idx="130">
                  <c:v>36565</c:v>
                </c:pt>
                <c:pt idx="131">
                  <c:v>36566</c:v>
                </c:pt>
                <c:pt idx="132">
                  <c:v>36567</c:v>
                </c:pt>
                <c:pt idx="133">
                  <c:v>36568</c:v>
                </c:pt>
                <c:pt idx="134">
                  <c:v>36569</c:v>
                </c:pt>
                <c:pt idx="135">
                  <c:v>36570</c:v>
                </c:pt>
                <c:pt idx="136">
                  <c:v>36571</c:v>
                </c:pt>
                <c:pt idx="137">
                  <c:v>36572</c:v>
                </c:pt>
                <c:pt idx="138">
                  <c:v>36573</c:v>
                </c:pt>
                <c:pt idx="139">
                  <c:v>36574</c:v>
                </c:pt>
                <c:pt idx="140">
                  <c:v>36575</c:v>
                </c:pt>
                <c:pt idx="141">
                  <c:v>36576</c:v>
                </c:pt>
                <c:pt idx="142">
                  <c:v>36577</c:v>
                </c:pt>
                <c:pt idx="143">
                  <c:v>36578</c:v>
                </c:pt>
                <c:pt idx="144">
                  <c:v>36579</c:v>
                </c:pt>
                <c:pt idx="145">
                  <c:v>36580</c:v>
                </c:pt>
                <c:pt idx="146">
                  <c:v>36581</c:v>
                </c:pt>
                <c:pt idx="147">
                  <c:v>36582</c:v>
                </c:pt>
                <c:pt idx="148">
                  <c:v>36583</c:v>
                </c:pt>
                <c:pt idx="149">
                  <c:v>36584</c:v>
                </c:pt>
                <c:pt idx="150">
                  <c:v>36585</c:v>
                </c:pt>
                <c:pt idx="151">
                  <c:v>36586</c:v>
                </c:pt>
                <c:pt idx="152">
                  <c:v>36587</c:v>
                </c:pt>
                <c:pt idx="153">
                  <c:v>36588</c:v>
                </c:pt>
                <c:pt idx="154">
                  <c:v>36589</c:v>
                </c:pt>
                <c:pt idx="155">
                  <c:v>36590</c:v>
                </c:pt>
                <c:pt idx="156">
                  <c:v>36591</c:v>
                </c:pt>
                <c:pt idx="157">
                  <c:v>36592</c:v>
                </c:pt>
                <c:pt idx="158">
                  <c:v>36593</c:v>
                </c:pt>
                <c:pt idx="159">
                  <c:v>36594</c:v>
                </c:pt>
                <c:pt idx="160">
                  <c:v>36595</c:v>
                </c:pt>
                <c:pt idx="161">
                  <c:v>36596</c:v>
                </c:pt>
                <c:pt idx="162">
                  <c:v>36597</c:v>
                </c:pt>
                <c:pt idx="163">
                  <c:v>36598</c:v>
                </c:pt>
                <c:pt idx="164">
                  <c:v>36599</c:v>
                </c:pt>
                <c:pt idx="165">
                  <c:v>36600</c:v>
                </c:pt>
                <c:pt idx="166">
                  <c:v>36601</c:v>
                </c:pt>
                <c:pt idx="167">
                  <c:v>36602</c:v>
                </c:pt>
                <c:pt idx="168">
                  <c:v>36603</c:v>
                </c:pt>
                <c:pt idx="169">
                  <c:v>36604</c:v>
                </c:pt>
                <c:pt idx="170">
                  <c:v>36605</c:v>
                </c:pt>
                <c:pt idx="171">
                  <c:v>36606</c:v>
                </c:pt>
                <c:pt idx="172">
                  <c:v>36607</c:v>
                </c:pt>
                <c:pt idx="173">
                  <c:v>36608</c:v>
                </c:pt>
                <c:pt idx="174">
                  <c:v>36609</c:v>
                </c:pt>
                <c:pt idx="175">
                  <c:v>36610</c:v>
                </c:pt>
                <c:pt idx="176">
                  <c:v>36611</c:v>
                </c:pt>
                <c:pt idx="177">
                  <c:v>36612</c:v>
                </c:pt>
                <c:pt idx="178">
                  <c:v>36613</c:v>
                </c:pt>
                <c:pt idx="179">
                  <c:v>36614</c:v>
                </c:pt>
                <c:pt idx="180">
                  <c:v>36615</c:v>
                </c:pt>
                <c:pt idx="181">
                  <c:v>36616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8'!$C$5:$C$187</c15:sqref>
                  </c15:fullRef>
                </c:ext>
              </c:extLst>
              <c:f>'Fig 8'!$C$6:$C$187</c:f>
              <c:numCache>
                <c:formatCode>General</c:formatCode>
                <c:ptCount val="182"/>
                <c:pt idx="0">
                  <c:v>0</c:v>
                </c:pt>
                <c:pt idx="1">
                  <c:v>0.1888</c:v>
                </c:pt>
                <c:pt idx="2">
                  <c:v>0</c:v>
                </c:pt>
                <c:pt idx="3">
                  <c:v>0</c:v>
                </c:pt>
                <c:pt idx="4">
                  <c:v>0.20172999999999999</c:v>
                </c:pt>
                <c:pt idx="5">
                  <c:v>0</c:v>
                </c:pt>
                <c:pt idx="6">
                  <c:v>0.42035</c:v>
                </c:pt>
                <c:pt idx="7">
                  <c:v>5.3676599999999999</c:v>
                </c:pt>
                <c:pt idx="8">
                  <c:v>5.2717599999999996</c:v>
                </c:pt>
                <c:pt idx="9">
                  <c:v>0</c:v>
                </c:pt>
                <c:pt idx="10">
                  <c:v>1.45872</c:v>
                </c:pt>
                <c:pt idx="11">
                  <c:v>0</c:v>
                </c:pt>
                <c:pt idx="12">
                  <c:v>0</c:v>
                </c:pt>
                <c:pt idx="13">
                  <c:v>2.4407700000000001</c:v>
                </c:pt>
                <c:pt idx="14">
                  <c:v>28.054649999999999</c:v>
                </c:pt>
                <c:pt idx="15">
                  <c:v>13.7179</c:v>
                </c:pt>
                <c:pt idx="16">
                  <c:v>2.6656599999999999</c:v>
                </c:pt>
                <c:pt idx="17">
                  <c:v>0</c:v>
                </c:pt>
                <c:pt idx="18">
                  <c:v>0</c:v>
                </c:pt>
                <c:pt idx="19">
                  <c:v>0.14771000000000001</c:v>
                </c:pt>
                <c:pt idx="20">
                  <c:v>8.8475400000000004</c:v>
                </c:pt>
                <c:pt idx="21">
                  <c:v>26.016549999999999</c:v>
                </c:pt>
                <c:pt idx="22">
                  <c:v>21.027539999999998</c:v>
                </c:pt>
                <c:pt idx="23">
                  <c:v>33.14293</c:v>
                </c:pt>
                <c:pt idx="24">
                  <c:v>15.64038</c:v>
                </c:pt>
                <c:pt idx="25">
                  <c:v>6.3486599999999997</c:v>
                </c:pt>
                <c:pt idx="26">
                  <c:v>1.2804800000000001</c:v>
                </c:pt>
                <c:pt idx="27">
                  <c:v>0</c:v>
                </c:pt>
                <c:pt idx="28">
                  <c:v>14.811210000000001</c:v>
                </c:pt>
                <c:pt idx="29">
                  <c:v>6.3590400000000002</c:v>
                </c:pt>
                <c:pt idx="30">
                  <c:v>0</c:v>
                </c:pt>
                <c:pt idx="31">
                  <c:v>1.13914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1.9845900000000001</c:v>
                </c:pt>
                <c:pt idx="37">
                  <c:v>4.4310000000000002E-2</c:v>
                </c:pt>
                <c:pt idx="38">
                  <c:v>12.617889999999999</c:v>
                </c:pt>
                <c:pt idx="39">
                  <c:v>12.88571</c:v>
                </c:pt>
                <c:pt idx="40">
                  <c:v>12.309699999999999</c:v>
                </c:pt>
                <c:pt idx="41">
                  <c:v>10.5305</c:v>
                </c:pt>
                <c:pt idx="42">
                  <c:v>0</c:v>
                </c:pt>
                <c:pt idx="43">
                  <c:v>6.2652900000000002</c:v>
                </c:pt>
                <c:pt idx="44">
                  <c:v>30.91526</c:v>
                </c:pt>
                <c:pt idx="45">
                  <c:v>48.373620000000003</c:v>
                </c:pt>
                <c:pt idx="46">
                  <c:v>35.944130000000001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8.4660899999999994</c:v>
                </c:pt>
                <c:pt idx="51">
                  <c:v>7.0980800000000004</c:v>
                </c:pt>
                <c:pt idx="52">
                  <c:v>0</c:v>
                </c:pt>
                <c:pt idx="53">
                  <c:v>10.20593</c:v>
                </c:pt>
                <c:pt idx="54">
                  <c:v>15.94412</c:v>
                </c:pt>
                <c:pt idx="55">
                  <c:v>29.452590000000001</c:v>
                </c:pt>
                <c:pt idx="56">
                  <c:v>11.135540000000001</c:v>
                </c:pt>
                <c:pt idx="57">
                  <c:v>39.50855</c:v>
                </c:pt>
                <c:pt idx="58">
                  <c:v>71.486829999999998</c:v>
                </c:pt>
                <c:pt idx="59">
                  <c:v>91.674719999999994</c:v>
                </c:pt>
                <c:pt idx="60">
                  <c:v>76.455389999999994</c:v>
                </c:pt>
                <c:pt idx="61">
                  <c:v>60.431870000000004</c:v>
                </c:pt>
                <c:pt idx="62">
                  <c:v>14.54025</c:v>
                </c:pt>
                <c:pt idx="63">
                  <c:v>16.978819999999999</c:v>
                </c:pt>
                <c:pt idx="64">
                  <c:v>32.207349999999998</c:v>
                </c:pt>
                <c:pt idx="65">
                  <c:v>35.435830000000003</c:v>
                </c:pt>
                <c:pt idx="66">
                  <c:v>21.509409999999999</c:v>
                </c:pt>
                <c:pt idx="67">
                  <c:v>6.6557000000000004</c:v>
                </c:pt>
                <c:pt idx="68">
                  <c:v>2.6663999999999999</c:v>
                </c:pt>
                <c:pt idx="69">
                  <c:v>3.6107999999999998</c:v>
                </c:pt>
                <c:pt idx="70">
                  <c:v>8.1845700000000008</c:v>
                </c:pt>
                <c:pt idx="71">
                  <c:v>17.600480000000001</c:v>
                </c:pt>
                <c:pt idx="72">
                  <c:v>9.69177</c:v>
                </c:pt>
                <c:pt idx="73">
                  <c:v>31.64781</c:v>
                </c:pt>
                <c:pt idx="74">
                  <c:v>7.83718</c:v>
                </c:pt>
                <c:pt idx="75">
                  <c:v>1.3472</c:v>
                </c:pt>
                <c:pt idx="76">
                  <c:v>1.3415999999999999</c:v>
                </c:pt>
                <c:pt idx="77">
                  <c:v>1.3460000000000001</c:v>
                </c:pt>
                <c:pt idx="78">
                  <c:v>1.3623000000000001</c:v>
                </c:pt>
                <c:pt idx="79">
                  <c:v>5.5219699999999996</c:v>
                </c:pt>
                <c:pt idx="80">
                  <c:v>6.2648299999999999</c:v>
                </c:pt>
                <c:pt idx="81">
                  <c:v>2.3127399999999998</c:v>
                </c:pt>
                <c:pt idx="82">
                  <c:v>1.2465999999999999</c:v>
                </c:pt>
                <c:pt idx="83">
                  <c:v>1.2317</c:v>
                </c:pt>
                <c:pt idx="84">
                  <c:v>1.2451000000000001</c:v>
                </c:pt>
                <c:pt idx="85">
                  <c:v>2.2481300000000002</c:v>
                </c:pt>
                <c:pt idx="86">
                  <c:v>1.244</c:v>
                </c:pt>
                <c:pt idx="87">
                  <c:v>1.2467999999999999</c:v>
                </c:pt>
                <c:pt idx="88">
                  <c:v>1.2388999999999999</c:v>
                </c:pt>
                <c:pt idx="89">
                  <c:v>1.2605999999999999</c:v>
                </c:pt>
                <c:pt idx="90">
                  <c:v>1.2395</c:v>
                </c:pt>
                <c:pt idx="91">
                  <c:v>1.2391000000000001</c:v>
                </c:pt>
                <c:pt idx="92">
                  <c:v>1.2869999999999999</c:v>
                </c:pt>
                <c:pt idx="93">
                  <c:v>2.6853899999999999</c:v>
                </c:pt>
                <c:pt idx="94">
                  <c:v>26.9224</c:v>
                </c:pt>
                <c:pt idx="95">
                  <c:v>27.454239999999999</c:v>
                </c:pt>
                <c:pt idx="96">
                  <c:v>15.197710000000001</c:v>
                </c:pt>
                <c:pt idx="97">
                  <c:v>34.695149999999998</c:v>
                </c:pt>
                <c:pt idx="98">
                  <c:v>54.924970000000002</c:v>
                </c:pt>
                <c:pt idx="99">
                  <c:v>69.046869999999998</c:v>
                </c:pt>
                <c:pt idx="100">
                  <c:v>76.424580000000006</c:v>
                </c:pt>
                <c:pt idx="101">
                  <c:v>59.22945</c:v>
                </c:pt>
                <c:pt idx="102">
                  <c:v>51.779220000000002</c:v>
                </c:pt>
                <c:pt idx="103">
                  <c:v>30.863040000000002</c:v>
                </c:pt>
                <c:pt idx="104">
                  <c:v>21.580860000000001</c:v>
                </c:pt>
                <c:pt idx="105">
                  <c:v>68.868690000000001</c:v>
                </c:pt>
                <c:pt idx="106">
                  <c:v>74.206299999999999</c:v>
                </c:pt>
                <c:pt idx="107">
                  <c:v>77.901219999999995</c:v>
                </c:pt>
                <c:pt idx="108">
                  <c:v>84.336309999999997</c:v>
                </c:pt>
                <c:pt idx="109">
                  <c:v>52.62764</c:v>
                </c:pt>
                <c:pt idx="110">
                  <c:v>21.702089999999998</c:v>
                </c:pt>
                <c:pt idx="111">
                  <c:v>8.6137800000000002</c:v>
                </c:pt>
                <c:pt idx="112">
                  <c:v>8.1710999999999991</c:v>
                </c:pt>
                <c:pt idx="113">
                  <c:v>8.6043800000000008</c:v>
                </c:pt>
                <c:pt idx="114">
                  <c:v>8.0581999999999994</c:v>
                </c:pt>
                <c:pt idx="115">
                  <c:v>16.842300000000002</c:v>
                </c:pt>
                <c:pt idx="116">
                  <c:v>7.9069000000000003</c:v>
                </c:pt>
                <c:pt idx="117">
                  <c:v>23.415510000000001</c:v>
                </c:pt>
                <c:pt idx="118">
                  <c:v>9.6432000000000002</c:v>
                </c:pt>
                <c:pt idx="119">
                  <c:v>17.98122</c:v>
                </c:pt>
                <c:pt idx="120">
                  <c:v>20.90382</c:v>
                </c:pt>
                <c:pt idx="121">
                  <c:v>30.300419999999999</c:v>
                </c:pt>
                <c:pt idx="122">
                  <c:v>10.446669999999999</c:v>
                </c:pt>
                <c:pt idx="123">
                  <c:v>7.4459</c:v>
                </c:pt>
                <c:pt idx="124">
                  <c:v>6.7613000000000003</c:v>
                </c:pt>
                <c:pt idx="125">
                  <c:v>8.8015399999999993</c:v>
                </c:pt>
                <c:pt idx="126">
                  <c:v>8.2861999999999991</c:v>
                </c:pt>
                <c:pt idx="127">
                  <c:v>11.7685</c:v>
                </c:pt>
                <c:pt idx="128">
                  <c:v>57.265259999999998</c:v>
                </c:pt>
                <c:pt idx="129">
                  <c:v>40.51437</c:v>
                </c:pt>
                <c:pt idx="130">
                  <c:v>10.88485</c:v>
                </c:pt>
                <c:pt idx="131">
                  <c:v>9.5885400000000001</c:v>
                </c:pt>
                <c:pt idx="132">
                  <c:v>9.4431799999999999</c:v>
                </c:pt>
                <c:pt idx="133">
                  <c:v>27.183789999999998</c:v>
                </c:pt>
                <c:pt idx="134">
                  <c:v>30.837070000000001</c:v>
                </c:pt>
                <c:pt idx="135">
                  <c:v>7.4682000000000004</c:v>
                </c:pt>
                <c:pt idx="136">
                  <c:v>7.6080199999999998</c:v>
                </c:pt>
                <c:pt idx="137">
                  <c:v>7.8953699999999998</c:v>
                </c:pt>
                <c:pt idx="138">
                  <c:v>6.4124999999999996</c:v>
                </c:pt>
                <c:pt idx="139">
                  <c:v>2.9089999999999998</c:v>
                </c:pt>
                <c:pt idx="140">
                  <c:v>3.5341</c:v>
                </c:pt>
                <c:pt idx="141">
                  <c:v>3.7587600000000001</c:v>
                </c:pt>
                <c:pt idx="142">
                  <c:v>7.6962200000000003</c:v>
                </c:pt>
                <c:pt idx="143">
                  <c:v>16.56944</c:v>
                </c:pt>
                <c:pt idx="144">
                  <c:v>28.638349999999999</c:v>
                </c:pt>
                <c:pt idx="145">
                  <c:v>34.680660000000003</c:v>
                </c:pt>
                <c:pt idx="146">
                  <c:v>25.659330000000001</c:v>
                </c:pt>
                <c:pt idx="147">
                  <c:v>49.60022</c:v>
                </c:pt>
                <c:pt idx="148">
                  <c:v>58.034739999999999</c:v>
                </c:pt>
                <c:pt idx="149">
                  <c:v>34.119019999999999</c:v>
                </c:pt>
                <c:pt idx="150">
                  <c:v>29.4343</c:v>
                </c:pt>
                <c:pt idx="151">
                  <c:v>48.173490000000001</c:v>
                </c:pt>
                <c:pt idx="152">
                  <c:v>32.374540000000003</c:v>
                </c:pt>
                <c:pt idx="153">
                  <c:v>36.681339999999999</c:v>
                </c:pt>
                <c:pt idx="154">
                  <c:v>41.517009999999999</c:v>
                </c:pt>
                <c:pt idx="155">
                  <c:v>45.502099999999999</c:v>
                </c:pt>
                <c:pt idx="156">
                  <c:v>36.767249999999997</c:v>
                </c:pt>
                <c:pt idx="157">
                  <c:v>32.00808</c:v>
                </c:pt>
                <c:pt idx="158">
                  <c:v>22.443570000000001</c:v>
                </c:pt>
                <c:pt idx="159">
                  <c:v>12.63265</c:v>
                </c:pt>
                <c:pt idx="160">
                  <c:v>14.778079999999999</c:v>
                </c:pt>
                <c:pt idx="161">
                  <c:v>54.994439999999997</c:v>
                </c:pt>
                <c:pt idx="162">
                  <c:v>31.373200000000001</c:v>
                </c:pt>
                <c:pt idx="163">
                  <c:v>7.2891500000000002</c:v>
                </c:pt>
                <c:pt idx="164">
                  <c:v>5.9219999999999997</c:v>
                </c:pt>
                <c:pt idx="165">
                  <c:v>5.8693</c:v>
                </c:pt>
                <c:pt idx="166">
                  <c:v>17.818280000000001</c:v>
                </c:pt>
                <c:pt idx="167">
                  <c:v>11.93107</c:v>
                </c:pt>
                <c:pt idx="168">
                  <c:v>14.040039999999999</c:v>
                </c:pt>
                <c:pt idx="169">
                  <c:v>24.106839999999998</c:v>
                </c:pt>
                <c:pt idx="170">
                  <c:v>16.715209999999999</c:v>
                </c:pt>
                <c:pt idx="171">
                  <c:v>6.1487499999999997</c:v>
                </c:pt>
                <c:pt idx="172">
                  <c:v>10.5923</c:v>
                </c:pt>
                <c:pt idx="173">
                  <c:v>8.8574000000000002</c:v>
                </c:pt>
                <c:pt idx="174">
                  <c:v>8.8628300000000007</c:v>
                </c:pt>
                <c:pt idx="175">
                  <c:v>19.95506</c:v>
                </c:pt>
                <c:pt idx="176">
                  <c:v>14.663679999999999</c:v>
                </c:pt>
                <c:pt idx="177">
                  <c:v>14.09276</c:v>
                </c:pt>
                <c:pt idx="178">
                  <c:v>11.396879999999999</c:v>
                </c:pt>
                <c:pt idx="179">
                  <c:v>9.0691299999999995</c:v>
                </c:pt>
                <c:pt idx="180">
                  <c:v>4.4313099999999999</c:v>
                </c:pt>
                <c:pt idx="181">
                  <c:v>1.5948800000000001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86-44FD-8861-F10AE060C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8529648"/>
        <c:axId val="1018526048"/>
        <c:extLst/>
      </c:lineChart>
      <c:dateAx>
        <c:axId val="1018529648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8526048"/>
        <c:crosses val="autoZero"/>
        <c:auto val="0"/>
        <c:lblOffset val="100"/>
        <c:baseTimeUnit val="days"/>
        <c:majorUnit val="1"/>
        <c:majorTimeUnit val="months"/>
      </c:dateAx>
      <c:valAx>
        <c:axId val="1018526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mcm/d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852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Storage Stocks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9'!$B$6</c:f>
              <c:strCache>
                <c:ptCount val="1"/>
                <c:pt idx="0">
                  <c:v>2022/23 Incl.Rough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 9'!$A$6:$A$189</c15:sqref>
                  </c15:fullRef>
                </c:ext>
              </c:extLst>
              <c:f>'Fig 9'!$A$7:$A$189</c:f>
              <c:numCache>
                <c:formatCode>m/d/yyyy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9'!$B$6:$B$189</c15:sqref>
                  </c15:fullRef>
                </c:ext>
              </c:extLst>
              <c:f>'Fig 9'!$B$7:$B$189</c:f>
              <c:numCache>
                <c:formatCode>#,##0</c:formatCode>
                <c:ptCount val="183"/>
                <c:pt idx="0">
                  <c:v>2424</c:v>
                </c:pt>
                <c:pt idx="1">
                  <c:v>2533</c:v>
                </c:pt>
                <c:pt idx="2">
                  <c:v>2607</c:v>
                </c:pt>
                <c:pt idx="3">
                  <c:v>2642</c:v>
                </c:pt>
                <c:pt idx="4">
                  <c:v>2599</c:v>
                </c:pt>
                <c:pt idx="5">
                  <c:v>2577</c:v>
                </c:pt>
                <c:pt idx="6">
                  <c:v>2561</c:v>
                </c:pt>
                <c:pt idx="7">
                  <c:v>2517</c:v>
                </c:pt>
                <c:pt idx="8">
                  <c:v>2573</c:v>
                </c:pt>
                <c:pt idx="9">
                  <c:v>2665</c:v>
                </c:pt>
                <c:pt idx="10">
                  <c:v>2783</c:v>
                </c:pt>
                <c:pt idx="11">
                  <c:v>2737</c:v>
                </c:pt>
                <c:pt idx="12">
                  <c:v>2642</c:v>
                </c:pt>
                <c:pt idx="13">
                  <c:v>2562</c:v>
                </c:pt>
                <c:pt idx="14">
                  <c:v>2614</c:v>
                </c:pt>
                <c:pt idx="15">
                  <c:v>2727</c:v>
                </c:pt>
                <c:pt idx="16">
                  <c:v>2717</c:v>
                </c:pt>
                <c:pt idx="17">
                  <c:v>2729</c:v>
                </c:pt>
                <c:pt idx="18">
                  <c:v>2770</c:v>
                </c:pt>
                <c:pt idx="19">
                  <c:v>2710</c:v>
                </c:pt>
                <c:pt idx="20">
                  <c:v>2725</c:v>
                </c:pt>
                <c:pt idx="21">
                  <c:v>2804</c:v>
                </c:pt>
                <c:pt idx="22">
                  <c:v>2815</c:v>
                </c:pt>
                <c:pt idx="23">
                  <c:v>2916</c:v>
                </c:pt>
                <c:pt idx="24">
                  <c:v>3008</c:v>
                </c:pt>
                <c:pt idx="25">
                  <c:v>2894</c:v>
                </c:pt>
                <c:pt idx="26">
                  <c:v>2849</c:v>
                </c:pt>
                <c:pt idx="27">
                  <c:v>2867</c:v>
                </c:pt>
                <c:pt idx="28">
                  <c:v>2909</c:v>
                </c:pt>
                <c:pt idx="29">
                  <c:v>2889</c:v>
                </c:pt>
                <c:pt idx="30">
                  <c:v>2974</c:v>
                </c:pt>
                <c:pt idx="31">
                  <c:v>2904</c:v>
                </c:pt>
                <c:pt idx="32">
                  <c:v>2885</c:v>
                </c:pt>
                <c:pt idx="33">
                  <c:v>2937</c:v>
                </c:pt>
                <c:pt idx="34">
                  <c:v>2842</c:v>
                </c:pt>
                <c:pt idx="35">
                  <c:v>2811</c:v>
                </c:pt>
                <c:pt idx="36">
                  <c:v>2773</c:v>
                </c:pt>
                <c:pt idx="37">
                  <c:v>2844</c:v>
                </c:pt>
                <c:pt idx="38">
                  <c:v>2797</c:v>
                </c:pt>
                <c:pt idx="39">
                  <c:v>2827</c:v>
                </c:pt>
                <c:pt idx="40">
                  <c:v>2726</c:v>
                </c:pt>
                <c:pt idx="41">
                  <c:v>2745</c:v>
                </c:pt>
                <c:pt idx="42">
                  <c:v>2723</c:v>
                </c:pt>
                <c:pt idx="43">
                  <c:v>2719</c:v>
                </c:pt>
                <c:pt idx="44">
                  <c:v>2758</c:v>
                </c:pt>
                <c:pt idx="45">
                  <c:v>2788</c:v>
                </c:pt>
                <c:pt idx="46">
                  <c:v>2789</c:v>
                </c:pt>
                <c:pt idx="47">
                  <c:v>2798</c:v>
                </c:pt>
                <c:pt idx="48">
                  <c:v>2785</c:v>
                </c:pt>
                <c:pt idx="49">
                  <c:v>2776</c:v>
                </c:pt>
                <c:pt idx="50">
                  <c:v>2860</c:v>
                </c:pt>
                <c:pt idx="51">
                  <c:v>2881</c:v>
                </c:pt>
                <c:pt idx="52">
                  <c:v>2941</c:v>
                </c:pt>
                <c:pt idx="53">
                  <c:v>2850</c:v>
                </c:pt>
                <c:pt idx="54">
                  <c:v>2874</c:v>
                </c:pt>
                <c:pt idx="55">
                  <c:v>2792</c:v>
                </c:pt>
                <c:pt idx="56">
                  <c:v>2933</c:v>
                </c:pt>
                <c:pt idx="57">
                  <c:v>2999</c:v>
                </c:pt>
                <c:pt idx="58">
                  <c:v>3040</c:v>
                </c:pt>
                <c:pt idx="59">
                  <c:v>2932</c:v>
                </c:pt>
                <c:pt idx="60">
                  <c:v>2797</c:v>
                </c:pt>
                <c:pt idx="61">
                  <c:v>2941</c:v>
                </c:pt>
                <c:pt idx="62">
                  <c:v>2894</c:v>
                </c:pt>
                <c:pt idx="63">
                  <c:v>2860</c:v>
                </c:pt>
                <c:pt idx="64">
                  <c:v>2941</c:v>
                </c:pt>
                <c:pt idx="65">
                  <c:v>2918</c:v>
                </c:pt>
                <c:pt idx="66">
                  <c:v>2860</c:v>
                </c:pt>
                <c:pt idx="67">
                  <c:v>2847</c:v>
                </c:pt>
                <c:pt idx="68">
                  <c:v>2904</c:v>
                </c:pt>
                <c:pt idx="69">
                  <c:v>2824</c:v>
                </c:pt>
                <c:pt idx="70">
                  <c:v>2773</c:v>
                </c:pt>
                <c:pt idx="71">
                  <c:v>2695</c:v>
                </c:pt>
                <c:pt idx="72">
                  <c:v>2737</c:v>
                </c:pt>
                <c:pt idx="73">
                  <c:v>2651</c:v>
                </c:pt>
                <c:pt idx="74">
                  <c:v>2523</c:v>
                </c:pt>
                <c:pt idx="75">
                  <c:v>2475</c:v>
                </c:pt>
                <c:pt idx="76">
                  <c:v>2428</c:v>
                </c:pt>
                <c:pt idx="77">
                  <c:v>2416</c:v>
                </c:pt>
                <c:pt idx="78">
                  <c:v>2366</c:v>
                </c:pt>
                <c:pt idx="79">
                  <c:v>2382</c:v>
                </c:pt>
                <c:pt idx="80">
                  <c:v>2305</c:v>
                </c:pt>
                <c:pt idx="81">
                  <c:v>2316</c:v>
                </c:pt>
                <c:pt idx="82">
                  <c:v>2429</c:v>
                </c:pt>
                <c:pt idx="83">
                  <c:v>2554</c:v>
                </c:pt>
                <c:pt idx="84">
                  <c:v>2593</c:v>
                </c:pt>
                <c:pt idx="85">
                  <c:v>2638</c:v>
                </c:pt>
                <c:pt idx="86">
                  <c:v>2643</c:v>
                </c:pt>
                <c:pt idx="87">
                  <c:v>2680</c:v>
                </c:pt>
                <c:pt idx="88">
                  <c:v>2716</c:v>
                </c:pt>
                <c:pt idx="89">
                  <c:v>2671</c:v>
                </c:pt>
                <c:pt idx="90">
                  <c:v>2619</c:v>
                </c:pt>
                <c:pt idx="91">
                  <c:v>2592</c:v>
                </c:pt>
                <c:pt idx="92">
                  <c:v>2726</c:v>
                </c:pt>
                <c:pt idx="93">
                  <c:v>2758</c:v>
                </c:pt>
                <c:pt idx="94">
                  <c:v>2789</c:v>
                </c:pt>
                <c:pt idx="95">
                  <c:v>2707</c:v>
                </c:pt>
                <c:pt idx="96">
                  <c:v>2662</c:v>
                </c:pt>
                <c:pt idx="97">
                  <c:v>2693</c:v>
                </c:pt>
                <c:pt idx="98">
                  <c:v>2636</c:v>
                </c:pt>
                <c:pt idx="99">
                  <c:v>2715</c:v>
                </c:pt>
                <c:pt idx="100">
                  <c:v>2681</c:v>
                </c:pt>
                <c:pt idx="101">
                  <c:v>2633</c:v>
                </c:pt>
                <c:pt idx="102">
                  <c:v>2725</c:v>
                </c:pt>
                <c:pt idx="103">
                  <c:v>2646</c:v>
                </c:pt>
                <c:pt idx="104">
                  <c:v>2657</c:v>
                </c:pt>
                <c:pt idx="105">
                  <c:v>2693</c:v>
                </c:pt>
                <c:pt idx="106">
                  <c:v>2867</c:v>
                </c:pt>
                <c:pt idx="107">
                  <c:v>2829</c:v>
                </c:pt>
                <c:pt idx="108">
                  <c:v>2693</c:v>
                </c:pt>
                <c:pt idx="109">
                  <c:v>2652</c:v>
                </c:pt>
                <c:pt idx="110">
                  <c:v>2696</c:v>
                </c:pt>
                <c:pt idx="111">
                  <c:v>2582</c:v>
                </c:pt>
                <c:pt idx="112">
                  <c:v>2530</c:v>
                </c:pt>
                <c:pt idx="113">
                  <c:v>2530</c:v>
                </c:pt>
                <c:pt idx="114">
                  <c:v>2555</c:v>
                </c:pt>
                <c:pt idx="115">
                  <c:v>2371</c:v>
                </c:pt>
                <c:pt idx="116">
                  <c:v>2383</c:v>
                </c:pt>
                <c:pt idx="117">
                  <c:v>2402</c:v>
                </c:pt>
                <c:pt idx="118">
                  <c:v>2245</c:v>
                </c:pt>
                <c:pt idx="119">
                  <c:v>2182</c:v>
                </c:pt>
                <c:pt idx="120">
                  <c:v>2141</c:v>
                </c:pt>
                <c:pt idx="121">
                  <c:v>2362</c:v>
                </c:pt>
                <c:pt idx="122">
                  <c:v>2406</c:v>
                </c:pt>
                <c:pt idx="123">
                  <c:v>2502</c:v>
                </c:pt>
                <c:pt idx="124">
                  <c:v>2402</c:v>
                </c:pt>
                <c:pt idx="125">
                  <c:v>2365</c:v>
                </c:pt>
                <c:pt idx="126">
                  <c:v>2363</c:v>
                </c:pt>
                <c:pt idx="127">
                  <c:v>2316</c:v>
                </c:pt>
                <c:pt idx="128">
                  <c:v>2410</c:v>
                </c:pt>
                <c:pt idx="129">
                  <c:v>2287</c:v>
                </c:pt>
                <c:pt idx="130">
                  <c:v>2210</c:v>
                </c:pt>
                <c:pt idx="131">
                  <c:v>2151</c:v>
                </c:pt>
                <c:pt idx="132">
                  <c:v>2007</c:v>
                </c:pt>
                <c:pt idx="133">
                  <c:v>2031</c:v>
                </c:pt>
                <c:pt idx="134">
                  <c:v>1954</c:v>
                </c:pt>
                <c:pt idx="135">
                  <c:v>1977</c:v>
                </c:pt>
                <c:pt idx="136">
                  <c:v>2011</c:v>
                </c:pt>
                <c:pt idx="137">
                  <c:v>2026</c:v>
                </c:pt>
                <c:pt idx="138">
                  <c:v>1927</c:v>
                </c:pt>
                <c:pt idx="139">
                  <c:v>1874</c:v>
                </c:pt>
                <c:pt idx="140">
                  <c:v>1950</c:v>
                </c:pt>
                <c:pt idx="141">
                  <c:v>1927</c:v>
                </c:pt>
                <c:pt idx="142">
                  <c:v>1950</c:v>
                </c:pt>
                <c:pt idx="143">
                  <c:v>1888</c:v>
                </c:pt>
                <c:pt idx="144">
                  <c:v>1954</c:v>
                </c:pt>
                <c:pt idx="145">
                  <c:v>1891</c:v>
                </c:pt>
                <c:pt idx="146">
                  <c:v>1959</c:v>
                </c:pt>
                <c:pt idx="147">
                  <c:v>2014</c:v>
                </c:pt>
                <c:pt idx="148">
                  <c:v>2096</c:v>
                </c:pt>
                <c:pt idx="149">
                  <c:v>2077</c:v>
                </c:pt>
                <c:pt idx="150">
                  <c:v>1952</c:v>
                </c:pt>
                <c:pt idx="151" formatCode="General">
                  <c:v>1870</c:v>
                </c:pt>
                <c:pt idx="152">
                  <c:v>1788</c:v>
                </c:pt>
                <c:pt idx="153">
                  <c:v>1775</c:v>
                </c:pt>
                <c:pt idx="154">
                  <c:v>1777</c:v>
                </c:pt>
                <c:pt idx="155">
                  <c:v>1902</c:v>
                </c:pt>
                <c:pt idx="156">
                  <c:v>1860</c:v>
                </c:pt>
                <c:pt idx="157">
                  <c:v>1792</c:v>
                </c:pt>
                <c:pt idx="158">
                  <c:v>1733</c:v>
                </c:pt>
                <c:pt idx="159">
                  <c:v>1670</c:v>
                </c:pt>
                <c:pt idx="160">
                  <c:v>1673</c:v>
                </c:pt>
                <c:pt idx="161">
                  <c:v>1638</c:v>
                </c:pt>
                <c:pt idx="162">
                  <c:v>1506</c:v>
                </c:pt>
                <c:pt idx="163">
                  <c:v>1478</c:v>
                </c:pt>
                <c:pt idx="164">
                  <c:v>1528</c:v>
                </c:pt>
                <c:pt idx="165">
                  <c:v>1575</c:v>
                </c:pt>
                <c:pt idx="166">
                  <c:v>1550</c:v>
                </c:pt>
                <c:pt idx="167">
                  <c:v>1500</c:v>
                </c:pt>
                <c:pt idx="168">
                  <c:v>1547</c:v>
                </c:pt>
                <c:pt idx="169">
                  <c:v>1576</c:v>
                </c:pt>
                <c:pt idx="170">
                  <c:v>1637</c:v>
                </c:pt>
                <c:pt idx="171">
                  <c:v>1745</c:v>
                </c:pt>
                <c:pt idx="172">
                  <c:v>1730</c:v>
                </c:pt>
                <c:pt idx="173">
                  <c:v>1672</c:v>
                </c:pt>
                <c:pt idx="174">
                  <c:v>1717</c:v>
                </c:pt>
                <c:pt idx="175">
                  <c:v>1738</c:v>
                </c:pt>
                <c:pt idx="176">
                  <c:v>1773</c:v>
                </c:pt>
                <c:pt idx="177">
                  <c:v>1851</c:v>
                </c:pt>
                <c:pt idx="178">
                  <c:v>1904</c:v>
                </c:pt>
                <c:pt idx="179">
                  <c:v>2019</c:v>
                </c:pt>
                <c:pt idx="180">
                  <c:v>2084</c:v>
                </c:pt>
                <c:pt idx="181">
                  <c:v>2002</c:v>
                </c:pt>
                <c:pt idx="182">
                  <c:v>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B-49ED-AAC3-22BC5B523775}"/>
            </c:ext>
          </c:extLst>
        </c:ser>
        <c:ser>
          <c:idx val="1"/>
          <c:order val="1"/>
          <c:tx>
            <c:strRef>
              <c:f>'Fig 9'!$C$6</c:f>
              <c:strCache>
                <c:ptCount val="1"/>
                <c:pt idx="0">
                  <c:v>2022/23 Excl.Rough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 9'!$A$6:$A$189</c15:sqref>
                  </c15:fullRef>
                </c:ext>
              </c:extLst>
              <c:f>'Fig 9'!$A$7:$A$189</c:f>
              <c:numCache>
                <c:formatCode>m/d/yyyy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9'!$C$6:$C$189</c15:sqref>
                  </c15:fullRef>
                </c:ext>
              </c:extLst>
              <c:f>'Fig 9'!$C$7:$C$189</c:f>
              <c:numCache>
                <c:formatCode>#,##0</c:formatCode>
                <c:ptCount val="183"/>
                <c:pt idx="0">
                  <c:v>2334</c:v>
                </c:pt>
                <c:pt idx="1">
                  <c:v>2437</c:v>
                </c:pt>
                <c:pt idx="2">
                  <c:v>2504</c:v>
                </c:pt>
                <c:pt idx="3">
                  <c:v>2533</c:v>
                </c:pt>
                <c:pt idx="4">
                  <c:v>2484</c:v>
                </c:pt>
                <c:pt idx="5">
                  <c:v>2455</c:v>
                </c:pt>
                <c:pt idx="6">
                  <c:v>2439</c:v>
                </c:pt>
                <c:pt idx="7">
                  <c:v>2383</c:v>
                </c:pt>
                <c:pt idx="8">
                  <c:v>2432</c:v>
                </c:pt>
                <c:pt idx="9">
                  <c:v>2519</c:v>
                </c:pt>
                <c:pt idx="10">
                  <c:v>2636</c:v>
                </c:pt>
                <c:pt idx="11">
                  <c:v>2578</c:v>
                </c:pt>
                <c:pt idx="12">
                  <c:v>2477</c:v>
                </c:pt>
                <c:pt idx="13">
                  <c:v>2391</c:v>
                </c:pt>
                <c:pt idx="14">
                  <c:v>2437</c:v>
                </c:pt>
                <c:pt idx="15">
                  <c:v>2544</c:v>
                </c:pt>
                <c:pt idx="16">
                  <c:v>2529</c:v>
                </c:pt>
                <c:pt idx="17">
                  <c:v>2535</c:v>
                </c:pt>
                <c:pt idx="18">
                  <c:v>2570</c:v>
                </c:pt>
                <c:pt idx="19">
                  <c:v>2503</c:v>
                </c:pt>
                <c:pt idx="20">
                  <c:v>2512</c:v>
                </c:pt>
                <c:pt idx="21">
                  <c:v>2585</c:v>
                </c:pt>
                <c:pt idx="22">
                  <c:v>2589</c:v>
                </c:pt>
                <c:pt idx="23">
                  <c:v>2684</c:v>
                </c:pt>
                <c:pt idx="24">
                  <c:v>2768</c:v>
                </c:pt>
                <c:pt idx="25">
                  <c:v>2648</c:v>
                </c:pt>
                <c:pt idx="26">
                  <c:v>2597</c:v>
                </c:pt>
                <c:pt idx="27">
                  <c:v>2609</c:v>
                </c:pt>
                <c:pt idx="28">
                  <c:v>2645</c:v>
                </c:pt>
                <c:pt idx="29">
                  <c:v>2618</c:v>
                </c:pt>
                <c:pt idx="30">
                  <c:v>2698</c:v>
                </c:pt>
                <c:pt idx="31">
                  <c:v>2622</c:v>
                </c:pt>
                <c:pt idx="32">
                  <c:v>2597</c:v>
                </c:pt>
                <c:pt idx="33">
                  <c:v>2640</c:v>
                </c:pt>
                <c:pt idx="34">
                  <c:v>2538</c:v>
                </c:pt>
                <c:pt idx="35">
                  <c:v>2500</c:v>
                </c:pt>
                <c:pt idx="36">
                  <c:v>2455</c:v>
                </c:pt>
                <c:pt idx="37">
                  <c:v>2519</c:v>
                </c:pt>
                <c:pt idx="38">
                  <c:v>2464</c:v>
                </c:pt>
                <c:pt idx="39">
                  <c:v>2488</c:v>
                </c:pt>
                <c:pt idx="40">
                  <c:v>2381</c:v>
                </c:pt>
                <c:pt idx="41">
                  <c:v>2394</c:v>
                </c:pt>
                <c:pt idx="42">
                  <c:v>2363</c:v>
                </c:pt>
                <c:pt idx="43">
                  <c:v>2352</c:v>
                </c:pt>
                <c:pt idx="44">
                  <c:v>2385</c:v>
                </c:pt>
                <c:pt idx="45">
                  <c:v>2409</c:v>
                </c:pt>
                <c:pt idx="46">
                  <c:v>2402</c:v>
                </c:pt>
                <c:pt idx="47">
                  <c:v>2405</c:v>
                </c:pt>
                <c:pt idx="48">
                  <c:v>2384</c:v>
                </c:pt>
                <c:pt idx="49">
                  <c:v>2368</c:v>
                </c:pt>
                <c:pt idx="50">
                  <c:v>2444</c:v>
                </c:pt>
                <c:pt idx="51">
                  <c:v>2458</c:v>
                </c:pt>
                <c:pt idx="52">
                  <c:v>2510</c:v>
                </c:pt>
                <c:pt idx="53">
                  <c:v>2412</c:v>
                </c:pt>
                <c:pt idx="54">
                  <c:v>2429</c:v>
                </c:pt>
                <c:pt idx="55">
                  <c:v>2341</c:v>
                </c:pt>
                <c:pt idx="56">
                  <c:v>2474</c:v>
                </c:pt>
                <c:pt idx="57">
                  <c:v>2534</c:v>
                </c:pt>
                <c:pt idx="58">
                  <c:v>2567</c:v>
                </c:pt>
                <c:pt idx="59">
                  <c:v>2455</c:v>
                </c:pt>
                <c:pt idx="60">
                  <c:v>2320</c:v>
                </c:pt>
                <c:pt idx="61">
                  <c:v>2464</c:v>
                </c:pt>
                <c:pt idx="62">
                  <c:v>2427</c:v>
                </c:pt>
                <c:pt idx="63">
                  <c:v>2395</c:v>
                </c:pt>
                <c:pt idx="64">
                  <c:v>2478</c:v>
                </c:pt>
                <c:pt idx="65">
                  <c:v>2457</c:v>
                </c:pt>
                <c:pt idx="66">
                  <c:v>2399</c:v>
                </c:pt>
                <c:pt idx="67">
                  <c:v>2388</c:v>
                </c:pt>
                <c:pt idx="68">
                  <c:v>2448</c:v>
                </c:pt>
                <c:pt idx="69">
                  <c:v>2371</c:v>
                </c:pt>
                <c:pt idx="70">
                  <c:v>2322</c:v>
                </c:pt>
                <c:pt idx="71">
                  <c:v>2245</c:v>
                </c:pt>
                <c:pt idx="72">
                  <c:v>2288</c:v>
                </c:pt>
                <c:pt idx="73">
                  <c:v>2210</c:v>
                </c:pt>
                <c:pt idx="74">
                  <c:v>2078</c:v>
                </c:pt>
                <c:pt idx="75">
                  <c:v>2030</c:v>
                </c:pt>
                <c:pt idx="76">
                  <c:v>1986</c:v>
                </c:pt>
                <c:pt idx="77">
                  <c:v>1975</c:v>
                </c:pt>
                <c:pt idx="78">
                  <c:v>1924</c:v>
                </c:pt>
                <c:pt idx="79">
                  <c:v>1940</c:v>
                </c:pt>
                <c:pt idx="80">
                  <c:v>1863</c:v>
                </c:pt>
                <c:pt idx="81">
                  <c:v>1880</c:v>
                </c:pt>
                <c:pt idx="82">
                  <c:v>1986</c:v>
                </c:pt>
                <c:pt idx="83">
                  <c:v>2113</c:v>
                </c:pt>
                <c:pt idx="84">
                  <c:v>2152</c:v>
                </c:pt>
                <c:pt idx="85">
                  <c:v>2198</c:v>
                </c:pt>
                <c:pt idx="86">
                  <c:v>2203</c:v>
                </c:pt>
                <c:pt idx="87">
                  <c:v>2241</c:v>
                </c:pt>
                <c:pt idx="88">
                  <c:v>2276</c:v>
                </c:pt>
                <c:pt idx="89">
                  <c:v>2233</c:v>
                </c:pt>
                <c:pt idx="90">
                  <c:v>2182</c:v>
                </c:pt>
                <c:pt idx="91">
                  <c:v>2156</c:v>
                </c:pt>
                <c:pt idx="92">
                  <c:v>2291</c:v>
                </c:pt>
                <c:pt idx="93">
                  <c:v>2326</c:v>
                </c:pt>
                <c:pt idx="94">
                  <c:v>2360</c:v>
                </c:pt>
                <c:pt idx="95">
                  <c:v>2281</c:v>
                </c:pt>
                <c:pt idx="96">
                  <c:v>2238</c:v>
                </c:pt>
                <c:pt idx="97">
                  <c:v>2270</c:v>
                </c:pt>
                <c:pt idx="98">
                  <c:v>2213</c:v>
                </c:pt>
                <c:pt idx="99">
                  <c:v>2292</c:v>
                </c:pt>
                <c:pt idx="100">
                  <c:v>2258</c:v>
                </c:pt>
                <c:pt idx="101">
                  <c:v>2212</c:v>
                </c:pt>
                <c:pt idx="102">
                  <c:v>2307</c:v>
                </c:pt>
                <c:pt idx="103">
                  <c:v>2232</c:v>
                </c:pt>
                <c:pt idx="104">
                  <c:v>2246</c:v>
                </c:pt>
                <c:pt idx="105">
                  <c:v>2285</c:v>
                </c:pt>
                <c:pt idx="106">
                  <c:v>2460</c:v>
                </c:pt>
                <c:pt idx="107">
                  <c:v>2427</c:v>
                </c:pt>
                <c:pt idx="108">
                  <c:v>2296</c:v>
                </c:pt>
                <c:pt idx="109">
                  <c:v>2258</c:v>
                </c:pt>
                <c:pt idx="110">
                  <c:v>2306</c:v>
                </c:pt>
                <c:pt idx="111">
                  <c:v>2196</c:v>
                </c:pt>
                <c:pt idx="112">
                  <c:v>2148</c:v>
                </c:pt>
                <c:pt idx="113">
                  <c:v>2151</c:v>
                </c:pt>
                <c:pt idx="114">
                  <c:v>2179</c:v>
                </c:pt>
                <c:pt idx="115">
                  <c:v>1998</c:v>
                </c:pt>
                <c:pt idx="116">
                  <c:v>2017</c:v>
                </c:pt>
                <c:pt idx="117">
                  <c:v>2039</c:v>
                </c:pt>
                <c:pt idx="118">
                  <c:v>1887</c:v>
                </c:pt>
                <c:pt idx="119">
                  <c:v>1823</c:v>
                </c:pt>
                <c:pt idx="120">
                  <c:v>1783</c:v>
                </c:pt>
                <c:pt idx="121">
                  <c:v>2013</c:v>
                </c:pt>
                <c:pt idx="122">
                  <c:v>2062</c:v>
                </c:pt>
                <c:pt idx="123">
                  <c:v>2159</c:v>
                </c:pt>
                <c:pt idx="124">
                  <c:v>2062</c:v>
                </c:pt>
                <c:pt idx="125">
                  <c:v>2026</c:v>
                </c:pt>
                <c:pt idx="126">
                  <c:v>2026</c:v>
                </c:pt>
                <c:pt idx="127">
                  <c:v>1979</c:v>
                </c:pt>
                <c:pt idx="128">
                  <c:v>2073</c:v>
                </c:pt>
                <c:pt idx="129">
                  <c:v>1954</c:v>
                </c:pt>
                <c:pt idx="130">
                  <c:v>1878</c:v>
                </c:pt>
                <c:pt idx="131">
                  <c:v>1826</c:v>
                </c:pt>
                <c:pt idx="132">
                  <c:v>1686</c:v>
                </c:pt>
                <c:pt idx="133">
                  <c:v>1714</c:v>
                </c:pt>
                <c:pt idx="134">
                  <c:v>1641</c:v>
                </c:pt>
                <c:pt idx="135">
                  <c:v>1668</c:v>
                </c:pt>
                <c:pt idx="136">
                  <c:v>1706</c:v>
                </c:pt>
                <c:pt idx="137">
                  <c:v>1724</c:v>
                </c:pt>
                <c:pt idx="138">
                  <c:v>1628</c:v>
                </c:pt>
                <c:pt idx="139">
                  <c:v>1577</c:v>
                </c:pt>
                <c:pt idx="140">
                  <c:v>1655</c:v>
                </c:pt>
                <c:pt idx="141">
                  <c:v>1632</c:v>
                </c:pt>
                <c:pt idx="142">
                  <c:v>1656</c:v>
                </c:pt>
                <c:pt idx="143">
                  <c:v>1593</c:v>
                </c:pt>
                <c:pt idx="144">
                  <c:v>1663</c:v>
                </c:pt>
                <c:pt idx="145">
                  <c:v>1603</c:v>
                </c:pt>
                <c:pt idx="146">
                  <c:v>1676</c:v>
                </c:pt>
                <c:pt idx="147">
                  <c:v>1735</c:v>
                </c:pt>
                <c:pt idx="148">
                  <c:v>1822</c:v>
                </c:pt>
                <c:pt idx="149">
                  <c:v>1806</c:v>
                </c:pt>
                <c:pt idx="150">
                  <c:v>1686</c:v>
                </c:pt>
                <c:pt idx="151" formatCode="General">
                  <c:v>1605</c:v>
                </c:pt>
                <c:pt idx="152">
                  <c:v>1524</c:v>
                </c:pt>
                <c:pt idx="153">
                  <c:v>1515</c:v>
                </c:pt>
                <c:pt idx="154">
                  <c:v>1521</c:v>
                </c:pt>
                <c:pt idx="155">
                  <c:v>1651</c:v>
                </c:pt>
                <c:pt idx="156">
                  <c:v>1611</c:v>
                </c:pt>
                <c:pt idx="157">
                  <c:v>1545</c:v>
                </c:pt>
                <c:pt idx="158">
                  <c:v>1491</c:v>
                </c:pt>
                <c:pt idx="159">
                  <c:v>1432</c:v>
                </c:pt>
                <c:pt idx="160">
                  <c:v>1436</c:v>
                </c:pt>
                <c:pt idx="161">
                  <c:v>1405</c:v>
                </c:pt>
                <c:pt idx="162">
                  <c:v>1277</c:v>
                </c:pt>
                <c:pt idx="163">
                  <c:v>1252</c:v>
                </c:pt>
                <c:pt idx="164">
                  <c:v>1305</c:v>
                </c:pt>
                <c:pt idx="165">
                  <c:v>1355</c:v>
                </c:pt>
                <c:pt idx="166">
                  <c:v>1333</c:v>
                </c:pt>
                <c:pt idx="167">
                  <c:v>1287</c:v>
                </c:pt>
                <c:pt idx="168">
                  <c:v>1332</c:v>
                </c:pt>
                <c:pt idx="169">
                  <c:v>1361</c:v>
                </c:pt>
                <c:pt idx="170">
                  <c:v>1411</c:v>
                </c:pt>
                <c:pt idx="171">
                  <c:v>1519</c:v>
                </c:pt>
                <c:pt idx="172">
                  <c:v>1497</c:v>
                </c:pt>
                <c:pt idx="173">
                  <c:v>1433</c:v>
                </c:pt>
                <c:pt idx="174">
                  <c:v>1472</c:v>
                </c:pt>
                <c:pt idx="175">
                  <c:v>1487</c:v>
                </c:pt>
                <c:pt idx="176">
                  <c:v>1515</c:v>
                </c:pt>
                <c:pt idx="177">
                  <c:v>1586</c:v>
                </c:pt>
                <c:pt idx="178">
                  <c:v>1631</c:v>
                </c:pt>
                <c:pt idx="179">
                  <c:v>1740</c:v>
                </c:pt>
                <c:pt idx="180">
                  <c:v>1798</c:v>
                </c:pt>
                <c:pt idx="181">
                  <c:v>1710</c:v>
                </c:pt>
                <c:pt idx="182">
                  <c:v>1748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7B-49ED-AAC3-22BC5B523775}"/>
            </c:ext>
          </c:extLst>
        </c:ser>
        <c:ser>
          <c:idx val="2"/>
          <c:order val="2"/>
          <c:tx>
            <c:strRef>
              <c:f>'Fig 9'!$D$6</c:f>
              <c:strCache>
                <c:ptCount val="1"/>
                <c:pt idx="0">
                  <c:v>2023/24 Incl.Rough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 9'!$A$6:$A$189</c15:sqref>
                  </c15:fullRef>
                </c:ext>
              </c:extLst>
              <c:f>'Fig 9'!$A$7:$A$189</c:f>
              <c:numCache>
                <c:formatCode>m/d/yyyy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9'!$D$6:$D$189</c15:sqref>
                  </c15:fullRef>
                </c:ext>
              </c:extLst>
              <c:f>'Fig 9'!$D$7:$D$189</c:f>
              <c:numCache>
                <c:formatCode>#,##0</c:formatCode>
                <c:ptCount val="183"/>
                <c:pt idx="0">
                  <c:v>2960</c:v>
                </c:pt>
                <c:pt idx="1">
                  <c:v>2989</c:v>
                </c:pt>
                <c:pt idx="2">
                  <c:v>2981</c:v>
                </c:pt>
                <c:pt idx="3">
                  <c:v>3086</c:v>
                </c:pt>
                <c:pt idx="4">
                  <c:v>3078</c:v>
                </c:pt>
                <c:pt idx="5">
                  <c:v>3063</c:v>
                </c:pt>
                <c:pt idx="6">
                  <c:v>3086</c:v>
                </c:pt>
                <c:pt idx="7">
                  <c:v>3268</c:v>
                </c:pt>
                <c:pt idx="8">
                  <c:v>3303</c:v>
                </c:pt>
                <c:pt idx="9">
                  <c:v>3267</c:v>
                </c:pt>
                <c:pt idx="10">
                  <c:v>3335</c:v>
                </c:pt>
                <c:pt idx="11">
                  <c:v>3376</c:v>
                </c:pt>
                <c:pt idx="12">
                  <c:v>3378</c:v>
                </c:pt>
                <c:pt idx="13">
                  <c:v>3443</c:v>
                </c:pt>
                <c:pt idx="14">
                  <c:v>3555</c:v>
                </c:pt>
                <c:pt idx="15">
                  <c:v>3548</c:v>
                </c:pt>
                <c:pt idx="16">
                  <c:v>3479</c:v>
                </c:pt>
                <c:pt idx="17">
                  <c:v>3435</c:v>
                </c:pt>
                <c:pt idx="18">
                  <c:v>3419</c:v>
                </c:pt>
                <c:pt idx="19">
                  <c:v>3500</c:v>
                </c:pt>
                <c:pt idx="20">
                  <c:v>3500</c:v>
                </c:pt>
                <c:pt idx="21">
                  <c:v>3491</c:v>
                </c:pt>
                <c:pt idx="22">
                  <c:v>3642</c:v>
                </c:pt>
                <c:pt idx="23">
                  <c:v>3566</c:v>
                </c:pt>
                <c:pt idx="24">
                  <c:v>3499</c:v>
                </c:pt>
                <c:pt idx="25">
                  <c:v>3543</c:v>
                </c:pt>
                <c:pt idx="26">
                  <c:v>3538</c:v>
                </c:pt>
                <c:pt idx="27">
                  <c:v>3584</c:v>
                </c:pt>
                <c:pt idx="28">
                  <c:v>3574</c:v>
                </c:pt>
                <c:pt idx="29">
                  <c:v>3589</c:v>
                </c:pt>
                <c:pt idx="30">
                  <c:v>3561</c:v>
                </c:pt>
                <c:pt idx="31">
                  <c:v>3528</c:v>
                </c:pt>
                <c:pt idx="32">
                  <c:v>3520</c:v>
                </c:pt>
                <c:pt idx="33">
                  <c:v>3471</c:v>
                </c:pt>
                <c:pt idx="34">
                  <c:v>3476</c:v>
                </c:pt>
                <c:pt idx="35">
                  <c:v>3514</c:v>
                </c:pt>
                <c:pt idx="36">
                  <c:v>3677</c:v>
                </c:pt>
                <c:pt idx="37">
                  <c:v>3646</c:v>
                </c:pt>
                <c:pt idx="38">
                  <c:v>3763</c:v>
                </c:pt>
                <c:pt idx="39">
                  <c:v>3808</c:v>
                </c:pt>
                <c:pt idx="40">
                  <c:v>3759</c:v>
                </c:pt>
                <c:pt idx="41">
                  <c:v>3667</c:v>
                </c:pt>
                <c:pt idx="42">
                  <c:v>3593</c:v>
                </c:pt>
                <c:pt idx="43">
                  <c:v>3523</c:v>
                </c:pt>
                <c:pt idx="44">
                  <c:v>3474</c:v>
                </c:pt>
                <c:pt idx="45">
                  <c:v>3433</c:v>
                </c:pt>
                <c:pt idx="46">
                  <c:v>3588</c:v>
                </c:pt>
                <c:pt idx="47">
                  <c:v>3521</c:v>
                </c:pt>
                <c:pt idx="48">
                  <c:v>3556</c:v>
                </c:pt>
                <c:pt idx="49">
                  <c:v>3705</c:v>
                </c:pt>
                <c:pt idx="50">
                  <c:v>3730</c:v>
                </c:pt>
                <c:pt idx="51">
                  <c:v>3706</c:v>
                </c:pt>
                <c:pt idx="52">
                  <c:v>3697</c:v>
                </c:pt>
                <c:pt idx="53">
                  <c:v>3715</c:v>
                </c:pt>
                <c:pt idx="54">
                  <c:v>3732</c:v>
                </c:pt>
                <c:pt idx="55">
                  <c:v>3774</c:v>
                </c:pt>
                <c:pt idx="56">
                  <c:v>3711</c:v>
                </c:pt>
                <c:pt idx="57">
                  <c:v>3616</c:v>
                </c:pt>
                <c:pt idx="58">
                  <c:v>3531</c:v>
                </c:pt>
                <c:pt idx="59">
                  <c:v>3441</c:v>
                </c:pt>
                <c:pt idx="60">
                  <c:v>3366</c:v>
                </c:pt>
                <c:pt idx="61">
                  <c:v>3247</c:v>
                </c:pt>
                <c:pt idx="62">
                  <c:v>3032</c:v>
                </c:pt>
                <c:pt idx="63">
                  <c:v>3037</c:v>
                </c:pt>
                <c:pt idx="64">
                  <c:v>3039</c:v>
                </c:pt>
                <c:pt idx="65">
                  <c:v>2909</c:v>
                </c:pt>
                <c:pt idx="66">
                  <c:v>2854</c:v>
                </c:pt>
                <c:pt idx="67">
                  <c:v>2825</c:v>
                </c:pt>
                <c:pt idx="68">
                  <c:v>2814</c:v>
                </c:pt>
                <c:pt idx="69">
                  <c:v>2756</c:v>
                </c:pt>
                <c:pt idx="70">
                  <c:v>2762</c:v>
                </c:pt>
                <c:pt idx="71">
                  <c:v>2760</c:v>
                </c:pt>
                <c:pt idx="72">
                  <c:v>2698</c:v>
                </c:pt>
                <c:pt idx="73">
                  <c:v>2680</c:v>
                </c:pt>
                <c:pt idx="74">
                  <c:v>2738</c:v>
                </c:pt>
                <c:pt idx="75">
                  <c:v>2657</c:v>
                </c:pt>
                <c:pt idx="76">
                  <c:v>2788</c:v>
                </c:pt>
                <c:pt idx="77">
                  <c:v>2866</c:v>
                </c:pt>
                <c:pt idx="78">
                  <c:v>2896</c:v>
                </c:pt>
                <c:pt idx="79">
                  <c:v>2846</c:v>
                </c:pt>
                <c:pt idx="80">
                  <c:v>2943</c:v>
                </c:pt>
                <c:pt idx="81">
                  <c:v>2916</c:v>
                </c:pt>
                <c:pt idx="82">
                  <c:v>2876</c:v>
                </c:pt>
                <c:pt idx="83">
                  <c:v>2829</c:v>
                </c:pt>
                <c:pt idx="84">
                  <c:v>3009</c:v>
                </c:pt>
                <c:pt idx="85">
                  <c:v>3022</c:v>
                </c:pt>
                <c:pt idx="86">
                  <c:v>3030</c:v>
                </c:pt>
                <c:pt idx="87">
                  <c:v>3069</c:v>
                </c:pt>
                <c:pt idx="88">
                  <c:v>3170</c:v>
                </c:pt>
                <c:pt idx="89">
                  <c:v>3140</c:v>
                </c:pt>
                <c:pt idx="90">
                  <c:v>3119</c:v>
                </c:pt>
                <c:pt idx="91">
                  <c:v>3217</c:v>
                </c:pt>
                <c:pt idx="92">
                  <c:v>3281</c:v>
                </c:pt>
                <c:pt idx="93">
                  <c:v>3386</c:v>
                </c:pt>
                <c:pt idx="94">
                  <c:v>3446</c:v>
                </c:pt>
                <c:pt idx="95">
                  <c:v>3406</c:v>
                </c:pt>
                <c:pt idx="96">
                  <c:v>3318</c:v>
                </c:pt>
                <c:pt idx="97">
                  <c:v>3246</c:v>
                </c:pt>
                <c:pt idx="98">
                  <c:v>3289</c:v>
                </c:pt>
                <c:pt idx="99">
                  <c:v>3271</c:v>
                </c:pt>
                <c:pt idx="100">
                  <c:v>3246</c:v>
                </c:pt>
                <c:pt idx="101">
                  <c:v>3144</c:v>
                </c:pt>
                <c:pt idx="102">
                  <c:v>3060</c:v>
                </c:pt>
                <c:pt idx="103">
                  <c:v>3017</c:v>
                </c:pt>
                <c:pt idx="104">
                  <c:v>2885</c:v>
                </c:pt>
                <c:pt idx="105">
                  <c:v>2908</c:v>
                </c:pt>
                <c:pt idx="106">
                  <c:v>2910</c:v>
                </c:pt>
                <c:pt idx="107">
                  <c:v>2857</c:v>
                </c:pt>
                <c:pt idx="108">
                  <c:v>2851</c:v>
                </c:pt>
                <c:pt idx="109">
                  <c:v>2738</c:v>
                </c:pt>
                <c:pt idx="110">
                  <c:v>2560</c:v>
                </c:pt>
                <c:pt idx="111">
                  <c:v>2518</c:v>
                </c:pt>
                <c:pt idx="112">
                  <c:v>2486</c:v>
                </c:pt>
                <c:pt idx="113">
                  <c:v>2522</c:v>
                </c:pt>
                <c:pt idx="114">
                  <c:v>2462</c:v>
                </c:pt>
                <c:pt idx="115">
                  <c:v>2399</c:v>
                </c:pt>
                <c:pt idx="116">
                  <c:v>2436</c:v>
                </c:pt>
                <c:pt idx="117">
                  <c:v>2525</c:v>
                </c:pt>
                <c:pt idx="118">
                  <c:v>2533</c:v>
                </c:pt>
                <c:pt idx="119">
                  <c:v>2591</c:v>
                </c:pt>
                <c:pt idx="120">
                  <c:v>2659</c:v>
                </c:pt>
                <c:pt idx="121">
                  <c:v>2668</c:v>
                </c:pt>
                <c:pt idx="122">
                  <c:v>2587</c:v>
                </c:pt>
                <c:pt idx="123">
                  <c:v>2599</c:v>
                </c:pt>
                <c:pt idx="124">
                  <c:v>2656</c:v>
                </c:pt>
                <c:pt idx="125">
                  <c:v>2689</c:v>
                </c:pt>
                <c:pt idx="126">
                  <c:v>2758</c:v>
                </c:pt>
                <c:pt idx="127">
                  <c:v>2770</c:v>
                </c:pt>
                <c:pt idx="128">
                  <c:v>2720</c:v>
                </c:pt>
                <c:pt idx="129">
                  <c:v>2652</c:v>
                </c:pt>
                <c:pt idx="130">
                  <c:v>2625</c:v>
                </c:pt>
                <c:pt idx="131">
                  <c:v>2632</c:v>
                </c:pt>
                <c:pt idx="132">
                  <c:v>2570</c:v>
                </c:pt>
                <c:pt idx="133">
                  <c:v>2516</c:v>
                </c:pt>
                <c:pt idx="134">
                  <c:v>2470</c:v>
                </c:pt>
                <c:pt idx="135">
                  <c:v>2396</c:v>
                </c:pt>
                <c:pt idx="136">
                  <c:v>2496</c:v>
                </c:pt>
                <c:pt idx="137">
                  <c:v>2441</c:v>
                </c:pt>
                <c:pt idx="138">
                  <c:v>2399</c:v>
                </c:pt>
                <c:pt idx="139">
                  <c:v>2375</c:v>
                </c:pt>
                <c:pt idx="140">
                  <c:v>2412</c:v>
                </c:pt>
                <c:pt idx="141">
                  <c:v>2548</c:v>
                </c:pt>
                <c:pt idx="142">
                  <c:v>2602</c:v>
                </c:pt>
                <c:pt idx="143">
                  <c:v>2718</c:v>
                </c:pt>
                <c:pt idx="144">
                  <c:v>2778</c:v>
                </c:pt>
                <c:pt idx="145">
                  <c:v>2727</c:v>
                </c:pt>
                <c:pt idx="146">
                  <c:v>2680</c:v>
                </c:pt>
                <c:pt idx="147">
                  <c:v>2672</c:v>
                </c:pt>
                <c:pt idx="148">
                  <c:v>2603</c:v>
                </c:pt>
                <c:pt idx="149">
                  <c:v>2512</c:v>
                </c:pt>
                <c:pt idx="150">
                  <c:v>2409</c:v>
                </c:pt>
                <c:pt idx="151">
                  <c:v>2342</c:v>
                </c:pt>
                <c:pt idx="152">
                  <c:v>2366</c:v>
                </c:pt>
                <c:pt idx="153">
                  <c:v>2284</c:v>
                </c:pt>
                <c:pt idx="154">
                  <c:v>2322</c:v>
                </c:pt>
                <c:pt idx="155">
                  <c:v>2250</c:v>
                </c:pt>
                <c:pt idx="156">
                  <c:v>2268</c:v>
                </c:pt>
                <c:pt idx="157">
                  <c:v>2193</c:v>
                </c:pt>
                <c:pt idx="158">
                  <c:v>2131</c:v>
                </c:pt>
                <c:pt idx="159">
                  <c:v>2078</c:v>
                </c:pt>
                <c:pt idx="160">
                  <c:v>2119</c:v>
                </c:pt>
                <c:pt idx="161">
                  <c:v>2121</c:v>
                </c:pt>
                <c:pt idx="162">
                  <c:v>2187</c:v>
                </c:pt>
                <c:pt idx="163">
                  <c:v>2109</c:v>
                </c:pt>
                <c:pt idx="164">
                  <c:v>2047</c:v>
                </c:pt>
                <c:pt idx="165">
                  <c:v>2032</c:v>
                </c:pt>
                <c:pt idx="166">
                  <c:v>2025</c:v>
                </c:pt>
                <c:pt idx="167">
                  <c:v>2021</c:v>
                </c:pt>
                <c:pt idx="168">
                  <c:v>1996</c:v>
                </c:pt>
                <c:pt idx="169">
                  <c:v>1986</c:v>
                </c:pt>
                <c:pt idx="170">
                  <c:v>1964</c:v>
                </c:pt>
                <c:pt idx="171">
                  <c:v>1924</c:v>
                </c:pt>
                <c:pt idx="172">
                  <c:v>1892</c:v>
                </c:pt>
                <c:pt idx="173">
                  <c:v>1899</c:v>
                </c:pt>
                <c:pt idx="174">
                  <c:v>1935</c:v>
                </c:pt>
                <c:pt idx="175">
                  <c:v>1934</c:v>
                </c:pt>
                <c:pt idx="176">
                  <c:v>2104</c:v>
                </c:pt>
                <c:pt idx="177">
                  <c:v>2070</c:v>
                </c:pt>
                <c:pt idx="178">
                  <c:v>2041</c:v>
                </c:pt>
                <c:pt idx="179">
                  <c:v>2093</c:v>
                </c:pt>
                <c:pt idx="180">
                  <c:v>2075</c:v>
                </c:pt>
                <c:pt idx="181">
                  <c:v>2068</c:v>
                </c:pt>
                <c:pt idx="182">
                  <c:v>2070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7B-49ED-AAC3-22BC5B523775}"/>
            </c:ext>
          </c:extLst>
        </c:ser>
        <c:ser>
          <c:idx val="3"/>
          <c:order val="3"/>
          <c:tx>
            <c:strRef>
              <c:f>'Fig 9'!$E$6</c:f>
              <c:strCache>
                <c:ptCount val="1"/>
                <c:pt idx="0">
                  <c:v>2023/24 Excl.Rough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 9'!$A$6:$A$189</c15:sqref>
                  </c15:fullRef>
                </c:ext>
              </c:extLst>
              <c:f>'Fig 9'!$A$7:$A$189</c:f>
              <c:numCache>
                <c:formatCode>m/d/yyyy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9'!$E$6:$E$189</c15:sqref>
                  </c15:fullRef>
                </c:ext>
              </c:extLst>
              <c:f>'Fig 9'!$E$7:$E$189</c:f>
              <c:numCache>
                <c:formatCode>#,##0</c:formatCode>
                <c:ptCount val="183"/>
                <c:pt idx="0">
                  <c:v>1981</c:v>
                </c:pt>
                <c:pt idx="1">
                  <c:v>2005</c:v>
                </c:pt>
                <c:pt idx="2">
                  <c:v>1992</c:v>
                </c:pt>
                <c:pt idx="3">
                  <c:v>2093</c:v>
                </c:pt>
                <c:pt idx="4">
                  <c:v>2083</c:v>
                </c:pt>
                <c:pt idx="5">
                  <c:v>2064</c:v>
                </c:pt>
                <c:pt idx="6">
                  <c:v>2083</c:v>
                </c:pt>
                <c:pt idx="7">
                  <c:v>2262</c:v>
                </c:pt>
                <c:pt idx="8">
                  <c:v>2294</c:v>
                </c:pt>
                <c:pt idx="9">
                  <c:v>2257</c:v>
                </c:pt>
                <c:pt idx="10">
                  <c:v>2323</c:v>
                </c:pt>
                <c:pt idx="11">
                  <c:v>2364</c:v>
                </c:pt>
                <c:pt idx="12">
                  <c:v>2366</c:v>
                </c:pt>
                <c:pt idx="13">
                  <c:v>2431</c:v>
                </c:pt>
                <c:pt idx="14">
                  <c:v>2543</c:v>
                </c:pt>
                <c:pt idx="15">
                  <c:v>2536</c:v>
                </c:pt>
                <c:pt idx="16">
                  <c:v>2467</c:v>
                </c:pt>
                <c:pt idx="17">
                  <c:v>2422</c:v>
                </c:pt>
                <c:pt idx="18">
                  <c:v>2402</c:v>
                </c:pt>
                <c:pt idx="19">
                  <c:v>2479</c:v>
                </c:pt>
                <c:pt idx="20">
                  <c:v>2475</c:v>
                </c:pt>
                <c:pt idx="21">
                  <c:v>2464</c:v>
                </c:pt>
                <c:pt idx="22">
                  <c:v>2613</c:v>
                </c:pt>
                <c:pt idx="23">
                  <c:v>2537</c:v>
                </c:pt>
                <c:pt idx="24">
                  <c:v>2470</c:v>
                </c:pt>
                <c:pt idx="25">
                  <c:v>2513</c:v>
                </c:pt>
                <c:pt idx="26">
                  <c:v>2508</c:v>
                </c:pt>
                <c:pt idx="27">
                  <c:v>2555</c:v>
                </c:pt>
                <c:pt idx="28">
                  <c:v>2542</c:v>
                </c:pt>
                <c:pt idx="29">
                  <c:v>2554</c:v>
                </c:pt>
                <c:pt idx="30">
                  <c:v>2525</c:v>
                </c:pt>
                <c:pt idx="31">
                  <c:v>2491</c:v>
                </c:pt>
                <c:pt idx="32">
                  <c:v>2478</c:v>
                </c:pt>
                <c:pt idx="33">
                  <c:v>2428</c:v>
                </c:pt>
                <c:pt idx="34">
                  <c:v>2433</c:v>
                </c:pt>
                <c:pt idx="35">
                  <c:v>2470</c:v>
                </c:pt>
                <c:pt idx="36">
                  <c:v>2633</c:v>
                </c:pt>
                <c:pt idx="37">
                  <c:v>2598</c:v>
                </c:pt>
                <c:pt idx="38">
                  <c:v>2710</c:v>
                </c:pt>
                <c:pt idx="39">
                  <c:v>2751</c:v>
                </c:pt>
                <c:pt idx="40">
                  <c:v>2701</c:v>
                </c:pt>
                <c:pt idx="41">
                  <c:v>2605</c:v>
                </c:pt>
                <c:pt idx="42">
                  <c:v>2530</c:v>
                </c:pt>
                <c:pt idx="43">
                  <c:v>2459</c:v>
                </c:pt>
                <c:pt idx="44">
                  <c:v>2406</c:v>
                </c:pt>
                <c:pt idx="45">
                  <c:v>2362</c:v>
                </c:pt>
                <c:pt idx="46">
                  <c:v>2514</c:v>
                </c:pt>
                <c:pt idx="47">
                  <c:v>2445</c:v>
                </c:pt>
                <c:pt idx="48">
                  <c:v>2477</c:v>
                </c:pt>
                <c:pt idx="49">
                  <c:v>2623</c:v>
                </c:pt>
                <c:pt idx="50">
                  <c:v>2645</c:v>
                </c:pt>
                <c:pt idx="51">
                  <c:v>2617</c:v>
                </c:pt>
                <c:pt idx="52">
                  <c:v>2607</c:v>
                </c:pt>
                <c:pt idx="53">
                  <c:v>2621</c:v>
                </c:pt>
                <c:pt idx="54">
                  <c:v>2635</c:v>
                </c:pt>
                <c:pt idx="55">
                  <c:v>2676</c:v>
                </c:pt>
                <c:pt idx="56">
                  <c:v>2614</c:v>
                </c:pt>
                <c:pt idx="57">
                  <c:v>2519</c:v>
                </c:pt>
                <c:pt idx="58">
                  <c:v>2434</c:v>
                </c:pt>
                <c:pt idx="59">
                  <c:v>2350</c:v>
                </c:pt>
                <c:pt idx="60">
                  <c:v>2283</c:v>
                </c:pt>
                <c:pt idx="61">
                  <c:v>2174</c:v>
                </c:pt>
                <c:pt idx="62">
                  <c:v>1968</c:v>
                </c:pt>
                <c:pt idx="63">
                  <c:v>1981</c:v>
                </c:pt>
                <c:pt idx="64">
                  <c:v>1991</c:v>
                </c:pt>
                <c:pt idx="65">
                  <c:v>1866</c:v>
                </c:pt>
                <c:pt idx="66">
                  <c:v>1818</c:v>
                </c:pt>
                <c:pt idx="67">
                  <c:v>1798</c:v>
                </c:pt>
                <c:pt idx="68">
                  <c:v>1796</c:v>
                </c:pt>
                <c:pt idx="69">
                  <c:v>1745</c:v>
                </c:pt>
                <c:pt idx="70">
                  <c:v>1754</c:v>
                </c:pt>
                <c:pt idx="71">
                  <c:v>1755</c:v>
                </c:pt>
                <c:pt idx="72">
                  <c:v>1696</c:v>
                </c:pt>
                <c:pt idx="73">
                  <c:v>1680</c:v>
                </c:pt>
                <c:pt idx="74">
                  <c:v>1739</c:v>
                </c:pt>
                <c:pt idx="75">
                  <c:v>1659</c:v>
                </c:pt>
                <c:pt idx="76">
                  <c:v>1792</c:v>
                </c:pt>
                <c:pt idx="77">
                  <c:v>1871</c:v>
                </c:pt>
                <c:pt idx="78">
                  <c:v>1903</c:v>
                </c:pt>
                <c:pt idx="79">
                  <c:v>1854</c:v>
                </c:pt>
                <c:pt idx="80">
                  <c:v>1953</c:v>
                </c:pt>
                <c:pt idx="81">
                  <c:v>1927</c:v>
                </c:pt>
                <c:pt idx="82">
                  <c:v>1891</c:v>
                </c:pt>
                <c:pt idx="83">
                  <c:v>1845</c:v>
                </c:pt>
                <c:pt idx="84">
                  <c:v>2027</c:v>
                </c:pt>
                <c:pt idx="85">
                  <c:v>2040</c:v>
                </c:pt>
                <c:pt idx="86">
                  <c:v>2051</c:v>
                </c:pt>
                <c:pt idx="87">
                  <c:v>2090</c:v>
                </c:pt>
                <c:pt idx="88">
                  <c:v>2192</c:v>
                </c:pt>
                <c:pt idx="89">
                  <c:v>2165</c:v>
                </c:pt>
                <c:pt idx="90">
                  <c:v>2145</c:v>
                </c:pt>
                <c:pt idx="91">
                  <c:v>2244</c:v>
                </c:pt>
                <c:pt idx="92">
                  <c:v>2308</c:v>
                </c:pt>
                <c:pt idx="93">
                  <c:v>2415</c:v>
                </c:pt>
                <c:pt idx="94">
                  <c:v>2476</c:v>
                </c:pt>
                <c:pt idx="95">
                  <c:v>2439</c:v>
                </c:pt>
                <c:pt idx="96">
                  <c:v>2360</c:v>
                </c:pt>
                <c:pt idx="97">
                  <c:v>2297</c:v>
                </c:pt>
                <c:pt idx="98">
                  <c:v>2350</c:v>
                </c:pt>
                <c:pt idx="99">
                  <c:v>2341</c:v>
                </c:pt>
                <c:pt idx="100">
                  <c:v>2325</c:v>
                </c:pt>
                <c:pt idx="101">
                  <c:v>2231</c:v>
                </c:pt>
                <c:pt idx="102">
                  <c:v>2157</c:v>
                </c:pt>
                <c:pt idx="103">
                  <c:v>2123</c:v>
                </c:pt>
                <c:pt idx="104">
                  <c:v>2000</c:v>
                </c:pt>
                <c:pt idx="105">
                  <c:v>2033</c:v>
                </c:pt>
                <c:pt idx="106">
                  <c:v>2044</c:v>
                </c:pt>
                <c:pt idx="107">
                  <c:v>2000</c:v>
                </c:pt>
                <c:pt idx="108">
                  <c:v>2003</c:v>
                </c:pt>
                <c:pt idx="109">
                  <c:v>1899</c:v>
                </c:pt>
                <c:pt idx="110">
                  <c:v>1729</c:v>
                </c:pt>
                <c:pt idx="111">
                  <c:v>1696</c:v>
                </c:pt>
                <c:pt idx="112">
                  <c:v>1673</c:v>
                </c:pt>
                <c:pt idx="113">
                  <c:v>1717</c:v>
                </c:pt>
                <c:pt idx="114">
                  <c:v>1666</c:v>
                </c:pt>
                <c:pt idx="115">
                  <c:v>1611</c:v>
                </c:pt>
                <c:pt idx="116">
                  <c:v>1657</c:v>
                </c:pt>
                <c:pt idx="117">
                  <c:v>1753</c:v>
                </c:pt>
                <c:pt idx="118">
                  <c:v>1770</c:v>
                </c:pt>
                <c:pt idx="119">
                  <c:v>1835</c:v>
                </c:pt>
                <c:pt idx="120">
                  <c:v>1911</c:v>
                </c:pt>
                <c:pt idx="121">
                  <c:v>1928</c:v>
                </c:pt>
                <c:pt idx="122">
                  <c:v>1855</c:v>
                </c:pt>
                <c:pt idx="123">
                  <c:v>1874</c:v>
                </c:pt>
                <c:pt idx="124">
                  <c:v>1939</c:v>
                </c:pt>
                <c:pt idx="125">
                  <c:v>1980</c:v>
                </c:pt>
                <c:pt idx="126">
                  <c:v>2055</c:v>
                </c:pt>
                <c:pt idx="127">
                  <c:v>2074</c:v>
                </c:pt>
                <c:pt idx="128">
                  <c:v>2032</c:v>
                </c:pt>
                <c:pt idx="129">
                  <c:v>1970</c:v>
                </c:pt>
                <c:pt idx="130">
                  <c:v>1950</c:v>
                </c:pt>
                <c:pt idx="131">
                  <c:v>1965</c:v>
                </c:pt>
                <c:pt idx="132">
                  <c:v>1910</c:v>
                </c:pt>
                <c:pt idx="133">
                  <c:v>1863</c:v>
                </c:pt>
                <c:pt idx="134">
                  <c:v>1824</c:v>
                </c:pt>
                <c:pt idx="135">
                  <c:v>1757</c:v>
                </c:pt>
                <c:pt idx="136">
                  <c:v>1863</c:v>
                </c:pt>
                <c:pt idx="137">
                  <c:v>1815</c:v>
                </c:pt>
                <c:pt idx="138">
                  <c:v>1779</c:v>
                </c:pt>
                <c:pt idx="139">
                  <c:v>1763</c:v>
                </c:pt>
                <c:pt idx="140">
                  <c:v>1806</c:v>
                </c:pt>
                <c:pt idx="141">
                  <c:v>1945</c:v>
                </c:pt>
                <c:pt idx="142">
                  <c:v>2001</c:v>
                </c:pt>
                <c:pt idx="143">
                  <c:v>2121</c:v>
                </c:pt>
                <c:pt idx="144">
                  <c:v>2186</c:v>
                </c:pt>
                <c:pt idx="145">
                  <c:v>2141</c:v>
                </c:pt>
                <c:pt idx="146">
                  <c:v>2101</c:v>
                </c:pt>
                <c:pt idx="147">
                  <c:v>2099</c:v>
                </c:pt>
                <c:pt idx="148">
                  <c:v>2037</c:v>
                </c:pt>
                <c:pt idx="149">
                  <c:v>1951</c:v>
                </c:pt>
                <c:pt idx="150">
                  <c:v>1855</c:v>
                </c:pt>
                <c:pt idx="151">
                  <c:v>1794</c:v>
                </c:pt>
                <c:pt idx="152">
                  <c:v>1824</c:v>
                </c:pt>
                <c:pt idx="153">
                  <c:v>1748</c:v>
                </c:pt>
                <c:pt idx="154">
                  <c:v>1791</c:v>
                </c:pt>
                <c:pt idx="155">
                  <c:v>1725</c:v>
                </c:pt>
                <c:pt idx="156">
                  <c:v>1748</c:v>
                </c:pt>
                <c:pt idx="157">
                  <c:v>1680</c:v>
                </c:pt>
                <c:pt idx="158">
                  <c:v>1623</c:v>
                </c:pt>
                <c:pt idx="159">
                  <c:v>1576</c:v>
                </c:pt>
                <c:pt idx="160">
                  <c:v>1622</c:v>
                </c:pt>
                <c:pt idx="161">
                  <c:v>1630</c:v>
                </c:pt>
                <c:pt idx="162">
                  <c:v>1701</c:v>
                </c:pt>
                <c:pt idx="163">
                  <c:v>1628</c:v>
                </c:pt>
                <c:pt idx="164">
                  <c:v>1571</c:v>
                </c:pt>
                <c:pt idx="165">
                  <c:v>1561</c:v>
                </c:pt>
                <c:pt idx="166">
                  <c:v>1559</c:v>
                </c:pt>
                <c:pt idx="167">
                  <c:v>1561</c:v>
                </c:pt>
                <c:pt idx="168">
                  <c:v>1540</c:v>
                </c:pt>
                <c:pt idx="169">
                  <c:v>1535</c:v>
                </c:pt>
                <c:pt idx="170">
                  <c:v>1518</c:v>
                </c:pt>
                <c:pt idx="171">
                  <c:v>1484</c:v>
                </c:pt>
                <c:pt idx="172">
                  <c:v>1457</c:v>
                </c:pt>
                <c:pt idx="173">
                  <c:v>1468</c:v>
                </c:pt>
                <c:pt idx="174">
                  <c:v>1505</c:v>
                </c:pt>
                <c:pt idx="175">
                  <c:v>1504</c:v>
                </c:pt>
                <c:pt idx="176">
                  <c:v>1674</c:v>
                </c:pt>
                <c:pt idx="177">
                  <c:v>1640</c:v>
                </c:pt>
                <c:pt idx="178">
                  <c:v>1611</c:v>
                </c:pt>
                <c:pt idx="179">
                  <c:v>1663</c:v>
                </c:pt>
                <c:pt idx="180">
                  <c:v>1645</c:v>
                </c:pt>
                <c:pt idx="181">
                  <c:v>1638</c:v>
                </c:pt>
                <c:pt idx="182">
                  <c:v>1641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7B-49ED-AAC3-22BC5B523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2503536"/>
        <c:axId val="792504192"/>
      </c:lineChart>
      <c:dateAx>
        <c:axId val="792503536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2504192"/>
        <c:crosses val="autoZero"/>
        <c:auto val="0"/>
        <c:lblOffset val="100"/>
        <c:baseTimeUnit val="days"/>
        <c:majorUnit val="1"/>
        <c:majorTimeUnit val="months"/>
      </c:dateAx>
      <c:valAx>
        <c:axId val="79250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250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Winter</a:t>
            </a:r>
            <a:r>
              <a:rPr lang="en-GB" baseline="0"/>
              <a:t> Compressor Use (Excluding St Fergus Compressor)</a:t>
            </a:r>
            <a:endParaRPr lang="en-GB"/>
          </a:p>
        </c:rich>
      </c:tx>
      <c:layout>
        <c:manualLayout>
          <c:xMode val="edge"/>
          <c:yMode val="edge"/>
          <c:x val="0.28636884977196336"/>
          <c:y val="4.65418324476224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11'!$B$5</c:f>
              <c:strCache>
                <c:ptCount val="1"/>
                <c:pt idx="0">
                  <c:v>2023/2024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11'!$A$6:$A$187</c:f>
              <c:numCache>
                <c:formatCode>d\-mmm</c:formatCode>
                <c:ptCount val="182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</c:numCache>
            </c:numRef>
          </c:cat>
          <c:val>
            <c:numRef>
              <c:f>'Fig 11'!$B$6:$B$187</c:f>
              <c:numCache>
                <c:formatCode>General</c:formatCode>
                <c:ptCount val="182"/>
                <c:pt idx="0">
                  <c:v>30.45</c:v>
                </c:pt>
                <c:pt idx="1">
                  <c:v>56.75</c:v>
                </c:pt>
                <c:pt idx="2">
                  <c:v>82.05</c:v>
                </c:pt>
                <c:pt idx="3">
                  <c:v>111.65</c:v>
                </c:pt>
                <c:pt idx="4">
                  <c:v>136.33000000000001</c:v>
                </c:pt>
                <c:pt idx="5">
                  <c:v>160.5</c:v>
                </c:pt>
                <c:pt idx="6">
                  <c:v>184.5</c:v>
                </c:pt>
                <c:pt idx="7">
                  <c:v>208.5</c:v>
                </c:pt>
                <c:pt idx="8">
                  <c:v>247.61</c:v>
                </c:pt>
                <c:pt idx="9">
                  <c:v>314.82</c:v>
                </c:pt>
                <c:pt idx="10" formatCode="#,##0.00">
                  <c:v>387.18</c:v>
                </c:pt>
                <c:pt idx="11" formatCode="#,##0.00">
                  <c:v>443.82</c:v>
                </c:pt>
                <c:pt idx="12" formatCode="#,##0.00">
                  <c:v>492.41</c:v>
                </c:pt>
                <c:pt idx="13" formatCode="#,##0.00">
                  <c:v>540.41</c:v>
                </c:pt>
                <c:pt idx="14" formatCode="#,##0.00">
                  <c:v>583.72</c:v>
                </c:pt>
                <c:pt idx="15" formatCode="#,##0.00">
                  <c:v>648.12</c:v>
                </c:pt>
                <c:pt idx="16" formatCode="#,##0.00">
                  <c:v>712.59</c:v>
                </c:pt>
                <c:pt idx="17" formatCode="#,##0.00">
                  <c:v>760.47</c:v>
                </c:pt>
                <c:pt idx="18" formatCode="#,##0.00">
                  <c:v>807.63</c:v>
                </c:pt>
                <c:pt idx="19" formatCode="#,##0.00">
                  <c:v>841.4</c:v>
                </c:pt>
                <c:pt idx="20" formatCode="#,##0.00">
                  <c:v>865.4</c:v>
                </c:pt>
                <c:pt idx="21" formatCode="#,##0.00">
                  <c:v>889.4</c:v>
                </c:pt>
                <c:pt idx="22" formatCode="#,##0.00">
                  <c:v>909.5</c:v>
                </c:pt>
                <c:pt idx="23" formatCode="#,##0.00">
                  <c:v>936.05</c:v>
                </c:pt>
                <c:pt idx="24" formatCode="#,##0.00">
                  <c:v>985.61</c:v>
                </c:pt>
                <c:pt idx="25" formatCode="#,##0.00">
                  <c:v>1012.3</c:v>
                </c:pt>
                <c:pt idx="26" formatCode="#,##0.00">
                  <c:v>1036.3</c:v>
                </c:pt>
                <c:pt idx="27" formatCode="#,##0.00">
                  <c:v>1061</c:v>
                </c:pt>
                <c:pt idx="28" formatCode="#,##0.00">
                  <c:v>1085</c:v>
                </c:pt>
                <c:pt idx="29" formatCode="#,##0.00">
                  <c:v>1109</c:v>
                </c:pt>
                <c:pt idx="30" formatCode="#,##0.00">
                  <c:v>1133</c:v>
                </c:pt>
                <c:pt idx="31" formatCode="#,##0.00">
                  <c:v>1144.42</c:v>
                </c:pt>
                <c:pt idx="32" formatCode="#,##0.00">
                  <c:v>1168.42</c:v>
                </c:pt>
                <c:pt idx="33" formatCode="#,##0.00">
                  <c:v>1193.28</c:v>
                </c:pt>
                <c:pt idx="34" formatCode="#,##0.00">
                  <c:v>1217.28</c:v>
                </c:pt>
                <c:pt idx="35" formatCode="#,##0.00">
                  <c:v>1241.28</c:v>
                </c:pt>
                <c:pt idx="36" formatCode="#,##0.00">
                  <c:v>1265.28</c:v>
                </c:pt>
                <c:pt idx="37" formatCode="#,##0.00">
                  <c:v>1295.1300000000001</c:v>
                </c:pt>
                <c:pt idx="38" formatCode="#,##0.00">
                  <c:v>1343.51</c:v>
                </c:pt>
                <c:pt idx="39" formatCode="#,##0.00">
                  <c:v>1390.09</c:v>
                </c:pt>
                <c:pt idx="40" formatCode="#,##0.00">
                  <c:v>1444.84</c:v>
                </c:pt>
                <c:pt idx="41" formatCode="#,##0.00">
                  <c:v>1492.84</c:v>
                </c:pt>
                <c:pt idx="42" formatCode="#,##0.00">
                  <c:v>1540.84</c:v>
                </c:pt>
                <c:pt idx="43" formatCode="#,##0.00">
                  <c:v>1588.96</c:v>
                </c:pt>
                <c:pt idx="44" formatCode="#,##0.00">
                  <c:v>1637.89</c:v>
                </c:pt>
                <c:pt idx="45" formatCode="#,##0">
                  <c:v>1687.87</c:v>
                </c:pt>
                <c:pt idx="46" formatCode="#,##0">
                  <c:v>1717.88</c:v>
                </c:pt>
                <c:pt idx="47" formatCode="#,##0">
                  <c:v>1766.93</c:v>
                </c:pt>
                <c:pt idx="48" formatCode="#,##0">
                  <c:v>1815.68</c:v>
                </c:pt>
                <c:pt idx="49" formatCode="#,##0">
                  <c:v>1863.68</c:v>
                </c:pt>
                <c:pt idx="50" formatCode="#,##0">
                  <c:v>1915.06</c:v>
                </c:pt>
                <c:pt idx="51" formatCode="#,##0">
                  <c:v>1972.76</c:v>
                </c:pt>
                <c:pt idx="52" formatCode="#,##0">
                  <c:v>2026.31</c:v>
                </c:pt>
                <c:pt idx="53" formatCode="#,##0">
                  <c:v>2068.39</c:v>
                </c:pt>
                <c:pt idx="54" formatCode="#,##0">
                  <c:v>2122.64</c:v>
                </c:pt>
                <c:pt idx="55" formatCode="#,##0">
                  <c:v>2165.88</c:v>
                </c:pt>
                <c:pt idx="56" formatCode="#,##0">
                  <c:v>2228.9299999999998</c:v>
                </c:pt>
                <c:pt idx="57" formatCode="#,##0">
                  <c:v>2289.69</c:v>
                </c:pt>
                <c:pt idx="58" formatCode="#,##0">
                  <c:v>2352.59</c:v>
                </c:pt>
                <c:pt idx="59" formatCode="#,##0">
                  <c:v>2453.77</c:v>
                </c:pt>
                <c:pt idx="60" formatCode="#,##0">
                  <c:v>2623.79</c:v>
                </c:pt>
                <c:pt idx="61" formatCode="#,##0">
                  <c:v>2825.2</c:v>
                </c:pt>
                <c:pt idx="62" formatCode="#,##0">
                  <c:v>3072.37</c:v>
                </c:pt>
                <c:pt idx="63" formatCode="#,##0">
                  <c:v>3307.25</c:v>
                </c:pt>
                <c:pt idx="64" formatCode="#,##0">
                  <c:v>3448.85</c:v>
                </c:pt>
                <c:pt idx="65" formatCode="#,##0">
                  <c:v>3565.3</c:v>
                </c:pt>
                <c:pt idx="66" formatCode="#,##0">
                  <c:v>3753.06</c:v>
                </c:pt>
                <c:pt idx="67" formatCode="#,##0">
                  <c:v>3897.56</c:v>
                </c:pt>
                <c:pt idx="68" formatCode="#,##0">
                  <c:v>4000.28</c:v>
                </c:pt>
                <c:pt idx="69" formatCode="#,##0">
                  <c:v>4074.3</c:v>
                </c:pt>
                <c:pt idx="70" formatCode="#,##0">
                  <c:v>4146.3</c:v>
                </c:pt>
                <c:pt idx="71" formatCode="#,##0">
                  <c:v>4223.45</c:v>
                </c:pt>
                <c:pt idx="72" formatCode="#,##0">
                  <c:v>4298.18</c:v>
                </c:pt>
                <c:pt idx="73" formatCode="#,##0">
                  <c:v>4389.3599999999997</c:v>
                </c:pt>
                <c:pt idx="74" formatCode="#,##0">
                  <c:v>4501.93</c:v>
                </c:pt>
                <c:pt idx="75" formatCode="#,##0">
                  <c:v>4579.25</c:v>
                </c:pt>
                <c:pt idx="76" formatCode="#,##0">
                  <c:v>4630.99</c:v>
                </c:pt>
                <c:pt idx="77" formatCode="#,##0">
                  <c:v>4686.1499999999996</c:v>
                </c:pt>
                <c:pt idx="78" formatCode="#,##0">
                  <c:v>4770.17</c:v>
                </c:pt>
                <c:pt idx="79" formatCode="#,##0">
                  <c:v>4865.34</c:v>
                </c:pt>
                <c:pt idx="80" formatCode="#,##0">
                  <c:v>4923.8900000000003</c:v>
                </c:pt>
                <c:pt idx="81" formatCode="#,##0">
                  <c:v>4976.6899999999996</c:v>
                </c:pt>
                <c:pt idx="82" formatCode="#,##0">
                  <c:v>5024.6899999999996</c:v>
                </c:pt>
                <c:pt idx="83" formatCode="#,##0">
                  <c:v>5072.6899999999996</c:v>
                </c:pt>
                <c:pt idx="84" formatCode="#,##0">
                  <c:v>5120.6899999999996</c:v>
                </c:pt>
                <c:pt idx="85" formatCode="#,##0">
                  <c:v>5168.6899999999996</c:v>
                </c:pt>
                <c:pt idx="86" formatCode="#,##0">
                  <c:v>5216.6899999999996</c:v>
                </c:pt>
                <c:pt idx="87" formatCode="#,##0">
                  <c:v>5264.69</c:v>
                </c:pt>
                <c:pt idx="88" formatCode="#,##0">
                  <c:v>5312.69</c:v>
                </c:pt>
                <c:pt idx="89" formatCode="#,##0">
                  <c:v>5360.69</c:v>
                </c:pt>
                <c:pt idx="90" formatCode="#,##0">
                  <c:v>5408.69</c:v>
                </c:pt>
                <c:pt idx="91" formatCode="#,##0">
                  <c:v>5456.69</c:v>
                </c:pt>
                <c:pt idx="92" formatCode="#,##0">
                  <c:v>5504.69</c:v>
                </c:pt>
                <c:pt idx="93" formatCode="#,##0">
                  <c:v>5569.92</c:v>
                </c:pt>
                <c:pt idx="94" formatCode="#,##0">
                  <c:v>5644.07</c:v>
                </c:pt>
                <c:pt idx="95" formatCode="#,##0">
                  <c:v>5727.42</c:v>
                </c:pt>
                <c:pt idx="96" formatCode="#,##0">
                  <c:v>5817.18</c:v>
                </c:pt>
                <c:pt idx="97" formatCode="#,##0">
                  <c:v>5899.02</c:v>
                </c:pt>
                <c:pt idx="98" formatCode="#,##0">
                  <c:v>6026.13</c:v>
                </c:pt>
                <c:pt idx="99" formatCode="#,##0">
                  <c:v>6219.78</c:v>
                </c:pt>
                <c:pt idx="100" formatCode="#,##0">
                  <c:v>6436.44</c:v>
                </c:pt>
                <c:pt idx="101" formatCode="#,##0">
                  <c:v>6724.02</c:v>
                </c:pt>
                <c:pt idx="102" formatCode="#,##0">
                  <c:v>7015.76</c:v>
                </c:pt>
                <c:pt idx="103" formatCode="#,##0">
                  <c:v>7304.22</c:v>
                </c:pt>
                <c:pt idx="104" formatCode="#,##0">
                  <c:v>7545.05</c:v>
                </c:pt>
                <c:pt idx="105" formatCode="#,##0">
                  <c:v>7736.7</c:v>
                </c:pt>
                <c:pt idx="106" formatCode="#,##0">
                  <c:v>7991.91</c:v>
                </c:pt>
                <c:pt idx="107" formatCode="#,##0">
                  <c:v>8284.51</c:v>
                </c:pt>
                <c:pt idx="108" formatCode="#,##0">
                  <c:v>8565.06</c:v>
                </c:pt>
                <c:pt idx="109" formatCode="#,##0">
                  <c:v>8849.26</c:v>
                </c:pt>
                <c:pt idx="110" formatCode="#,##0">
                  <c:v>9117.17</c:v>
                </c:pt>
                <c:pt idx="111" formatCode="#,##0">
                  <c:v>9271.81</c:v>
                </c:pt>
                <c:pt idx="112" formatCode="#,##0">
                  <c:v>9336.6200000000008</c:v>
                </c:pt>
                <c:pt idx="113" formatCode="#,##0">
                  <c:v>9384.6200000000008</c:v>
                </c:pt>
                <c:pt idx="114" formatCode="#,##0">
                  <c:v>9432.6200000000008</c:v>
                </c:pt>
                <c:pt idx="115" formatCode="#,##0">
                  <c:v>9480.36</c:v>
                </c:pt>
                <c:pt idx="116" formatCode="#,##0">
                  <c:v>9517.6200000000008</c:v>
                </c:pt>
                <c:pt idx="117" formatCode="#,##0">
                  <c:v>9554.91</c:v>
                </c:pt>
                <c:pt idx="118" formatCode="#,##0">
                  <c:v>9602.91</c:v>
                </c:pt>
                <c:pt idx="119" formatCode="#,##0">
                  <c:v>9650.91</c:v>
                </c:pt>
                <c:pt idx="120" formatCode="#,##0">
                  <c:v>9698.91</c:v>
                </c:pt>
                <c:pt idx="121" formatCode="#,##0">
                  <c:v>9739.82</c:v>
                </c:pt>
                <c:pt idx="122" formatCode="#,##0">
                  <c:v>9785.93</c:v>
                </c:pt>
                <c:pt idx="123" formatCode="#,##0">
                  <c:v>9834.4599999999991</c:v>
                </c:pt>
                <c:pt idx="124" formatCode="#,##0">
                  <c:v>9903.7199999999993</c:v>
                </c:pt>
                <c:pt idx="125" formatCode="#,##0">
                  <c:v>9954.44</c:v>
                </c:pt>
                <c:pt idx="126" formatCode="#,##0">
                  <c:v>10002.44</c:v>
                </c:pt>
                <c:pt idx="127" formatCode="#,##0">
                  <c:v>10053.81</c:v>
                </c:pt>
                <c:pt idx="128" formatCode="#,##0">
                  <c:v>10097.66</c:v>
                </c:pt>
                <c:pt idx="129" formatCode="#,##0">
                  <c:v>10131.15</c:v>
                </c:pt>
                <c:pt idx="130" formatCode="#,##0">
                  <c:v>10185.61</c:v>
                </c:pt>
                <c:pt idx="131" formatCode="#,##0">
                  <c:v>10223.33</c:v>
                </c:pt>
                <c:pt idx="132" formatCode="#,##0">
                  <c:v>10261.06</c:v>
                </c:pt>
                <c:pt idx="133" formatCode="#,##0">
                  <c:v>10309.06</c:v>
                </c:pt>
                <c:pt idx="134" formatCode="#,##0">
                  <c:v>10357.06</c:v>
                </c:pt>
                <c:pt idx="135" formatCode="#,##0">
                  <c:v>10406.06</c:v>
                </c:pt>
                <c:pt idx="136" formatCode="#,##0">
                  <c:v>10454.06</c:v>
                </c:pt>
                <c:pt idx="137" formatCode="#,##0">
                  <c:v>10489.18</c:v>
                </c:pt>
                <c:pt idx="138" formatCode="#,##0">
                  <c:v>10515.61</c:v>
                </c:pt>
                <c:pt idx="139" formatCode="#,##0">
                  <c:v>10563.61</c:v>
                </c:pt>
                <c:pt idx="140" formatCode="#,##0">
                  <c:v>10611.53</c:v>
                </c:pt>
                <c:pt idx="141" formatCode="#,##0">
                  <c:v>10659.49</c:v>
                </c:pt>
                <c:pt idx="142" formatCode="#,##0">
                  <c:v>10707.49</c:v>
                </c:pt>
                <c:pt idx="143" formatCode="#,##0">
                  <c:v>10759.69</c:v>
                </c:pt>
                <c:pt idx="144" formatCode="#,##0">
                  <c:v>10810.49</c:v>
                </c:pt>
                <c:pt idx="145" formatCode="#,##0">
                  <c:v>10861.53</c:v>
                </c:pt>
                <c:pt idx="146" formatCode="#,##0">
                  <c:v>10909.53</c:v>
                </c:pt>
                <c:pt idx="147" formatCode="#,##0">
                  <c:v>10957.53</c:v>
                </c:pt>
                <c:pt idx="148" formatCode="#,##0">
                  <c:v>11024.98</c:v>
                </c:pt>
                <c:pt idx="149" formatCode="#,##0">
                  <c:v>11099.43</c:v>
                </c:pt>
                <c:pt idx="150" formatCode="#,##0">
                  <c:v>11158.94</c:v>
                </c:pt>
                <c:pt idx="151" formatCode="#,##0">
                  <c:v>11210.44</c:v>
                </c:pt>
                <c:pt idx="152" formatCode="#,##0">
                  <c:v>11268.27</c:v>
                </c:pt>
                <c:pt idx="153" formatCode="#,##0">
                  <c:v>11340.27</c:v>
                </c:pt>
                <c:pt idx="154" formatCode="#,##0">
                  <c:v>11412.27</c:v>
                </c:pt>
                <c:pt idx="155" formatCode="#,##0">
                  <c:v>11473.26</c:v>
                </c:pt>
                <c:pt idx="156" formatCode="#,##0">
                  <c:v>11521.61</c:v>
                </c:pt>
                <c:pt idx="157" formatCode="#,##0">
                  <c:v>11577.13</c:v>
                </c:pt>
                <c:pt idx="158" formatCode="#,##0">
                  <c:v>11629.73</c:v>
                </c:pt>
                <c:pt idx="159" formatCode="#,##0">
                  <c:v>11677.73</c:v>
                </c:pt>
                <c:pt idx="160" formatCode="#,##0">
                  <c:v>11726.79</c:v>
                </c:pt>
                <c:pt idx="161" formatCode="#,##0">
                  <c:v>11774.79</c:v>
                </c:pt>
                <c:pt idx="162" formatCode="#,##0">
                  <c:v>11856.66</c:v>
                </c:pt>
                <c:pt idx="163" formatCode="#,##0">
                  <c:v>11916.43</c:v>
                </c:pt>
                <c:pt idx="164" formatCode="#,##0">
                  <c:v>11964.43</c:v>
                </c:pt>
                <c:pt idx="165" formatCode="#,##0">
                  <c:v>12012.43</c:v>
                </c:pt>
                <c:pt idx="166" formatCode="#,##0">
                  <c:v>12060.43</c:v>
                </c:pt>
                <c:pt idx="167" formatCode="#,##0">
                  <c:v>12100.7</c:v>
                </c:pt>
                <c:pt idx="168" formatCode="#,##0">
                  <c:v>12124.05</c:v>
                </c:pt>
                <c:pt idx="169" formatCode="#,##0">
                  <c:v>12128.51</c:v>
                </c:pt>
                <c:pt idx="170" formatCode="#,##0">
                  <c:v>12128.51</c:v>
                </c:pt>
                <c:pt idx="171" formatCode="#,##0">
                  <c:v>12150.57</c:v>
                </c:pt>
                <c:pt idx="172" formatCode="#,##0">
                  <c:v>12251.62</c:v>
                </c:pt>
                <c:pt idx="173" formatCode="#,##0">
                  <c:v>12349.27</c:v>
                </c:pt>
                <c:pt idx="174" formatCode="#,##0">
                  <c:v>12392.18</c:v>
                </c:pt>
                <c:pt idx="175" formatCode="#,##0">
                  <c:v>12416.18</c:v>
                </c:pt>
                <c:pt idx="176" formatCode="#,##0">
                  <c:v>12476.23</c:v>
                </c:pt>
                <c:pt idx="177" formatCode="#,##0">
                  <c:v>12512.6</c:v>
                </c:pt>
                <c:pt idx="178" formatCode="#,##0">
                  <c:v>12545.43</c:v>
                </c:pt>
                <c:pt idx="179" formatCode="#,##0">
                  <c:v>12593.43</c:v>
                </c:pt>
                <c:pt idx="180" formatCode="#,##0">
                  <c:v>12627.18</c:v>
                </c:pt>
                <c:pt idx="181" formatCode="#,##0">
                  <c:v>12664.64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8-4AA7-BA06-57B522846859}"/>
            </c:ext>
          </c:extLst>
        </c:ser>
        <c:ser>
          <c:idx val="1"/>
          <c:order val="1"/>
          <c:tx>
            <c:strRef>
              <c:f>'Fig 11'!$C$5</c:f>
              <c:strCache>
                <c:ptCount val="1"/>
                <c:pt idx="0">
                  <c:v>2022/2023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 11'!$A$6:$A$187</c:f>
              <c:numCache>
                <c:formatCode>d\-mmm</c:formatCode>
                <c:ptCount val="182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</c:numCache>
            </c:numRef>
          </c:cat>
          <c:val>
            <c:numRef>
              <c:f>'Fig 11'!$C$6:$C$187</c:f>
              <c:numCache>
                <c:formatCode>General</c:formatCode>
                <c:ptCount val="182"/>
                <c:pt idx="0">
                  <c:v>100.46</c:v>
                </c:pt>
                <c:pt idx="1">
                  <c:v>207.08</c:v>
                </c:pt>
                <c:pt idx="2">
                  <c:v>299.39999999999998</c:v>
                </c:pt>
                <c:pt idx="3">
                  <c:v>386.23</c:v>
                </c:pt>
                <c:pt idx="4">
                  <c:v>486.66</c:v>
                </c:pt>
                <c:pt idx="5">
                  <c:v>606.97</c:v>
                </c:pt>
                <c:pt idx="6">
                  <c:v>731.85</c:v>
                </c:pt>
                <c:pt idx="7">
                  <c:v>808.54</c:v>
                </c:pt>
                <c:pt idx="8">
                  <c:v>877.77</c:v>
                </c:pt>
                <c:pt idx="9" formatCode="#,##0">
                  <c:v>967.99</c:v>
                </c:pt>
                <c:pt idx="10" formatCode="#,##0">
                  <c:v>1066.7</c:v>
                </c:pt>
                <c:pt idx="11" formatCode="#,##0">
                  <c:v>1172.18</c:v>
                </c:pt>
                <c:pt idx="12" formatCode="#,##0">
                  <c:v>1284.02</c:v>
                </c:pt>
                <c:pt idx="13" formatCode="#,##0">
                  <c:v>1385.72</c:v>
                </c:pt>
                <c:pt idx="14" formatCode="#,##0">
                  <c:v>1481.72</c:v>
                </c:pt>
                <c:pt idx="15" formatCode="#,##0">
                  <c:v>1567.67</c:v>
                </c:pt>
                <c:pt idx="16" formatCode="#,##0">
                  <c:v>1670.91</c:v>
                </c:pt>
                <c:pt idx="17" formatCode="#,##0">
                  <c:v>1790.11</c:v>
                </c:pt>
                <c:pt idx="18" formatCode="#,##0">
                  <c:v>1877.67</c:v>
                </c:pt>
                <c:pt idx="19" formatCode="#,##0">
                  <c:v>1974.83</c:v>
                </c:pt>
                <c:pt idx="20" formatCode="#,##0">
                  <c:v>2087.04</c:v>
                </c:pt>
                <c:pt idx="21" formatCode="#,##0">
                  <c:v>2174.0700000000002</c:v>
                </c:pt>
                <c:pt idx="22" formatCode="#,##0">
                  <c:v>2252.91</c:v>
                </c:pt>
                <c:pt idx="23" formatCode="#,##0">
                  <c:v>2333.35</c:v>
                </c:pt>
                <c:pt idx="24" formatCode="#,##0">
                  <c:v>2430.31</c:v>
                </c:pt>
                <c:pt idx="25" formatCode="#,##0">
                  <c:v>2542.6999999999998</c:v>
                </c:pt>
                <c:pt idx="26" formatCode="#,##0">
                  <c:v>2639.99</c:v>
                </c:pt>
                <c:pt idx="27" formatCode="#,##0">
                  <c:v>2739.87</c:v>
                </c:pt>
                <c:pt idx="28" formatCode="#,##0">
                  <c:v>2836.55</c:v>
                </c:pt>
                <c:pt idx="29" formatCode="#,##0">
                  <c:v>2934.9</c:v>
                </c:pt>
                <c:pt idx="30" formatCode="#,##0">
                  <c:v>3029.3</c:v>
                </c:pt>
                <c:pt idx="31" formatCode="#,##0">
                  <c:v>3090.98</c:v>
                </c:pt>
                <c:pt idx="32" formatCode="#,##0">
                  <c:v>3152.37</c:v>
                </c:pt>
                <c:pt idx="33" formatCode="#,##0">
                  <c:v>3204.1</c:v>
                </c:pt>
                <c:pt idx="34" formatCode="#,##0">
                  <c:v>3315.39</c:v>
                </c:pt>
                <c:pt idx="35" formatCode="#,##0">
                  <c:v>3421.27</c:v>
                </c:pt>
                <c:pt idx="36" formatCode="#,##0">
                  <c:v>3518.71</c:v>
                </c:pt>
                <c:pt idx="37" formatCode="#,##0">
                  <c:v>3652.87</c:v>
                </c:pt>
                <c:pt idx="38" formatCode="#,##0">
                  <c:v>3811.98</c:v>
                </c:pt>
                <c:pt idx="39" formatCode="#,##0">
                  <c:v>3981.78</c:v>
                </c:pt>
                <c:pt idx="40" formatCode="#,##0">
                  <c:v>4146.57</c:v>
                </c:pt>
                <c:pt idx="41" formatCode="#,##0">
                  <c:v>4282.8900000000003</c:v>
                </c:pt>
                <c:pt idx="42" formatCode="#,##0">
                  <c:v>4425.32</c:v>
                </c:pt>
                <c:pt idx="43" formatCode="#,##0">
                  <c:v>4569.55</c:v>
                </c:pt>
                <c:pt idx="44" formatCode="#,##0">
                  <c:v>4735.6099999999997</c:v>
                </c:pt>
                <c:pt idx="45" formatCode="#,##0">
                  <c:v>4840.93</c:v>
                </c:pt>
                <c:pt idx="46" formatCode="#,##0">
                  <c:v>4983.12</c:v>
                </c:pt>
                <c:pt idx="47" formatCode="#,##0">
                  <c:v>5143.43</c:v>
                </c:pt>
                <c:pt idx="48" formatCode="#,##0">
                  <c:v>5235.76</c:v>
                </c:pt>
                <c:pt idx="49" formatCode="#,##0">
                  <c:v>5368.98</c:v>
                </c:pt>
                <c:pt idx="50" formatCode="#,##0">
                  <c:v>5521.75</c:v>
                </c:pt>
                <c:pt idx="51" formatCode="#,##0">
                  <c:v>5684.03</c:v>
                </c:pt>
                <c:pt idx="52" formatCode="#,##0">
                  <c:v>5786.97</c:v>
                </c:pt>
                <c:pt idx="53" formatCode="#,##0">
                  <c:v>5889.21</c:v>
                </c:pt>
                <c:pt idx="54" formatCode="#,##0">
                  <c:v>5990.02</c:v>
                </c:pt>
                <c:pt idx="55" formatCode="#,##0">
                  <c:v>6077.09</c:v>
                </c:pt>
                <c:pt idx="56" formatCode="#,##0">
                  <c:v>6130.18</c:v>
                </c:pt>
                <c:pt idx="57" formatCode="#,##0">
                  <c:v>6203.3</c:v>
                </c:pt>
                <c:pt idx="58" formatCode="#,##0">
                  <c:v>6346.27</c:v>
                </c:pt>
                <c:pt idx="59" formatCode="#,##0">
                  <c:v>6462.38</c:v>
                </c:pt>
                <c:pt idx="60" formatCode="#,##0">
                  <c:v>6665.4</c:v>
                </c:pt>
                <c:pt idx="61" formatCode="#,##0">
                  <c:v>6872.77</c:v>
                </c:pt>
                <c:pt idx="62" formatCode="#,##0">
                  <c:v>7058.69</c:v>
                </c:pt>
                <c:pt idx="63" formatCode="#,##0">
                  <c:v>7288.59</c:v>
                </c:pt>
                <c:pt idx="64" formatCode="#,##0">
                  <c:v>7492.21</c:v>
                </c:pt>
                <c:pt idx="65" formatCode="#,##0">
                  <c:v>7705.01</c:v>
                </c:pt>
                <c:pt idx="66" formatCode="#,##0">
                  <c:v>7915.89</c:v>
                </c:pt>
                <c:pt idx="67" formatCode="#,##0">
                  <c:v>8120.42</c:v>
                </c:pt>
                <c:pt idx="68" formatCode="#,##0">
                  <c:v>8311.1299999999992</c:v>
                </c:pt>
                <c:pt idx="69" formatCode="#,##0">
                  <c:v>8502.5300000000007</c:v>
                </c:pt>
                <c:pt idx="70" formatCode="#,##0">
                  <c:v>8691.5</c:v>
                </c:pt>
                <c:pt idx="71" formatCode="#,##0">
                  <c:v>8897.2800000000007</c:v>
                </c:pt>
                <c:pt idx="72" formatCode="#,##0">
                  <c:v>9098.41</c:v>
                </c:pt>
                <c:pt idx="73" formatCode="#,##0">
                  <c:v>9304.86</c:v>
                </c:pt>
                <c:pt idx="74" formatCode="#,##0">
                  <c:v>9507.91</c:v>
                </c:pt>
                <c:pt idx="75" formatCode="#,##0">
                  <c:v>9705.59</c:v>
                </c:pt>
                <c:pt idx="76" formatCode="#,##0">
                  <c:v>9920.69</c:v>
                </c:pt>
                <c:pt idx="77" formatCode="#,##0">
                  <c:v>10141.290000000001</c:v>
                </c:pt>
                <c:pt idx="78" formatCode="#,##0">
                  <c:v>10366.85</c:v>
                </c:pt>
                <c:pt idx="79" formatCode="#,##0">
                  <c:v>10605.99</c:v>
                </c:pt>
                <c:pt idx="80" formatCode="#,##0">
                  <c:v>10834.27</c:v>
                </c:pt>
                <c:pt idx="81" formatCode="#,##0">
                  <c:v>11001.69</c:v>
                </c:pt>
                <c:pt idx="82" formatCode="#,##0">
                  <c:v>11121.38</c:v>
                </c:pt>
                <c:pt idx="83" formatCode="#,##0">
                  <c:v>11241.17</c:v>
                </c:pt>
                <c:pt idx="84" formatCode="#,##0">
                  <c:v>11364.95</c:v>
                </c:pt>
                <c:pt idx="85" formatCode="#,##0">
                  <c:v>11508.95</c:v>
                </c:pt>
                <c:pt idx="86" formatCode="#,##0">
                  <c:v>11654.33</c:v>
                </c:pt>
                <c:pt idx="87" formatCode="#,##0">
                  <c:v>11800.25</c:v>
                </c:pt>
                <c:pt idx="88" formatCode="#,##0">
                  <c:v>12021.81</c:v>
                </c:pt>
                <c:pt idx="89" formatCode="#,##0">
                  <c:v>12160.98</c:v>
                </c:pt>
                <c:pt idx="90" formatCode="#,##0">
                  <c:v>12257.23</c:v>
                </c:pt>
                <c:pt idx="91" formatCode="#,##0">
                  <c:v>12347.34</c:v>
                </c:pt>
                <c:pt idx="92" formatCode="#,##0">
                  <c:v>12427.53</c:v>
                </c:pt>
                <c:pt idx="93" formatCode="#,##0">
                  <c:v>12536.83</c:v>
                </c:pt>
                <c:pt idx="94" formatCode="#,##0">
                  <c:v>12639.57</c:v>
                </c:pt>
                <c:pt idx="95" formatCode="#,##0">
                  <c:v>12720.43</c:v>
                </c:pt>
                <c:pt idx="96" formatCode="#,##0">
                  <c:v>12795.11</c:v>
                </c:pt>
                <c:pt idx="97" formatCode="#,##0">
                  <c:v>12872.95</c:v>
                </c:pt>
                <c:pt idx="98" formatCode="#,##0">
                  <c:v>12948.21</c:v>
                </c:pt>
                <c:pt idx="99" formatCode="#,##0">
                  <c:v>13020.21</c:v>
                </c:pt>
                <c:pt idx="100" formatCode="#,##0">
                  <c:v>13071.52</c:v>
                </c:pt>
                <c:pt idx="101" formatCode="#,##0">
                  <c:v>13116.48</c:v>
                </c:pt>
                <c:pt idx="102" formatCode="#,##0">
                  <c:v>13166.68</c:v>
                </c:pt>
                <c:pt idx="103" formatCode="#,##0">
                  <c:v>13233.93</c:v>
                </c:pt>
                <c:pt idx="104" formatCode="#,##0">
                  <c:v>13284.78</c:v>
                </c:pt>
                <c:pt idx="105" formatCode="#,##0">
                  <c:v>13332.78</c:v>
                </c:pt>
                <c:pt idx="106" formatCode="#,##0">
                  <c:v>13380.78</c:v>
                </c:pt>
                <c:pt idx="107" formatCode="#,##0">
                  <c:v>13422.08</c:v>
                </c:pt>
                <c:pt idx="108" formatCode="#,##0">
                  <c:v>13531.58</c:v>
                </c:pt>
                <c:pt idx="109" formatCode="#,##0">
                  <c:v>13708.33</c:v>
                </c:pt>
                <c:pt idx="110" formatCode="#,##0">
                  <c:v>13892.62</c:v>
                </c:pt>
                <c:pt idx="111" formatCode="#,##0">
                  <c:v>14111.66</c:v>
                </c:pt>
                <c:pt idx="112" formatCode="#,##0">
                  <c:v>14322.88</c:v>
                </c:pt>
                <c:pt idx="113" formatCode="#,##0">
                  <c:v>14579.06</c:v>
                </c:pt>
                <c:pt idx="114" formatCode="#,##0">
                  <c:v>14832.35</c:v>
                </c:pt>
                <c:pt idx="115" formatCode="#,##0">
                  <c:v>15041.83</c:v>
                </c:pt>
                <c:pt idx="116" formatCode="#,##0">
                  <c:v>15277.47</c:v>
                </c:pt>
                <c:pt idx="117" formatCode="#,##0">
                  <c:v>15510.33</c:v>
                </c:pt>
                <c:pt idx="118" formatCode="#,##0">
                  <c:v>15723.83</c:v>
                </c:pt>
                <c:pt idx="119" formatCode="#,##0">
                  <c:v>15939.63</c:v>
                </c:pt>
                <c:pt idx="120" formatCode="#,##0">
                  <c:v>16152.39</c:v>
                </c:pt>
                <c:pt idx="121" formatCode="#,##0">
                  <c:v>16358.15</c:v>
                </c:pt>
                <c:pt idx="122" formatCode="#,##0">
                  <c:v>16543.02</c:v>
                </c:pt>
                <c:pt idx="123" formatCode="#,##0">
                  <c:v>16626.53</c:v>
                </c:pt>
                <c:pt idx="124" formatCode="#,##0">
                  <c:v>16680.68</c:v>
                </c:pt>
                <c:pt idx="125" formatCode="#,##0">
                  <c:v>16733.849999999999</c:v>
                </c:pt>
                <c:pt idx="126" formatCode="#,##0">
                  <c:v>16784.2</c:v>
                </c:pt>
                <c:pt idx="127" formatCode="#,##0">
                  <c:v>16832.2</c:v>
                </c:pt>
                <c:pt idx="128" formatCode="#,##0">
                  <c:v>16901.560000000001</c:v>
                </c:pt>
                <c:pt idx="129" formatCode="#,##0">
                  <c:v>16993.830000000002</c:v>
                </c:pt>
                <c:pt idx="130" formatCode="#,##0">
                  <c:v>17101.07</c:v>
                </c:pt>
                <c:pt idx="131" formatCode="#,##0">
                  <c:v>17197.73</c:v>
                </c:pt>
                <c:pt idx="132" formatCode="#,##0">
                  <c:v>17268.259999999998</c:v>
                </c:pt>
                <c:pt idx="133" formatCode="#,##0">
                  <c:v>17339.96</c:v>
                </c:pt>
                <c:pt idx="134" formatCode="#,##0">
                  <c:v>17412.5</c:v>
                </c:pt>
                <c:pt idx="135" formatCode="#,##0">
                  <c:v>17500.54</c:v>
                </c:pt>
                <c:pt idx="136" formatCode="#,##0">
                  <c:v>17595.669999999998</c:v>
                </c:pt>
                <c:pt idx="137" formatCode="#,##0">
                  <c:v>17693.650000000001</c:v>
                </c:pt>
                <c:pt idx="138" formatCode="#,##0">
                  <c:v>17783.8</c:v>
                </c:pt>
                <c:pt idx="139" formatCode="#,##0">
                  <c:v>17856.689999999999</c:v>
                </c:pt>
                <c:pt idx="140" formatCode="#,##0">
                  <c:v>17967.13</c:v>
                </c:pt>
                <c:pt idx="141" formatCode="#,##0">
                  <c:v>18085.23</c:v>
                </c:pt>
                <c:pt idx="142" formatCode="#,##0">
                  <c:v>18208.61</c:v>
                </c:pt>
                <c:pt idx="143" formatCode="#,##0">
                  <c:v>18336.36</c:v>
                </c:pt>
                <c:pt idx="144" formatCode="#,##0">
                  <c:v>18489.07</c:v>
                </c:pt>
                <c:pt idx="145" formatCode="#,##0">
                  <c:v>18601.23</c:v>
                </c:pt>
                <c:pt idx="146" formatCode="#,##0">
                  <c:v>18701.150000000001</c:v>
                </c:pt>
                <c:pt idx="147" formatCode="#,##0">
                  <c:v>18798.95</c:v>
                </c:pt>
                <c:pt idx="148" formatCode="#,##0">
                  <c:v>18878.61</c:v>
                </c:pt>
                <c:pt idx="149" formatCode="#,##0">
                  <c:v>18960.52</c:v>
                </c:pt>
                <c:pt idx="150" formatCode="#,##0">
                  <c:v>19073.54</c:v>
                </c:pt>
                <c:pt idx="151" formatCode="#,##0">
                  <c:v>19073.54</c:v>
                </c:pt>
                <c:pt idx="152" formatCode="#,##0">
                  <c:v>19163.79</c:v>
                </c:pt>
                <c:pt idx="153" formatCode="#,##0">
                  <c:v>19229.02</c:v>
                </c:pt>
                <c:pt idx="154" formatCode="#,##0">
                  <c:v>19258.55</c:v>
                </c:pt>
                <c:pt idx="155" formatCode="#,##0">
                  <c:v>19282.55</c:v>
                </c:pt>
                <c:pt idx="156" formatCode="#,##0">
                  <c:v>19318.86</c:v>
                </c:pt>
                <c:pt idx="157" formatCode="#,##0">
                  <c:v>19379.169999999998</c:v>
                </c:pt>
                <c:pt idx="158" formatCode="#,##0">
                  <c:v>19451.169999999998</c:v>
                </c:pt>
                <c:pt idx="159" formatCode="#,##0">
                  <c:v>19530.43</c:v>
                </c:pt>
                <c:pt idx="160" formatCode="#,##0">
                  <c:v>19602.43</c:v>
                </c:pt>
                <c:pt idx="161" formatCode="#,##0">
                  <c:v>19674.43</c:v>
                </c:pt>
                <c:pt idx="162" formatCode="#,##0">
                  <c:v>19746.43</c:v>
                </c:pt>
                <c:pt idx="163" formatCode="#,##0">
                  <c:v>19818.43</c:v>
                </c:pt>
                <c:pt idx="164" formatCode="#,##0">
                  <c:v>19890.43</c:v>
                </c:pt>
                <c:pt idx="165" formatCode="#,##0">
                  <c:v>19945.04</c:v>
                </c:pt>
                <c:pt idx="166" formatCode="#,##0">
                  <c:v>20004.98</c:v>
                </c:pt>
                <c:pt idx="167" formatCode="#,##0">
                  <c:v>20094.61</c:v>
                </c:pt>
                <c:pt idx="168" formatCode="#,##0">
                  <c:v>20278.150000000001</c:v>
                </c:pt>
                <c:pt idx="169" formatCode="#,##0">
                  <c:v>20400.439999999999</c:v>
                </c:pt>
                <c:pt idx="170" formatCode="#,##0">
                  <c:v>20541.41</c:v>
                </c:pt>
                <c:pt idx="171" formatCode="#,##0">
                  <c:v>20778.02</c:v>
                </c:pt>
                <c:pt idx="172" formatCode="#,##0">
                  <c:v>20926.25</c:v>
                </c:pt>
                <c:pt idx="173" formatCode="#,##0">
                  <c:v>21018.26</c:v>
                </c:pt>
                <c:pt idx="174" formatCode="#,##0">
                  <c:v>21097.05</c:v>
                </c:pt>
                <c:pt idx="175" formatCode="#,##0">
                  <c:v>21179.41</c:v>
                </c:pt>
                <c:pt idx="176" formatCode="#,##0">
                  <c:v>21244.93</c:v>
                </c:pt>
                <c:pt idx="177" formatCode="#,##0">
                  <c:v>21381.7</c:v>
                </c:pt>
                <c:pt idx="178" formatCode="#,##0">
                  <c:v>21500.23</c:v>
                </c:pt>
                <c:pt idx="179" formatCode="#,##0">
                  <c:v>21620.23</c:v>
                </c:pt>
                <c:pt idx="180" formatCode="#,##0">
                  <c:v>21746.240000000002</c:v>
                </c:pt>
                <c:pt idx="181" formatCode="#,##0">
                  <c:v>21849.42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D8-4AA7-BA06-57B522846859}"/>
            </c:ext>
          </c:extLst>
        </c:ser>
        <c:ser>
          <c:idx val="2"/>
          <c:order val="2"/>
          <c:tx>
            <c:strRef>
              <c:f>'Fig 11'!$D$5</c:f>
              <c:strCache>
                <c:ptCount val="1"/>
                <c:pt idx="0">
                  <c:v>2021/2022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 11'!$A$6:$A$187</c:f>
              <c:numCache>
                <c:formatCode>d\-mmm</c:formatCode>
                <c:ptCount val="182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</c:numCache>
            </c:numRef>
          </c:cat>
          <c:val>
            <c:numRef>
              <c:f>'Fig 11'!$D$6:$D$187</c:f>
              <c:numCache>
                <c:formatCode>General</c:formatCode>
                <c:ptCount val="182"/>
                <c:pt idx="0">
                  <c:v>173.42</c:v>
                </c:pt>
                <c:pt idx="1">
                  <c:v>297.61</c:v>
                </c:pt>
                <c:pt idx="2">
                  <c:v>394.43</c:v>
                </c:pt>
                <c:pt idx="3">
                  <c:v>491.92</c:v>
                </c:pt>
                <c:pt idx="4">
                  <c:v>569.64</c:v>
                </c:pt>
                <c:pt idx="5">
                  <c:v>635.74</c:v>
                </c:pt>
                <c:pt idx="6">
                  <c:v>722.48</c:v>
                </c:pt>
                <c:pt idx="7">
                  <c:v>812.53</c:v>
                </c:pt>
                <c:pt idx="8">
                  <c:v>914.77</c:v>
                </c:pt>
                <c:pt idx="9" formatCode="#,##0.00">
                  <c:v>1009.53</c:v>
                </c:pt>
                <c:pt idx="10" formatCode="#,##0">
                  <c:v>1073.77</c:v>
                </c:pt>
                <c:pt idx="11" formatCode="#,##0">
                  <c:v>1133.92</c:v>
                </c:pt>
                <c:pt idx="12" formatCode="#,##0">
                  <c:v>1181.92</c:v>
                </c:pt>
                <c:pt idx="13" formatCode="#,##0">
                  <c:v>1248.8699999999999</c:v>
                </c:pt>
                <c:pt idx="14" formatCode="#,##0">
                  <c:v>1303.67</c:v>
                </c:pt>
                <c:pt idx="15" formatCode="#,##0">
                  <c:v>1375.67</c:v>
                </c:pt>
                <c:pt idx="16" formatCode="#,##0">
                  <c:v>1446.62</c:v>
                </c:pt>
                <c:pt idx="17" formatCode="#,##0">
                  <c:v>1542.62</c:v>
                </c:pt>
                <c:pt idx="18" formatCode="#,##0">
                  <c:v>1637.8</c:v>
                </c:pt>
                <c:pt idx="19" formatCode="#,##0">
                  <c:v>1735.73</c:v>
                </c:pt>
                <c:pt idx="20" formatCode="#,##0">
                  <c:v>1844.36</c:v>
                </c:pt>
                <c:pt idx="21" formatCode="#,##0">
                  <c:v>1964.36</c:v>
                </c:pt>
                <c:pt idx="22" formatCode="#,##0">
                  <c:v>2053.29</c:v>
                </c:pt>
                <c:pt idx="23" formatCode="#,##0">
                  <c:v>2130.27</c:v>
                </c:pt>
                <c:pt idx="24" formatCode="#,##0">
                  <c:v>2225.37</c:v>
                </c:pt>
                <c:pt idx="25" formatCode="#,##0">
                  <c:v>2310.5700000000002</c:v>
                </c:pt>
                <c:pt idx="26" formatCode="#,##0">
                  <c:v>2395.52</c:v>
                </c:pt>
                <c:pt idx="27" formatCode="#,##0">
                  <c:v>2490.62</c:v>
                </c:pt>
                <c:pt idx="28" formatCode="#,##0">
                  <c:v>2567.7800000000002</c:v>
                </c:pt>
                <c:pt idx="29" formatCode="#,##0">
                  <c:v>2659.25</c:v>
                </c:pt>
                <c:pt idx="30" formatCode="#,##0">
                  <c:v>2757.22</c:v>
                </c:pt>
                <c:pt idx="31" formatCode="#,##0">
                  <c:v>2852.85</c:v>
                </c:pt>
                <c:pt idx="32" formatCode="#,##0">
                  <c:v>2968.39</c:v>
                </c:pt>
                <c:pt idx="33" formatCode="#,##0">
                  <c:v>3090.16</c:v>
                </c:pt>
                <c:pt idx="34" formatCode="#,##0">
                  <c:v>3222.33</c:v>
                </c:pt>
                <c:pt idx="35" formatCode="#,##0">
                  <c:v>3335.71</c:v>
                </c:pt>
                <c:pt idx="36" formatCode="#,##0">
                  <c:v>3407.71</c:v>
                </c:pt>
                <c:pt idx="37" formatCode="#,##0">
                  <c:v>3479.71</c:v>
                </c:pt>
                <c:pt idx="38" formatCode="#,##0">
                  <c:v>3570.3</c:v>
                </c:pt>
                <c:pt idx="39" formatCode="#,##0">
                  <c:v>3625.14</c:v>
                </c:pt>
                <c:pt idx="40" formatCode="#,##0">
                  <c:v>3703.28</c:v>
                </c:pt>
                <c:pt idx="41" formatCode="#,##0">
                  <c:v>3780</c:v>
                </c:pt>
                <c:pt idx="42" formatCode="#,##0">
                  <c:v>3899.75</c:v>
                </c:pt>
                <c:pt idx="43" formatCode="#,##0">
                  <c:v>3982.45</c:v>
                </c:pt>
                <c:pt idx="44" formatCode="#,##0">
                  <c:v>4061.81</c:v>
                </c:pt>
                <c:pt idx="45" formatCode="#,##0">
                  <c:v>4138.13</c:v>
                </c:pt>
                <c:pt idx="46" formatCode="#,##0">
                  <c:v>4215.26</c:v>
                </c:pt>
                <c:pt idx="47" formatCode="#,##0">
                  <c:v>4289.1099999999997</c:v>
                </c:pt>
                <c:pt idx="48" formatCode="#,##0">
                  <c:v>4361.6000000000004</c:v>
                </c:pt>
                <c:pt idx="49" formatCode="#,##0">
                  <c:v>4460.3100000000004</c:v>
                </c:pt>
                <c:pt idx="50" formatCode="#,##0">
                  <c:v>4563.57</c:v>
                </c:pt>
                <c:pt idx="51" formatCode="#,##0">
                  <c:v>4661.34</c:v>
                </c:pt>
                <c:pt idx="52" formatCode="#,##0">
                  <c:v>4873.5200000000004</c:v>
                </c:pt>
                <c:pt idx="53" formatCode="#,##0">
                  <c:v>5101.8500000000004</c:v>
                </c:pt>
                <c:pt idx="54" formatCode="#,##0">
                  <c:v>5284.41</c:v>
                </c:pt>
                <c:pt idx="55" formatCode="#,##0">
                  <c:v>5445.02</c:v>
                </c:pt>
                <c:pt idx="56" formatCode="#,##0">
                  <c:v>5594.11</c:v>
                </c:pt>
                <c:pt idx="57" formatCode="#,##0">
                  <c:v>5727.55</c:v>
                </c:pt>
                <c:pt idx="58" formatCode="#,##0">
                  <c:v>5886.48</c:v>
                </c:pt>
                <c:pt idx="59" formatCode="#,##0">
                  <c:v>6107.63</c:v>
                </c:pt>
                <c:pt idx="60" formatCode="#,##0">
                  <c:v>6257.74</c:v>
                </c:pt>
                <c:pt idx="61" formatCode="#,##0">
                  <c:v>6368.74</c:v>
                </c:pt>
                <c:pt idx="62" formatCode="#,##0">
                  <c:v>6508.22</c:v>
                </c:pt>
                <c:pt idx="63" formatCode="#,##0">
                  <c:v>6641.06</c:v>
                </c:pt>
                <c:pt idx="64" formatCode="#,##0">
                  <c:v>6760.13</c:v>
                </c:pt>
                <c:pt idx="65" formatCode="#,##0">
                  <c:v>6880.13</c:v>
                </c:pt>
                <c:pt idx="66" formatCode="#,##0">
                  <c:v>7027.66</c:v>
                </c:pt>
                <c:pt idx="67" formatCode="#,##0">
                  <c:v>7183.59</c:v>
                </c:pt>
                <c:pt idx="68" formatCode="#,##0">
                  <c:v>7326.33</c:v>
                </c:pt>
                <c:pt idx="69" formatCode="#,##0">
                  <c:v>7467.78</c:v>
                </c:pt>
                <c:pt idx="70" formatCode="#,##0">
                  <c:v>7591.84</c:v>
                </c:pt>
                <c:pt idx="71" formatCode="#,##0">
                  <c:v>7690.26</c:v>
                </c:pt>
                <c:pt idx="72" formatCode="#,##0">
                  <c:v>7788.2</c:v>
                </c:pt>
                <c:pt idx="73" formatCode="#,##0">
                  <c:v>7929.24</c:v>
                </c:pt>
                <c:pt idx="74" formatCode="#,##0">
                  <c:v>8036.84</c:v>
                </c:pt>
                <c:pt idx="75" formatCode="#,##0">
                  <c:v>8135.99</c:v>
                </c:pt>
                <c:pt idx="76" formatCode="#,##0">
                  <c:v>8258.99</c:v>
                </c:pt>
                <c:pt idx="77" formatCode="#,##0">
                  <c:v>8350.76</c:v>
                </c:pt>
                <c:pt idx="78" formatCode="#,##0">
                  <c:v>8451.19</c:v>
                </c:pt>
                <c:pt idx="79" formatCode="#,##0">
                  <c:v>8558.08</c:v>
                </c:pt>
                <c:pt idx="80" formatCode="#,##0">
                  <c:v>8695.4699999999993</c:v>
                </c:pt>
                <c:pt idx="81" formatCode="#,##0">
                  <c:v>8845.52</c:v>
                </c:pt>
                <c:pt idx="82" formatCode="#,##0">
                  <c:v>9028.5499999999993</c:v>
                </c:pt>
                <c:pt idx="83" formatCode="#,##0">
                  <c:v>9137.69</c:v>
                </c:pt>
                <c:pt idx="84" formatCode="#,##0">
                  <c:v>9230.99</c:v>
                </c:pt>
                <c:pt idx="85" formatCode="#,##0">
                  <c:v>9317.43</c:v>
                </c:pt>
                <c:pt idx="86" formatCode="#,##0">
                  <c:v>9384</c:v>
                </c:pt>
                <c:pt idx="87" formatCode="#,##0">
                  <c:v>9456</c:v>
                </c:pt>
                <c:pt idx="88" formatCode="#,##0">
                  <c:v>9529.85</c:v>
                </c:pt>
                <c:pt idx="89" formatCode="#,##0">
                  <c:v>9647.5499999999993</c:v>
                </c:pt>
                <c:pt idx="90" formatCode="#,##0">
                  <c:v>9727.36</c:v>
                </c:pt>
                <c:pt idx="91" formatCode="#,##0">
                  <c:v>9858.18</c:v>
                </c:pt>
                <c:pt idx="92" formatCode="#,##0">
                  <c:v>9983.2800000000007</c:v>
                </c:pt>
                <c:pt idx="93" formatCode="#,##0">
                  <c:v>10105.780000000001</c:v>
                </c:pt>
                <c:pt idx="94" formatCode="#,##0">
                  <c:v>10233.98</c:v>
                </c:pt>
                <c:pt idx="95" formatCode="#,##0">
                  <c:v>10367.799999999999</c:v>
                </c:pt>
                <c:pt idx="96" formatCode="#,##0">
                  <c:v>10489.09</c:v>
                </c:pt>
                <c:pt idx="97" formatCode="#,##0">
                  <c:v>10636.68</c:v>
                </c:pt>
                <c:pt idx="98" formatCode="#,##0">
                  <c:v>10765.89</c:v>
                </c:pt>
                <c:pt idx="99" formatCode="#,##0">
                  <c:v>10909.98</c:v>
                </c:pt>
                <c:pt idx="100" formatCode="#,##0">
                  <c:v>11048.13</c:v>
                </c:pt>
                <c:pt idx="101" formatCode="#,##0">
                  <c:v>11268.03</c:v>
                </c:pt>
                <c:pt idx="102" formatCode="#,##0">
                  <c:v>11465.38</c:v>
                </c:pt>
                <c:pt idx="103" formatCode="#,##0">
                  <c:v>11659.87</c:v>
                </c:pt>
                <c:pt idx="104" formatCode="#,##0">
                  <c:v>11847</c:v>
                </c:pt>
                <c:pt idx="105" formatCode="#,##0">
                  <c:v>12040.72</c:v>
                </c:pt>
                <c:pt idx="106" formatCode="#,##0">
                  <c:v>12231.38</c:v>
                </c:pt>
                <c:pt idx="107" formatCode="#,##0">
                  <c:v>12413.89</c:v>
                </c:pt>
                <c:pt idx="108" formatCode="#,##0">
                  <c:v>12590.65</c:v>
                </c:pt>
                <c:pt idx="109" formatCode="#,##0">
                  <c:v>12788.93</c:v>
                </c:pt>
                <c:pt idx="110" formatCode="#,##0">
                  <c:v>12956.64</c:v>
                </c:pt>
                <c:pt idx="111" formatCode="#,##0">
                  <c:v>13169.15</c:v>
                </c:pt>
                <c:pt idx="112" formatCode="#,##0">
                  <c:v>13394.05</c:v>
                </c:pt>
                <c:pt idx="113" formatCode="#,##0">
                  <c:v>13572.79</c:v>
                </c:pt>
                <c:pt idx="114" formatCode="#,##0">
                  <c:v>13730.97</c:v>
                </c:pt>
                <c:pt idx="115" formatCode="#,##0">
                  <c:v>13892.89</c:v>
                </c:pt>
                <c:pt idx="116" formatCode="#,##0">
                  <c:v>14101.03</c:v>
                </c:pt>
                <c:pt idx="117" formatCode="#,##0">
                  <c:v>14295.09</c:v>
                </c:pt>
                <c:pt idx="118" formatCode="#,##0">
                  <c:v>14455</c:v>
                </c:pt>
                <c:pt idx="119" formatCode="#,##0">
                  <c:v>14607.16</c:v>
                </c:pt>
                <c:pt idx="120" formatCode="#,##0">
                  <c:v>14705.14</c:v>
                </c:pt>
                <c:pt idx="121" formatCode="#,##0">
                  <c:v>14794.2</c:v>
                </c:pt>
                <c:pt idx="122" formatCode="#,##0">
                  <c:v>14907.95</c:v>
                </c:pt>
                <c:pt idx="123" formatCode="#,##0">
                  <c:v>15040.46</c:v>
                </c:pt>
                <c:pt idx="124" formatCode="#,##0">
                  <c:v>15187.84</c:v>
                </c:pt>
                <c:pt idx="125" formatCode="#,##0">
                  <c:v>15343.26</c:v>
                </c:pt>
                <c:pt idx="126" formatCode="#,##0">
                  <c:v>15484.56</c:v>
                </c:pt>
                <c:pt idx="127" formatCode="#,##0">
                  <c:v>15614.9</c:v>
                </c:pt>
                <c:pt idx="128" formatCode="#,##0">
                  <c:v>15748.18</c:v>
                </c:pt>
                <c:pt idx="129" formatCode="#,##0">
                  <c:v>15887.7</c:v>
                </c:pt>
                <c:pt idx="130" formatCode="#,##0">
                  <c:v>16029.55</c:v>
                </c:pt>
                <c:pt idx="131" formatCode="#,##0">
                  <c:v>16166.79</c:v>
                </c:pt>
                <c:pt idx="132" formatCode="#,##0">
                  <c:v>16305.98</c:v>
                </c:pt>
                <c:pt idx="133" formatCode="#,##0">
                  <c:v>16473.36</c:v>
                </c:pt>
                <c:pt idx="134" formatCode="#,##0">
                  <c:v>16616.759999999998</c:v>
                </c:pt>
                <c:pt idx="135" formatCode="#,##0">
                  <c:v>16760.759999999998</c:v>
                </c:pt>
                <c:pt idx="136" formatCode="#,##0">
                  <c:v>16862.02</c:v>
                </c:pt>
                <c:pt idx="137" formatCode="#,##0">
                  <c:v>16930.900000000001</c:v>
                </c:pt>
                <c:pt idx="138" formatCode="#,##0">
                  <c:v>16988.23</c:v>
                </c:pt>
                <c:pt idx="139" formatCode="#,##0">
                  <c:v>17035.400000000001</c:v>
                </c:pt>
                <c:pt idx="140" formatCode="#,##0">
                  <c:v>17084.5</c:v>
                </c:pt>
                <c:pt idx="141" formatCode="#,##0">
                  <c:v>17132.78</c:v>
                </c:pt>
                <c:pt idx="142" formatCode="#,##0">
                  <c:v>17180.38</c:v>
                </c:pt>
                <c:pt idx="143" formatCode="#,##0">
                  <c:v>17228.53</c:v>
                </c:pt>
                <c:pt idx="144" formatCode="#,##0">
                  <c:v>17277.45</c:v>
                </c:pt>
                <c:pt idx="145" formatCode="#,##0">
                  <c:v>17328.349999999999</c:v>
                </c:pt>
                <c:pt idx="146" formatCode="#,##0">
                  <c:v>17376.509999999998</c:v>
                </c:pt>
                <c:pt idx="147" formatCode="#,##0">
                  <c:v>17466.09</c:v>
                </c:pt>
                <c:pt idx="148" formatCode="#,##0">
                  <c:v>17557.32</c:v>
                </c:pt>
                <c:pt idx="149" formatCode="#,##0">
                  <c:v>17629.46</c:v>
                </c:pt>
                <c:pt idx="150" formatCode="#,##0">
                  <c:v>17727.78</c:v>
                </c:pt>
                <c:pt idx="151" formatCode="#,##0">
                  <c:v>17727.78</c:v>
                </c:pt>
                <c:pt idx="152" formatCode="#,##0">
                  <c:v>17826.38</c:v>
                </c:pt>
                <c:pt idx="153" formatCode="#,##0">
                  <c:v>17943.05</c:v>
                </c:pt>
                <c:pt idx="154" formatCode="#,##0">
                  <c:v>18046.330000000002</c:v>
                </c:pt>
                <c:pt idx="155" formatCode="#,##0">
                  <c:v>18146.05</c:v>
                </c:pt>
                <c:pt idx="156" formatCode="#,##0">
                  <c:v>18266.05</c:v>
                </c:pt>
                <c:pt idx="157" formatCode="#,##0">
                  <c:v>18403.8</c:v>
                </c:pt>
                <c:pt idx="158" formatCode="#,##0">
                  <c:v>18564.740000000002</c:v>
                </c:pt>
                <c:pt idx="159" formatCode="#,##0">
                  <c:v>18638.400000000001</c:v>
                </c:pt>
                <c:pt idx="160" formatCode="#,##0">
                  <c:v>18712.349999999999</c:v>
                </c:pt>
                <c:pt idx="161" formatCode="#,##0">
                  <c:v>18781.13</c:v>
                </c:pt>
                <c:pt idx="162" formatCode="#,##0">
                  <c:v>18875.95</c:v>
                </c:pt>
                <c:pt idx="163" formatCode="#,##0">
                  <c:v>18954.54</c:v>
                </c:pt>
                <c:pt idx="164" formatCode="#,##0">
                  <c:v>19026.54</c:v>
                </c:pt>
                <c:pt idx="165" formatCode="#,##0">
                  <c:v>19141.73</c:v>
                </c:pt>
                <c:pt idx="166" formatCode="#,##0">
                  <c:v>19219.84</c:v>
                </c:pt>
                <c:pt idx="167" formatCode="#,##0">
                  <c:v>19290.419999999998</c:v>
                </c:pt>
                <c:pt idx="168" formatCode="#,##0">
                  <c:v>19358.009999999998</c:v>
                </c:pt>
                <c:pt idx="169" formatCode="#,##0">
                  <c:v>19397.03</c:v>
                </c:pt>
                <c:pt idx="170" formatCode="#,##0">
                  <c:v>19423.8</c:v>
                </c:pt>
                <c:pt idx="171" formatCode="#,##0">
                  <c:v>19455.45</c:v>
                </c:pt>
                <c:pt idx="172" formatCode="#,##0">
                  <c:v>19483.439999999999</c:v>
                </c:pt>
                <c:pt idx="173" formatCode="#,##0">
                  <c:v>19516.09</c:v>
                </c:pt>
                <c:pt idx="174" formatCode="#,##0">
                  <c:v>19522.78</c:v>
                </c:pt>
                <c:pt idx="175" formatCode="#,##0">
                  <c:v>19553.73</c:v>
                </c:pt>
                <c:pt idx="176" formatCode="#,##0">
                  <c:v>19609.16</c:v>
                </c:pt>
                <c:pt idx="177" formatCode="#,##0">
                  <c:v>19609.41</c:v>
                </c:pt>
                <c:pt idx="178" formatCode="#,##0">
                  <c:v>19624.43</c:v>
                </c:pt>
                <c:pt idx="179" formatCode="#,##0">
                  <c:v>19629.28</c:v>
                </c:pt>
                <c:pt idx="180" formatCode="#,##0">
                  <c:v>19633.259999999998</c:v>
                </c:pt>
                <c:pt idx="181" formatCode="#,##0">
                  <c:v>19638.259999999998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D8-4AA7-BA06-57B522846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8886400"/>
        <c:axId val="768886728"/>
      </c:lineChart>
      <c:dateAx>
        <c:axId val="768886400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8886728"/>
        <c:crosses val="autoZero"/>
        <c:auto val="1"/>
        <c:lblOffset val="100"/>
        <c:baseTimeUnit val="days"/>
      </c:dateAx>
      <c:valAx>
        <c:axId val="768886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888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Linepack</a:t>
            </a:r>
            <a:r>
              <a:rPr lang="en-GB" baseline="0"/>
              <a:t> swing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12'!$B$4</c:f>
              <c:strCache>
                <c:ptCount val="1"/>
                <c:pt idx="0">
                  <c:v>Swing Range</c:v>
                </c:pt>
              </c:strCache>
            </c:strRef>
          </c:tx>
          <c:spPr>
            <a:solidFill>
              <a:srgbClr val="00CC99"/>
            </a:solidFill>
            <a:ln>
              <a:noFill/>
            </a:ln>
            <a:effectLst/>
          </c:spPr>
          <c:invertIfNegative val="0"/>
          <c:cat>
            <c:strRef>
              <c:f>'Fig 12'!$A$5:$A$27</c:f>
              <c:strCache>
                <c:ptCount val="23"/>
                <c:pt idx="0">
                  <c:v>2001/02</c:v>
                </c:pt>
                <c:pt idx="1">
                  <c:v>2002/03</c:v>
                </c:pt>
                <c:pt idx="2">
                  <c:v>2003/04</c:v>
                </c:pt>
                <c:pt idx="3">
                  <c:v>2004/05</c:v>
                </c:pt>
                <c:pt idx="4">
                  <c:v>2005/06</c:v>
                </c:pt>
                <c:pt idx="5">
                  <c:v>2006/07</c:v>
                </c:pt>
                <c:pt idx="6">
                  <c:v>2007/08</c:v>
                </c:pt>
                <c:pt idx="7">
                  <c:v>2008/09</c:v>
                </c:pt>
                <c:pt idx="8">
                  <c:v>2009/10</c:v>
                </c:pt>
                <c:pt idx="9">
                  <c:v>2010/11</c:v>
                </c:pt>
                <c:pt idx="10">
                  <c:v>2011/12</c:v>
                </c:pt>
                <c:pt idx="11">
                  <c:v>2012/13</c:v>
                </c:pt>
                <c:pt idx="12">
                  <c:v>2013/14</c:v>
                </c:pt>
                <c:pt idx="13">
                  <c:v>2014/15</c:v>
                </c:pt>
                <c:pt idx="14">
                  <c:v>2015/16</c:v>
                </c:pt>
                <c:pt idx="15">
                  <c:v>2016/17</c:v>
                </c:pt>
                <c:pt idx="16">
                  <c:v>2017/18</c:v>
                </c:pt>
                <c:pt idx="17">
                  <c:v>2018/19</c:v>
                </c:pt>
                <c:pt idx="18">
                  <c:v>2019/20</c:v>
                </c:pt>
                <c:pt idx="19">
                  <c:v>2020/21</c:v>
                </c:pt>
                <c:pt idx="20">
                  <c:v>2021/22</c:v>
                </c:pt>
                <c:pt idx="21">
                  <c:v>2022/23</c:v>
                </c:pt>
                <c:pt idx="22">
                  <c:v>2023/24</c:v>
                </c:pt>
              </c:strCache>
            </c:strRef>
          </c:cat>
          <c:val>
            <c:numRef>
              <c:f>'Fig 12'!$B$5:$B$27</c:f>
              <c:numCache>
                <c:formatCode>General</c:formatCode>
                <c:ptCount val="23"/>
                <c:pt idx="0">
                  <c:v>19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  <c:pt idx="7">
                  <c:v>22</c:v>
                </c:pt>
                <c:pt idx="8">
                  <c:v>21</c:v>
                </c:pt>
                <c:pt idx="9">
                  <c:v>26</c:v>
                </c:pt>
                <c:pt idx="10">
                  <c:v>28</c:v>
                </c:pt>
                <c:pt idx="11">
                  <c:v>30</c:v>
                </c:pt>
                <c:pt idx="12">
                  <c:v>37</c:v>
                </c:pt>
                <c:pt idx="13">
                  <c:v>39</c:v>
                </c:pt>
                <c:pt idx="14">
                  <c:v>28</c:v>
                </c:pt>
                <c:pt idx="15">
                  <c:v>30</c:v>
                </c:pt>
                <c:pt idx="16">
                  <c:v>39</c:v>
                </c:pt>
                <c:pt idx="17">
                  <c:v>33</c:v>
                </c:pt>
                <c:pt idx="18">
                  <c:v>31</c:v>
                </c:pt>
                <c:pt idx="19">
                  <c:v>35</c:v>
                </c:pt>
                <c:pt idx="20">
                  <c:v>41</c:v>
                </c:pt>
                <c:pt idx="21">
                  <c:v>30</c:v>
                </c:pt>
                <c:pt idx="2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1B-4B3A-90B8-DEAAF6640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7245240"/>
        <c:axId val="1097245960"/>
      </c:barChart>
      <c:scatterChart>
        <c:scatterStyle val="lineMarker"/>
        <c:varyColors val="0"/>
        <c:ser>
          <c:idx val="1"/>
          <c:order val="1"/>
          <c:tx>
            <c:strRef>
              <c:f>'Fig 12'!$C$4</c:f>
              <c:strCache>
                <c:ptCount val="1"/>
                <c:pt idx="0">
                  <c:v>Avg. Swing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strRef>
              <c:f>'Fig 12'!$A$5:$A$27</c:f>
              <c:strCache>
                <c:ptCount val="23"/>
                <c:pt idx="0">
                  <c:v>2001/02</c:v>
                </c:pt>
                <c:pt idx="1">
                  <c:v>2002/03</c:v>
                </c:pt>
                <c:pt idx="2">
                  <c:v>2003/04</c:v>
                </c:pt>
                <c:pt idx="3">
                  <c:v>2004/05</c:v>
                </c:pt>
                <c:pt idx="4">
                  <c:v>2005/06</c:v>
                </c:pt>
                <c:pt idx="5">
                  <c:v>2006/07</c:v>
                </c:pt>
                <c:pt idx="6">
                  <c:v>2007/08</c:v>
                </c:pt>
                <c:pt idx="7">
                  <c:v>2008/09</c:v>
                </c:pt>
                <c:pt idx="8">
                  <c:v>2009/10</c:v>
                </c:pt>
                <c:pt idx="9">
                  <c:v>2010/11</c:v>
                </c:pt>
                <c:pt idx="10">
                  <c:v>2011/12</c:v>
                </c:pt>
                <c:pt idx="11">
                  <c:v>2012/13</c:v>
                </c:pt>
                <c:pt idx="12">
                  <c:v>2013/14</c:v>
                </c:pt>
                <c:pt idx="13">
                  <c:v>2014/15</c:v>
                </c:pt>
                <c:pt idx="14">
                  <c:v>2015/16</c:v>
                </c:pt>
                <c:pt idx="15">
                  <c:v>2016/17</c:v>
                </c:pt>
                <c:pt idx="16">
                  <c:v>2017/18</c:v>
                </c:pt>
                <c:pt idx="17">
                  <c:v>2018/19</c:v>
                </c:pt>
                <c:pt idx="18">
                  <c:v>2019/20</c:v>
                </c:pt>
                <c:pt idx="19">
                  <c:v>2020/21</c:v>
                </c:pt>
                <c:pt idx="20">
                  <c:v>2021/22</c:v>
                </c:pt>
                <c:pt idx="21">
                  <c:v>2022/23</c:v>
                </c:pt>
                <c:pt idx="22">
                  <c:v>2023/24</c:v>
                </c:pt>
              </c:strCache>
            </c:strRef>
          </c:xVal>
          <c:yVal>
            <c:numRef>
              <c:f>'Fig 12'!$C$5:$C$27</c:f>
              <c:numCache>
                <c:formatCode>General</c:formatCode>
                <c:ptCount val="23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  <c:pt idx="10">
                  <c:v>11</c:v>
                </c:pt>
                <c:pt idx="11">
                  <c:v>14</c:v>
                </c:pt>
                <c:pt idx="12">
                  <c:v>15</c:v>
                </c:pt>
                <c:pt idx="13">
                  <c:v>15</c:v>
                </c:pt>
                <c:pt idx="14">
                  <c:v>11</c:v>
                </c:pt>
                <c:pt idx="15">
                  <c:v>12</c:v>
                </c:pt>
                <c:pt idx="16">
                  <c:v>15</c:v>
                </c:pt>
                <c:pt idx="17">
                  <c:v>14</c:v>
                </c:pt>
                <c:pt idx="18">
                  <c:v>16</c:v>
                </c:pt>
                <c:pt idx="19">
                  <c:v>17</c:v>
                </c:pt>
                <c:pt idx="20">
                  <c:v>13</c:v>
                </c:pt>
                <c:pt idx="21">
                  <c:v>13</c:v>
                </c:pt>
                <c:pt idx="22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1B-4B3A-90B8-DEAAF6640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245240"/>
        <c:axId val="1097245960"/>
      </c:scatterChart>
      <c:catAx>
        <c:axId val="1097245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8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7245960"/>
        <c:crosses val="autoZero"/>
        <c:auto val="1"/>
        <c:lblAlgn val="ctr"/>
        <c:lblOffset val="100"/>
        <c:noMultiLvlLbl val="0"/>
      </c:catAx>
      <c:valAx>
        <c:axId val="109724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7245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 13'!$B$3:$C$3</c:f>
              <c:strCache>
                <c:ptCount val="1"/>
                <c:pt idx="0">
                  <c:v>2022/23 actuals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ysClr val="windowText" lastClr="000000"/>
              </a:solidFill>
              <a:ln w="9525">
                <a:noFill/>
              </a:ln>
              <a:effectLst/>
            </c:spPr>
          </c:marker>
          <c:trendline>
            <c:spPr>
              <a:ln w="2540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forward val="1.5"/>
            <c:backward val="0.5"/>
            <c:dispRSqr val="0"/>
            <c:dispEq val="0"/>
          </c:trendline>
          <c:xVal>
            <c:numRef>
              <c:f>'Fig 13'!$B$5:$B$187</c:f>
              <c:numCache>
                <c:formatCode>General</c:formatCode>
                <c:ptCount val="183"/>
                <c:pt idx="0">
                  <c:v>12.746220000000003</c:v>
                </c:pt>
                <c:pt idx="1">
                  <c:v>12.78618</c:v>
                </c:pt>
                <c:pt idx="2">
                  <c:v>12.795330000000002</c:v>
                </c:pt>
                <c:pt idx="3">
                  <c:v>13.372359999999999</c:v>
                </c:pt>
                <c:pt idx="4">
                  <c:v>12.793039999999998</c:v>
                </c:pt>
                <c:pt idx="5">
                  <c:v>12.96711</c:v>
                </c:pt>
                <c:pt idx="6">
                  <c:v>12.490699999999999</c:v>
                </c:pt>
                <c:pt idx="7">
                  <c:v>11.900640000000001</c:v>
                </c:pt>
                <c:pt idx="8">
                  <c:v>11.7705</c:v>
                </c:pt>
                <c:pt idx="9">
                  <c:v>11.299379999999999</c:v>
                </c:pt>
                <c:pt idx="10">
                  <c:v>10.726369999999999</c:v>
                </c:pt>
                <c:pt idx="11">
                  <c:v>11.166680000000001</c:v>
                </c:pt>
                <c:pt idx="12">
                  <c:v>11.53886</c:v>
                </c:pt>
                <c:pt idx="13">
                  <c:v>11.39432</c:v>
                </c:pt>
                <c:pt idx="14">
                  <c:v>11.314539999999999</c:v>
                </c:pt>
                <c:pt idx="15">
                  <c:v>11.583499999999999</c:v>
                </c:pt>
                <c:pt idx="16">
                  <c:v>12.181190000000001</c:v>
                </c:pt>
                <c:pt idx="17">
                  <c:v>11.587290000000003</c:v>
                </c:pt>
                <c:pt idx="18">
                  <c:v>11.571710000000001</c:v>
                </c:pt>
                <c:pt idx="19">
                  <c:v>11.579980000000001</c:v>
                </c:pt>
                <c:pt idx="20">
                  <c:v>12.082929999999999</c:v>
                </c:pt>
                <c:pt idx="21">
                  <c:v>12.399750000000001</c:v>
                </c:pt>
                <c:pt idx="22">
                  <c:v>12.304790000000002</c:v>
                </c:pt>
                <c:pt idx="23">
                  <c:v>12.035610000000002</c:v>
                </c:pt>
                <c:pt idx="24">
                  <c:v>12.053599999999999</c:v>
                </c:pt>
                <c:pt idx="25">
                  <c:v>12.745650000000001</c:v>
                </c:pt>
                <c:pt idx="26">
                  <c:v>13.010670000000003</c:v>
                </c:pt>
                <c:pt idx="27">
                  <c:v>12.945320000000002</c:v>
                </c:pt>
                <c:pt idx="28">
                  <c:v>12.867139999999999</c:v>
                </c:pt>
                <c:pt idx="29">
                  <c:v>12.228359999999999</c:v>
                </c:pt>
                <c:pt idx="30">
                  <c:v>11.985020000000002</c:v>
                </c:pt>
                <c:pt idx="31">
                  <c:v>10.6021</c:v>
                </c:pt>
                <c:pt idx="32">
                  <c:v>10.12692</c:v>
                </c:pt>
                <c:pt idx="33">
                  <c:v>9.2177799999999994</c:v>
                </c:pt>
                <c:pt idx="34">
                  <c:v>8.4630599999999987</c:v>
                </c:pt>
                <c:pt idx="35">
                  <c:v>8.6258900000000001</c:v>
                </c:pt>
                <c:pt idx="36">
                  <c:v>8.8453999999999979</c:v>
                </c:pt>
                <c:pt idx="37">
                  <c:v>9.8218599999999991</c:v>
                </c:pt>
                <c:pt idx="38">
                  <c:v>9.7577599999999993</c:v>
                </c:pt>
                <c:pt idx="39">
                  <c:v>9.7183599999999988</c:v>
                </c:pt>
                <c:pt idx="40">
                  <c:v>10.515949999999998</c:v>
                </c:pt>
                <c:pt idx="41">
                  <c:v>11.15766</c:v>
                </c:pt>
                <c:pt idx="42">
                  <c:v>10.718430000000001</c:v>
                </c:pt>
                <c:pt idx="43">
                  <c:v>10.231209999999999</c:v>
                </c:pt>
                <c:pt idx="44">
                  <c:v>9.5498700000000003</c:v>
                </c:pt>
                <c:pt idx="45">
                  <c:v>8.6629299999999994</c:v>
                </c:pt>
                <c:pt idx="46">
                  <c:v>8.0451899999999998</c:v>
                </c:pt>
                <c:pt idx="47">
                  <c:v>7.3398199999999996</c:v>
                </c:pt>
                <c:pt idx="48">
                  <c:v>7.6011300000000004</c:v>
                </c:pt>
                <c:pt idx="49">
                  <c:v>7.0867000000000004</c:v>
                </c:pt>
                <c:pt idx="50">
                  <c:v>6.4852299999999987</c:v>
                </c:pt>
                <c:pt idx="51">
                  <c:v>5.1217899999999998</c:v>
                </c:pt>
                <c:pt idx="52">
                  <c:v>5.9583999999999993</c:v>
                </c:pt>
                <c:pt idx="53">
                  <c:v>6.3236099999999995</c:v>
                </c:pt>
                <c:pt idx="54">
                  <c:v>6.6354000000000006</c:v>
                </c:pt>
                <c:pt idx="55">
                  <c:v>7.3327200000000019</c:v>
                </c:pt>
                <c:pt idx="56">
                  <c:v>7.7782400000000003</c:v>
                </c:pt>
                <c:pt idx="57">
                  <c:v>8.0732800000000005</c:v>
                </c:pt>
                <c:pt idx="58">
                  <c:v>6.9990399999999999</c:v>
                </c:pt>
                <c:pt idx="59">
                  <c:v>5.4843999999999991</c:v>
                </c:pt>
                <c:pt idx="60">
                  <c:v>5.1519599999999999</c:v>
                </c:pt>
                <c:pt idx="61">
                  <c:v>4.6666500000000006</c:v>
                </c:pt>
                <c:pt idx="62">
                  <c:v>4.3350899999999992</c:v>
                </c:pt>
                <c:pt idx="63">
                  <c:v>4.27895</c:v>
                </c:pt>
                <c:pt idx="64">
                  <c:v>3.6066500000000001</c:v>
                </c:pt>
                <c:pt idx="65">
                  <c:v>4.2345600000000001</c:v>
                </c:pt>
                <c:pt idx="66">
                  <c:v>3.7949000000000006</c:v>
                </c:pt>
                <c:pt idx="67">
                  <c:v>2.6166100000000001</c:v>
                </c:pt>
                <c:pt idx="68">
                  <c:v>1.4490299999999998</c:v>
                </c:pt>
                <c:pt idx="69">
                  <c:v>0.74407000000000012</c:v>
                </c:pt>
                <c:pt idx="70">
                  <c:v>0.72274000000000016</c:v>
                </c:pt>
                <c:pt idx="71">
                  <c:v>-5.2250000000000033E-2</c:v>
                </c:pt>
                <c:pt idx="72">
                  <c:v>-0.59074000000000004</c:v>
                </c:pt>
                <c:pt idx="73">
                  <c:v>-0.70979999999999988</c:v>
                </c:pt>
                <c:pt idx="74">
                  <c:v>-1.1408499999999997</c:v>
                </c:pt>
                <c:pt idx="75">
                  <c:v>-1.1171500000000001</c:v>
                </c:pt>
                <c:pt idx="76">
                  <c:v>-0.91728999999999994</c:v>
                </c:pt>
                <c:pt idx="77">
                  <c:v>-0.11282000000000003</c:v>
                </c:pt>
                <c:pt idx="78">
                  <c:v>0.76703999999999994</c:v>
                </c:pt>
                <c:pt idx="79">
                  <c:v>5.5507000000000009</c:v>
                </c:pt>
                <c:pt idx="80">
                  <c:v>5.9087399999999999</c:v>
                </c:pt>
                <c:pt idx="81">
                  <c:v>5.8052500000000009</c:v>
                </c:pt>
                <c:pt idx="82">
                  <c:v>5.9815299999999993</c:v>
                </c:pt>
                <c:pt idx="83">
                  <c:v>5.8578099999999997</c:v>
                </c:pt>
                <c:pt idx="84">
                  <c:v>6.2078499999999996</c:v>
                </c:pt>
                <c:pt idx="85">
                  <c:v>6.3697100000000013</c:v>
                </c:pt>
                <c:pt idx="86">
                  <c:v>4.6786400000000006</c:v>
                </c:pt>
                <c:pt idx="87">
                  <c:v>4.6913800000000005</c:v>
                </c:pt>
                <c:pt idx="88">
                  <c:v>5.5872000000000011</c:v>
                </c:pt>
                <c:pt idx="89">
                  <c:v>5.2849300000000001</c:v>
                </c:pt>
                <c:pt idx="90">
                  <c:v>6.2443599999999995</c:v>
                </c:pt>
                <c:pt idx="91">
                  <c:v>6.8545799999999995</c:v>
                </c:pt>
                <c:pt idx="92">
                  <c:v>6.5226699999999997</c:v>
                </c:pt>
                <c:pt idx="93">
                  <c:v>5.0562699999999996</c:v>
                </c:pt>
                <c:pt idx="94">
                  <c:v>5.5824499999999997</c:v>
                </c:pt>
                <c:pt idx="95">
                  <c:v>7.3593000000000011</c:v>
                </c:pt>
                <c:pt idx="96">
                  <c:v>7.5195700000000025</c:v>
                </c:pt>
                <c:pt idx="97">
                  <c:v>7.023010000000002</c:v>
                </c:pt>
                <c:pt idx="98">
                  <c:v>6.6257400000000004</c:v>
                </c:pt>
                <c:pt idx="99">
                  <c:v>5.3679900000000007</c:v>
                </c:pt>
                <c:pt idx="100">
                  <c:v>4.8880599999999994</c:v>
                </c:pt>
                <c:pt idx="101">
                  <c:v>5.680530000000001</c:v>
                </c:pt>
                <c:pt idx="102">
                  <c:v>5.5859099999999993</c:v>
                </c:pt>
                <c:pt idx="103">
                  <c:v>6.1334799999999996</c:v>
                </c:pt>
                <c:pt idx="104">
                  <c:v>5.7220399999999998</c:v>
                </c:pt>
                <c:pt idx="105">
                  <c:v>5.1849700000000007</c:v>
                </c:pt>
                <c:pt idx="106">
                  <c:v>4.277239999999999</c:v>
                </c:pt>
                <c:pt idx="107">
                  <c:v>2.3355599999999996</c:v>
                </c:pt>
                <c:pt idx="108">
                  <c:v>0.81258000000000008</c:v>
                </c:pt>
                <c:pt idx="109">
                  <c:v>0.97133999999999998</c:v>
                </c:pt>
                <c:pt idx="110">
                  <c:v>1.0997000000000001</c:v>
                </c:pt>
                <c:pt idx="111">
                  <c:v>1.7690500000000002</c:v>
                </c:pt>
                <c:pt idx="112">
                  <c:v>1.2128699999999999</c:v>
                </c:pt>
                <c:pt idx="113">
                  <c:v>0.81230000000000002</c:v>
                </c:pt>
                <c:pt idx="114">
                  <c:v>1.6531700000000003</c:v>
                </c:pt>
                <c:pt idx="115">
                  <c:v>2.1916799999999999</c:v>
                </c:pt>
                <c:pt idx="116">
                  <c:v>2.3207099999999996</c:v>
                </c:pt>
                <c:pt idx="117">
                  <c:v>3.1823699999999997</c:v>
                </c:pt>
                <c:pt idx="118">
                  <c:v>3.4184899999999998</c:v>
                </c:pt>
                <c:pt idx="119">
                  <c:v>3.7043699999999999</c:v>
                </c:pt>
                <c:pt idx="120">
                  <c:v>4.1168899999999997</c:v>
                </c:pt>
                <c:pt idx="121">
                  <c:v>4.6897099999999998</c:v>
                </c:pt>
                <c:pt idx="122">
                  <c:v>4.8624899999999993</c:v>
                </c:pt>
                <c:pt idx="123">
                  <c:v>5.4022400000000017</c:v>
                </c:pt>
                <c:pt idx="124">
                  <c:v>6.3977000000000013</c:v>
                </c:pt>
                <c:pt idx="125">
                  <c:v>7.2172199999999984</c:v>
                </c:pt>
                <c:pt idx="126">
                  <c:v>6.5210699999999999</c:v>
                </c:pt>
                <c:pt idx="127">
                  <c:v>5.0260400000000001</c:v>
                </c:pt>
                <c:pt idx="128">
                  <c:v>4.4427599999999998</c:v>
                </c:pt>
                <c:pt idx="129">
                  <c:v>3.8603350000000005</c:v>
                </c:pt>
                <c:pt idx="130">
                  <c:v>3.2779099999999999</c:v>
                </c:pt>
                <c:pt idx="131">
                  <c:v>3.9339600000000003</c:v>
                </c:pt>
                <c:pt idx="132">
                  <c:v>4.4355299999999991</c:v>
                </c:pt>
                <c:pt idx="133">
                  <c:v>5.9460500000000005</c:v>
                </c:pt>
                <c:pt idx="134">
                  <c:v>5.6905199999999994</c:v>
                </c:pt>
                <c:pt idx="135">
                  <c:v>5.6007699999999998</c:v>
                </c:pt>
                <c:pt idx="136">
                  <c:v>5.1464400000000001</c:v>
                </c:pt>
                <c:pt idx="137">
                  <c:v>5.8200599999999998</c:v>
                </c:pt>
                <c:pt idx="138">
                  <c:v>6.7900999999999998</c:v>
                </c:pt>
                <c:pt idx="139">
                  <c:v>7.8720200000000009</c:v>
                </c:pt>
                <c:pt idx="140">
                  <c:v>7.8878299999999992</c:v>
                </c:pt>
                <c:pt idx="141">
                  <c:v>7.563369999999999</c:v>
                </c:pt>
                <c:pt idx="142">
                  <c:v>7.9153799999999981</c:v>
                </c:pt>
                <c:pt idx="143">
                  <c:v>7.1913500000000008</c:v>
                </c:pt>
                <c:pt idx="144">
                  <c:v>6.1909400000000003</c:v>
                </c:pt>
                <c:pt idx="145">
                  <c:v>5.2607499999999989</c:v>
                </c:pt>
                <c:pt idx="146">
                  <c:v>5.3586300000000007</c:v>
                </c:pt>
                <c:pt idx="147">
                  <c:v>4.3162200000000004</c:v>
                </c:pt>
                <c:pt idx="148">
                  <c:v>4.1104900000000013</c:v>
                </c:pt>
                <c:pt idx="149">
                  <c:v>4.1311199999999992</c:v>
                </c:pt>
                <c:pt idx="150">
                  <c:v>4.3010600000000005</c:v>
                </c:pt>
                <c:pt idx="152">
                  <c:v>4.6943600000000005</c:v>
                </c:pt>
                <c:pt idx="153">
                  <c:v>4.7751599999999996</c:v>
                </c:pt>
                <c:pt idx="154">
                  <c:v>4.5395300000000001</c:v>
                </c:pt>
                <c:pt idx="155">
                  <c:v>4.4783099999999996</c:v>
                </c:pt>
                <c:pt idx="156">
                  <c:v>4.0968799999999996</c:v>
                </c:pt>
                <c:pt idx="157">
                  <c:v>4.28329</c:v>
                </c:pt>
                <c:pt idx="158">
                  <c:v>3.5472100000000006</c:v>
                </c:pt>
                <c:pt idx="159">
                  <c:v>2.0307100000000005</c:v>
                </c:pt>
                <c:pt idx="160">
                  <c:v>2.59151</c:v>
                </c:pt>
                <c:pt idx="161">
                  <c:v>2.8663499999999997</c:v>
                </c:pt>
                <c:pt idx="162">
                  <c:v>3.2797599999999996</c:v>
                </c:pt>
                <c:pt idx="163">
                  <c:v>6.1773399999999992</c:v>
                </c:pt>
                <c:pt idx="164">
                  <c:v>7.2443499999999998</c:v>
                </c:pt>
                <c:pt idx="165">
                  <c:v>5.5828300000000013</c:v>
                </c:pt>
                <c:pt idx="166">
                  <c:v>4.9426600000000009</c:v>
                </c:pt>
                <c:pt idx="167">
                  <c:v>7.2443899999999992</c:v>
                </c:pt>
                <c:pt idx="168">
                  <c:v>8.7816599999999987</c:v>
                </c:pt>
                <c:pt idx="169">
                  <c:v>8.8180300000000003</c:v>
                </c:pt>
                <c:pt idx="170">
                  <c:v>8.1585699999999974</c:v>
                </c:pt>
                <c:pt idx="171">
                  <c:v>8.5336600000000011</c:v>
                </c:pt>
                <c:pt idx="172">
                  <c:v>9.1009099999999989</c:v>
                </c:pt>
                <c:pt idx="173">
                  <c:v>9.350439999999999</c:v>
                </c:pt>
                <c:pt idx="174">
                  <c:v>9.1182800000000004</c:v>
                </c:pt>
                <c:pt idx="175">
                  <c:v>8.7277200000000015</c:v>
                </c:pt>
                <c:pt idx="176">
                  <c:v>8.7235800000000001</c:v>
                </c:pt>
                <c:pt idx="177">
                  <c:v>7.509570000000001</c:v>
                </c:pt>
                <c:pt idx="178">
                  <c:v>7.2602099999999998</c:v>
                </c:pt>
                <c:pt idx="179">
                  <c:v>6.81942</c:v>
                </c:pt>
                <c:pt idx="180">
                  <c:v>8.6899500000000032</c:v>
                </c:pt>
                <c:pt idx="181">
                  <c:v>9.9425900000000009</c:v>
                </c:pt>
                <c:pt idx="182">
                  <c:v>9.3186</c:v>
                </c:pt>
              </c:numCache>
            </c:numRef>
          </c:xVal>
          <c:yVal>
            <c:numRef>
              <c:f>'Fig 13'!$C$5:$C$187</c:f>
              <c:numCache>
                <c:formatCode>0.0</c:formatCode>
                <c:ptCount val="183"/>
                <c:pt idx="0">
                  <c:v>58.448365090909085</c:v>
                </c:pt>
                <c:pt idx="1">
                  <c:v>57.875547000000005</c:v>
                </c:pt>
                <c:pt idx="2">
                  <c:v>67.256927636363642</c:v>
                </c:pt>
                <c:pt idx="3">
                  <c:v>59.870763818181814</c:v>
                </c:pt>
                <c:pt idx="4">
                  <c:v>65.405514363636371</c:v>
                </c:pt>
                <c:pt idx="5">
                  <c:v>67.992644272727276</c:v>
                </c:pt>
                <c:pt idx="6">
                  <c:v>67.279413363636365</c:v>
                </c:pt>
                <c:pt idx="7">
                  <c:v>65.930400090909089</c:v>
                </c:pt>
                <c:pt idx="8">
                  <c:v>69.676235727272726</c:v>
                </c:pt>
                <c:pt idx="9">
                  <c:v>75.520838454545455</c:v>
                </c:pt>
                <c:pt idx="10">
                  <c:v>85.382070818181816</c:v>
                </c:pt>
                <c:pt idx="11">
                  <c:v>84.190892363636365</c:v>
                </c:pt>
                <c:pt idx="12">
                  <c:v>74.831293272727279</c:v>
                </c:pt>
                <c:pt idx="13">
                  <c:v>76.09226054545455</c:v>
                </c:pt>
                <c:pt idx="14">
                  <c:v>72.108756272727277</c:v>
                </c:pt>
                <c:pt idx="15">
                  <c:v>72.182295454545454</c:v>
                </c:pt>
                <c:pt idx="16">
                  <c:v>67.18193936363636</c:v>
                </c:pt>
                <c:pt idx="17">
                  <c:v>75.02497345454546</c:v>
                </c:pt>
                <c:pt idx="18">
                  <c:v>76.287248181818185</c:v>
                </c:pt>
                <c:pt idx="19">
                  <c:v>75.106605818181819</c:v>
                </c:pt>
                <c:pt idx="20">
                  <c:v>71.200617636363631</c:v>
                </c:pt>
                <c:pt idx="21">
                  <c:v>58.363732727272733</c:v>
                </c:pt>
                <c:pt idx="22">
                  <c:v>59.551996000000003</c:v>
                </c:pt>
                <c:pt idx="23">
                  <c:v>67.590531181818179</c:v>
                </c:pt>
                <c:pt idx="24">
                  <c:v>69.783193545454537</c:v>
                </c:pt>
                <c:pt idx="25">
                  <c:v>61.980846818181817</c:v>
                </c:pt>
                <c:pt idx="26">
                  <c:v>62.011177909090911</c:v>
                </c:pt>
                <c:pt idx="27">
                  <c:v>59.60470236363637</c:v>
                </c:pt>
                <c:pt idx="28">
                  <c:v>60.602562000000006</c:v>
                </c:pt>
                <c:pt idx="29">
                  <c:v>65.727310181818183</c:v>
                </c:pt>
                <c:pt idx="30">
                  <c:v>73.550008181818171</c:v>
                </c:pt>
                <c:pt idx="31">
                  <c:v>86.030505818181823</c:v>
                </c:pt>
                <c:pt idx="32">
                  <c:v>100.92001818181816</c:v>
                </c:pt>
                <c:pt idx="33">
                  <c:v>101.29723709090909</c:v>
                </c:pt>
                <c:pt idx="34">
                  <c:v>111.39156609090909</c:v>
                </c:pt>
                <c:pt idx="35">
                  <c:v>105.21072854545454</c:v>
                </c:pt>
                <c:pt idx="36">
                  <c:v>101.17778745454547</c:v>
                </c:pt>
                <c:pt idx="37">
                  <c:v>101.30894181818184</c:v>
                </c:pt>
                <c:pt idx="38">
                  <c:v>98.79799372727274</c:v>
                </c:pt>
                <c:pt idx="39">
                  <c:v>100.82511099999998</c:v>
                </c:pt>
                <c:pt idx="40">
                  <c:v>94.700162090909089</c:v>
                </c:pt>
                <c:pt idx="41">
                  <c:v>79.892118363636371</c:v>
                </c:pt>
                <c:pt idx="42">
                  <c:v>78.647930818181806</c:v>
                </c:pt>
                <c:pt idx="43">
                  <c:v>83.075372636363639</c:v>
                </c:pt>
                <c:pt idx="44">
                  <c:v>95.912128090909079</c:v>
                </c:pt>
                <c:pt idx="45">
                  <c:v>107.76549909090909</c:v>
                </c:pt>
                <c:pt idx="46">
                  <c:v>119.93305772727273</c:v>
                </c:pt>
                <c:pt idx="47">
                  <c:v>124.00615190909092</c:v>
                </c:pt>
                <c:pt idx="48">
                  <c:v>122.30301554545454</c:v>
                </c:pt>
                <c:pt idx="49">
                  <c:v>120.61877945454545</c:v>
                </c:pt>
                <c:pt idx="50">
                  <c:v>126.61636763636365</c:v>
                </c:pt>
                <c:pt idx="51">
                  <c:v>158.22442118181817</c:v>
                </c:pt>
                <c:pt idx="52">
                  <c:v>149.81424736363635</c:v>
                </c:pt>
                <c:pt idx="53">
                  <c:v>142.943579</c:v>
                </c:pt>
                <c:pt idx="54">
                  <c:v>145.95268272727273</c:v>
                </c:pt>
                <c:pt idx="55">
                  <c:v>133.61302090909092</c:v>
                </c:pt>
                <c:pt idx="56">
                  <c:v>120.84480481818181</c:v>
                </c:pt>
                <c:pt idx="57">
                  <c:v>113.99165236363636</c:v>
                </c:pt>
                <c:pt idx="58">
                  <c:v>142.18984309090908</c:v>
                </c:pt>
                <c:pt idx="59">
                  <c:v>161.67753263636362</c:v>
                </c:pt>
                <c:pt idx="60">
                  <c:v>162.86129827272728</c:v>
                </c:pt>
                <c:pt idx="61">
                  <c:v>163.28464827272728</c:v>
                </c:pt>
                <c:pt idx="62">
                  <c:v>164.78903318181818</c:v>
                </c:pt>
                <c:pt idx="63">
                  <c:v>159.24712545454543</c:v>
                </c:pt>
                <c:pt idx="64">
                  <c:v>166.74955345454543</c:v>
                </c:pt>
                <c:pt idx="65">
                  <c:v>172.57838354545456</c:v>
                </c:pt>
                <c:pt idx="66">
                  <c:v>182.92792499999999</c:v>
                </c:pt>
                <c:pt idx="67">
                  <c:v>201.55064054545454</c:v>
                </c:pt>
                <c:pt idx="68">
                  <c:v>219.51253218181816</c:v>
                </c:pt>
                <c:pt idx="69">
                  <c:v>224.51980936363634</c:v>
                </c:pt>
                <c:pt idx="70">
                  <c:v>213.85270645454548</c:v>
                </c:pt>
                <c:pt idx="71">
                  <c:v>220.0404889090909</c:v>
                </c:pt>
                <c:pt idx="72">
                  <c:v>240.27537081818181</c:v>
                </c:pt>
                <c:pt idx="73">
                  <c:v>244.36714090909089</c:v>
                </c:pt>
                <c:pt idx="74">
                  <c:v>252.16253518181819</c:v>
                </c:pt>
                <c:pt idx="75">
                  <c:v>257.46931081818184</c:v>
                </c:pt>
                <c:pt idx="76">
                  <c:v>250.665246</c:v>
                </c:pt>
                <c:pt idx="77">
                  <c:v>223.97794509090909</c:v>
                </c:pt>
                <c:pt idx="78">
                  <c:v>207.75783363636364</c:v>
                </c:pt>
                <c:pt idx="79">
                  <c:v>146.13942918181817</c:v>
                </c:pt>
                <c:pt idx="80">
                  <c:v>143.59273999999999</c:v>
                </c:pt>
                <c:pt idx="81">
                  <c:v>155.20503736363636</c:v>
                </c:pt>
                <c:pt idx="82">
                  <c:v>152.42631327272727</c:v>
                </c:pt>
                <c:pt idx="83">
                  <c:v>144.274765</c:v>
                </c:pt>
                <c:pt idx="84">
                  <c:v>135.2158179090909</c:v>
                </c:pt>
                <c:pt idx="85">
                  <c:v>121.78484218181819</c:v>
                </c:pt>
                <c:pt idx="86">
                  <c:v>153.00769163636366</c:v>
                </c:pt>
                <c:pt idx="87">
                  <c:v>161.05551000000003</c:v>
                </c:pt>
                <c:pt idx="88">
                  <c:v>144.11598427272727</c:v>
                </c:pt>
                <c:pt idx="89">
                  <c:v>150.9982509090909</c:v>
                </c:pt>
                <c:pt idx="90">
                  <c:v>144.81085454545453</c:v>
                </c:pt>
                <c:pt idx="91">
                  <c:v>128.92571927272726</c:v>
                </c:pt>
                <c:pt idx="92">
                  <c:v>127.84058063636365</c:v>
                </c:pt>
                <c:pt idx="93">
                  <c:v>157.5076971818182</c:v>
                </c:pt>
                <c:pt idx="94">
                  <c:v>162.18263054545454</c:v>
                </c:pt>
                <c:pt idx="95">
                  <c:v>132.25847445454545</c:v>
                </c:pt>
                <c:pt idx="96">
                  <c:v>132.28104745454547</c:v>
                </c:pt>
                <c:pt idx="97">
                  <c:v>138.5514657272727</c:v>
                </c:pt>
                <c:pt idx="98">
                  <c:v>127.79665354545455</c:v>
                </c:pt>
                <c:pt idx="99">
                  <c:v>149.29217518181818</c:v>
                </c:pt>
                <c:pt idx="100">
                  <c:v>168.99157745454545</c:v>
                </c:pt>
                <c:pt idx="101">
                  <c:v>160.82723436363636</c:v>
                </c:pt>
                <c:pt idx="102">
                  <c:v>158.66352472727274</c:v>
                </c:pt>
                <c:pt idx="103">
                  <c:v>151.31034254545455</c:v>
                </c:pt>
                <c:pt idx="104">
                  <c:v>159.72786854545456</c:v>
                </c:pt>
                <c:pt idx="105">
                  <c:v>151.90262936363635</c:v>
                </c:pt>
                <c:pt idx="106">
                  <c:v>168.50231854545453</c:v>
                </c:pt>
                <c:pt idx="107">
                  <c:v>202.75935000000001</c:v>
                </c:pt>
                <c:pt idx="108">
                  <c:v>227.787823</c:v>
                </c:pt>
                <c:pt idx="109">
                  <c:v>219.50487727272727</c:v>
                </c:pt>
                <c:pt idx="110">
                  <c:v>218.71853890909088</c:v>
                </c:pt>
                <c:pt idx="111">
                  <c:v>208.98762245454546</c:v>
                </c:pt>
                <c:pt idx="112">
                  <c:v>208.85074981818181</c:v>
                </c:pt>
                <c:pt idx="113">
                  <c:v>212.11882009090911</c:v>
                </c:pt>
                <c:pt idx="114">
                  <c:v>210.76147245454547</c:v>
                </c:pt>
                <c:pt idx="115">
                  <c:v>199.74454218181819</c:v>
                </c:pt>
                <c:pt idx="116">
                  <c:v>194.15777627272726</c:v>
                </c:pt>
                <c:pt idx="117">
                  <c:v>187.98546899999999</c:v>
                </c:pt>
                <c:pt idx="118">
                  <c:v>186.41761063636361</c:v>
                </c:pt>
                <c:pt idx="119">
                  <c:v>171.9218731818182</c:v>
                </c:pt>
                <c:pt idx="120">
                  <c:v>161.50046590909091</c:v>
                </c:pt>
                <c:pt idx="121">
                  <c:v>164.45750072727273</c:v>
                </c:pt>
                <c:pt idx="122">
                  <c:v>164.58746818181817</c:v>
                </c:pt>
                <c:pt idx="123">
                  <c:v>165.91040590909091</c:v>
                </c:pt>
                <c:pt idx="124">
                  <c:v>149.88941263636363</c:v>
                </c:pt>
                <c:pt idx="125">
                  <c:v>135.75027536363638</c:v>
                </c:pt>
                <c:pt idx="126">
                  <c:v>134.32227309090911</c:v>
                </c:pt>
                <c:pt idx="127">
                  <c:v>156.59809436363636</c:v>
                </c:pt>
                <c:pt idx="128">
                  <c:v>175.92899454545454</c:v>
                </c:pt>
                <c:pt idx="129">
                  <c:v>181.22112609090911</c:v>
                </c:pt>
                <c:pt idx="130">
                  <c:v>183.68890318181818</c:v>
                </c:pt>
                <c:pt idx="131">
                  <c:v>174.63092109090908</c:v>
                </c:pt>
                <c:pt idx="132">
                  <c:v>172.10516227272726</c:v>
                </c:pt>
                <c:pt idx="133">
                  <c:v>138.23329618181816</c:v>
                </c:pt>
                <c:pt idx="134">
                  <c:v>139.7702689090909</c:v>
                </c:pt>
                <c:pt idx="135">
                  <c:v>148.86775745454545</c:v>
                </c:pt>
                <c:pt idx="136">
                  <c:v>158.8302418181818</c:v>
                </c:pt>
                <c:pt idx="137">
                  <c:v>148.70825163636363</c:v>
                </c:pt>
                <c:pt idx="138">
                  <c:v>136.14636890909091</c:v>
                </c:pt>
                <c:pt idx="139">
                  <c:v>120.11709627272727</c:v>
                </c:pt>
                <c:pt idx="140">
                  <c:v>114.64020963636364</c:v>
                </c:pt>
                <c:pt idx="141">
                  <c:v>117.77580409090909</c:v>
                </c:pt>
                <c:pt idx="142">
                  <c:v>124.86296263636363</c:v>
                </c:pt>
                <c:pt idx="143">
                  <c:v>129.06989627272728</c:v>
                </c:pt>
                <c:pt idx="144">
                  <c:v>143.48313918181819</c:v>
                </c:pt>
                <c:pt idx="145">
                  <c:v>156.84801745454544</c:v>
                </c:pt>
                <c:pt idx="146">
                  <c:v>158.44714499999998</c:v>
                </c:pt>
                <c:pt idx="147">
                  <c:v>164.65193690909092</c:v>
                </c:pt>
                <c:pt idx="148">
                  <c:v>164.20505945454545</c:v>
                </c:pt>
                <c:pt idx="149">
                  <c:v>177.26280963636361</c:v>
                </c:pt>
                <c:pt idx="150">
                  <c:v>174.01025063636362</c:v>
                </c:pt>
                <c:pt idx="152">
                  <c:v>170.06851490909091</c:v>
                </c:pt>
                <c:pt idx="153">
                  <c:v>165.42625945454546</c:v>
                </c:pt>
                <c:pt idx="154">
                  <c:v>174.00211236363637</c:v>
                </c:pt>
                <c:pt idx="155">
                  <c:v>164.46988845454547</c:v>
                </c:pt>
                <c:pt idx="156">
                  <c:v>167.4049421818182</c:v>
                </c:pt>
                <c:pt idx="157">
                  <c:v>173.95375390909092</c:v>
                </c:pt>
                <c:pt idx="158">
                  <c:v>181.02810590909093</c:v>
                </c:pt>
                <c:pt idx="159">
                  <c:v>209.27414836363639</c:v>
                </c:pt>
                <c:pt idx="160">
                  <c:v>201.4416277272727</c:v>
                </c:pt>
                <c:pt idx="161">
                  <c:v>192.25001927272726</c:v>
                </c:pt>
                <c:pt idx="162">
                  <c:v>175.1541399090909</c:v>
                </c:pt>
                <c:pt idx="163">
                  <c:v>135.79250045454543</c:v>
                </c:pt>
                <c:pt idx="164">
                  <c:v>133.73513854545456</c:v>
                </c:pt>
                <c:pt idx="165">
                  <c:v>160.64755618181817</c:v>
                </c:pt>
                <c:pt idx="166">
                  <c:v>174.359824</c:v>
                </c:pt>
                <c:pt idx="167">
                  <c:v>137.7929138181818</c:v>
                </c:pt>
                <c:pt idx="168">
                  <c:v>112.58630863636364</c:v>
                </c:pt>
                <c:pt idx="169">
                  <c:v>101.8684970909091</c:v>
                </c:pt>
                <c:pt idx="170">
                  <c:v>116.53271654545455</c:v>
                </c:pt>
                <c:pt idx="171">
                  <c:v>124.64662381818181</c:v>
                </c:pt>
                <c:pt idx="172">
                  <c:v>111.03247900000001</c:v>
                </c:pt>
                <c:pt idx="173">
                  <c:v>109.510882</c:v>
                </c:pt>
                <c:pt idx="174">
                  <c:v>113.54398509090908</c:v>
                </c:pt>
                <c:pt idx="175">
                  <c:v>113.58360727272726</c:v>
                </c:pt>
                <c:pt idx="176">
                  <c:v>107.15359636363637</c:v>
                </c:pt>
                <c:pt idx="177">
                  <c:v>127.35586854545454</c:v>
                </c:pt>
                <c:pt idx="178">
                  <c:v>130.8032980909091</c:v>
                </c:pt>
                <c:pt idx="179">
                  <c:v>149.27397418181818</c:v>
                </c:pt>
                <c:pt idx="180">
                  <c:v>120.41684863636364</c:v>
                </c:pt>
                <c:pt idx="181">
                  <c:v>99.365274181818179</c:v>
                </c:pt>
                <c:pt idx="182">
                  <c:v>110.71667100000001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0E-48D8-8228-94C0001F18CF}"/>
            </c:ext>
          </c:extLst>
        </c:ser>
        <c:ser>
          <c:idx val="1"/>
          <c:order val="1"/>
          <c:tx>
            <c:strRef>
              <c:f>'Fig 13'!$D$3:$E$3</c:f>
              <c:strCache>
                <c:ptCount val="1"/>
                <c:pt idx="0">
                  <c:v>2023/24 actuals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ED7D31">
                  <a:lumMod val="75000"/>
                </a:srgbClr>
              </a:solidFill>
              <a:ln w="9525">
                <a:noFill/>
              </a:ln>
              <a:effectLst/>
            </c:spPr>
          </c:marker>
          <c:trendline>
            <c:spPr>
              <a:ln w="28575" cap="rnd">
                <a:solidFill>
                  <a:srgbClr val="ED7D31">
                    <a:lumMod val="75000"/>
                  </a:srgbClr>
                </a:solidFill>
                <a:prstDash val="dash"/>
              </a:ln>
              <a:effectLst/>
            </c:spPr>
            <c:trendlineType val="linear"/>
            <c:forward val="1"/>
            <c:backward val="1"/>
            <c:dispRSqr val="0"/>
            <c:dispEq val="0"/>
          </c:trendline>
          <c:xVal>
            <c:numRef>
              <c:f>'Fig 13'!$D$5:$D$187</c:f>
              <c:numCache>
                <c:formatCode>0.0</c:formatCode>
                <c:ptCount val="183"/>
                <c:pt idx="0">
                  <c:v>14.103305321617643</c:v>
                </c:pt>
                <c:pt idx="1">
                  <c:v>13.799851005690831</c:v>
                </c:pt>
                <c:pt idx="2">
                  <c:v>13.324894807044188</c:v>
                </c:pt>
                <c:pt idx="3">
                  <c:v>13.224826811228905</c:v>
                </c:pt>
                <c:pt idx="4">
                  <c:v>13.392943174015837</c:v>
                </c:pt>
                <c:pt idx="5">
                  <c:v>13.932711028860165</c:v>
                </c:pt>
                <c:pt idx="6">
                  <c:v>13.976519634226628</c:v>
                </c:pt>
                <c:pt idx="7">
                  <c:v>14.05661304727337</c:v>
                </c:pt>
                <c:pt idx="8">
                  <c:v>14.195010735211133</c:v>
                </c:pt>
                <c:pt idx="9">
                  <c:v>14.145964868375847</c:v>
                </c:pt>
                <c:pt idx="10">
                  <c:v>13.393112645216219</c:v>
                </c:pt>
                <c:pt idx="11">
                  <c:v>12.57402315118112</c:v>
                </c:pt>
                <c:pt idx="12">
                  <c:v>12.118225415837797</c:v>
                </c:pt>
                <c:pt idx="13">
                  <c:v>10.384371278757742</c:v>
                </c:pt>
                <c:pt idx="14">
                  <c:v>8.9598643505365985</c:v>
                </c:pt>
                <c:pt idx="15">
                  <c:v>8.5041833954869706</c:v>
                </c:pt>
                <c:pt idx="16">
                  <c:v>9.2833133581621876</c:v>
                </c:pt>
                <c:pt idx="17">
                  <c:v>10.263056164871479</c:v>
                </c:pt>
                <c:pt idx="18">
                  <c:v>11.997968992930558</c:v>
                </c:pt>
                <c:pt idx="19">
                  <c:v>11.050442173169182</c:v>
                </c:pt>
                <c:pt idx="20">
                  <c:v>10.492608263456264</c:v>
                </c:pt>
                <c:pt idx="21">
                  <c:v>10.071254681376438</c:v>
                </c:pt>
                <c:pt idx="22">
                  <c:v>9.9772820110967668</c:v>
                </c:pt>
                <c:pt idx="23">
                  <c:v>9.8429657452031112</c:v>
                </c:pt>
                <c:pt idx="24">
                  <c:v>9.4766998894935597</c:v>
                </c:pt>
                <c:pt idx="25">
                  <c:v>9.6932875910835907</c:v>
                </c:pt>
                <c:pt idx="26">
                  <c:v>9.5163803325097049</c:v>
                </c:pt>
                <c:pt idx="27">
                  <c:v>9.8332676441264706</c:v>
                </c:pt>
                <c:pt idx="28">
                  <c:v>9.5923446318326775</c:v>
                </c:pt>
                <c:pt idx="29">
                  <c:v>9.3897624473034114</c:v>
                </c:pt>
                <c:pt idx="30">
                  <c:v>9.3078246561698528</c:v>
                </c:pt>
                <c:pt idx="31">
                  <c:v>9.2501872298845296</c:v>
                </c:pt>
                <c:pt idx="32">
                  <c:v>8.2786164088921694</c:v>
                </c:pt>
                <c:pt idx="33">
                  <c:v>8.5032516711969102</c:v>
                </c:pt>
                <c:pt idx="34">
                  <c:v>7.9732471582175402</c:v>
                </c:pt>
                <c:pt idx="35">
                  <c:v>8.1669424727222779</c:v>
                </c:pt>
                <c:pt idx="36">
                  <c:v>8.0852783234708667</c:v>
                </c:pt>
                <c:pt idx="37">
                  <c:v>7.8501988323772451</c:v>
                </c:pt>
                <c:pt idx="38">
                  <c:v>7.6194918471258433</c:v>
                </c:pt>
                <c:pt idx="39">
                  <c:v>7.0877793716986863</c:v>
                </c:pt>
                <c:pt idx="40">
                  <c:v>6.5732844554874994</c:v>
                </c:pt>
                <c:pt idx="41">
                  <c:v>6.2940549308655749</c:v>
                </c:pt>
                <c:pt idx="42">
                  <c:v>6.0974141434023217</c:v>
                </c:pt>
                <c:pt idx="43">
                  <c:v>7.9914016675884865</c:v>
                </c:pt>
                <c:pt idx="44">
                  <c:v>8.0640246188780829</c:v>
                </c:pt>
                <c:pt idx="45">
                  <c:v>7.6513425021331427</c:v>
                </c:pt>
                <c:pt idx="46">
                  <c:v>6.5715992126231235</c:v>
                </c:pt>
                <c:pt idx="47">
                  <c:v>6.6683187334032699</c:v>
                </c:pt>
                <c:pt idx="48">
                  <c:v>8.2458765618566066</c:v>
                </c:pt>
                <c:pt idx="49">
                  <c:v>8.8250255214119342</c:v>
                </c:pt>
                <c:pt idx="50">
                  <c:v>8.5233185381621812</c:v>
                </c:pt>
                <c:pt idx="51">
                  <c:v>7.5635931454819785</c:v>
                </c:pt>
                <c:pt idx="52">
                  <c:v>7.5778387881835823</c:v>
                </c:pt>
                <c:pt idx="53">
                  <c:v>8.2062803491460308</c:v>
                </c:pt>
                <c:pt idx="54">
                  <c:v>6.1025555336002011</c:v>
                </c:pt>
                <c:pt idx="55">
                  <c:v>4.2993153776365309</c:v>
                </c:pt>
                <c:pt idx="56">
                  <c:v>3.9942718578772056</c:v>
                </c:pt>
                <c:pt idx="57">
                  <c:v>4.2636619342726316</c:v>
                </c:pt>
                <c:pt idx="58">
                  <c:v>4.2287284157196066</c:v>
                </c:pt>
                <c:pt idx="59">
                  <c:v>2.9778032406799344</c:v>
                </c:pt>
                <c:pt idx="60">
                  <c:v>1.67072715440056</c:v>
                </c:pt>
                <c:pt idx="61">
                  <c:v>0.9546352468124939</c:v>
                </c:pt>
                <c:pt idx="62">
                  <c:v>-4.0631348285814176E-2</c:v>
                </c:pt>
                <c:pt idx="63">
                  <c:v>1.6610125657950112</c:v>
                </c:pt>
                <c:pt idx="64">
                  <c:v>2.8125975574725661</c:v>
                </c:pt>
                <c:pt idx="65">
                  <c:v>3.3639593004675237</c:v>
                </c:pt>
                <c:pt idx="66">
                  <c:v>2.6053867067626015</c:v>
                </c:pt>
                <c:pt idx="67">
                  <c:v>3.2416528855279454</c:v>
                </c:pt>
                <c:pt idx="68">
                  <c:v>5.2942742682232176</c:v>
                </c:pt>
                <c:pt idx="69">
                  <c:v>5.8673938454570225</c:v>
                </c:pt>
                <c:pt idx="70">
                  <c:v>6.2383818564054918</c:v>
                </c:pt>
                <c:pt idx="71">
                  <c:v>6.6479792044154102</c:v>
                </c:pt>
                <c:pt idx="72">
                  <c:v>6.4273811172665027</c:v>
                </c:pt>
                <c:pt idx="73">
                  <c:v>5.0196955541390125</c:v>
                </c:pt>
                <c:pt idx="74">
                  <c:v>5.2624598859731453</c:v>
                </c:pt>
                <c:pt idx="75">
                  <c:v>5.7080396192566178</c:v>
                </c:pt>
                <c:pt idx="76">
                  <c:v>6.7391932867819326</c:v>
                </c:pt>
                <c:pt idx="77">
                  <c:v>7.1571375975258551</c:v>
                </c:pt>
                <c:pt idx="78">
                  <c:v>7.8141789988251036</c:v>
                </c:pt>
                <c:pt idx="79">
                  <c:v>6.5580932503839682</c:v>
                </c:pt>
                <c:pt idx="80">
                  <c:v>6.5790460270842397</c:v>
                </c:pt>
                <c:pt idx="81">
                  <c:v>7.2207078708904398</c:v>
                </c:pt>
                <c:pt idx="82">
                  <c:v>7.132419953339137</c:v>
                </c:pt>
                <c:pt idx="83">
                  <c:v>7.5669168779183584</c:v>
                </c:pt>
                <c:pt idx="84">
                  <c:v>8.3022508414460265</c:v>
                </c:pt>
                <c:pt idx="85">
                  <c:v>7.6895957191266708</c:v>
                </c:pt>
                <c:pt idx="86">
                  <c:v>6.2206856568669586</c:v>
                </c:pt>
                <c:pt idx="87">
                  <c:v>5.9112172524339339</c:v>
                </c:pt>
                <c:pt idx="88">
                  <c:v>6.5674369350266755</c:v>
                </c:pt>
                <c:pt idx="89">
                  <c:v>5.8165578112414131</c:v>
                </c:pt>
                <c:pt idx="90">
                  <c:v>5.6302181533505875</c:v>
                </c:pt>
                <c:pt idx="91">
                  <c:v>5.2142068040444816</c:v>
                </c:pt>
                <c:pt idx="92">
                  <c:v>5.3615990381727716</c:v>
                </c:pt>
                <c:pt idx="93">
                  <c:v>6.0542134429218324</c:v>
                </c:pt>
                <c:pt idx="94">
                  <c:v>6.2592282902746934</c:v>
                </c:pt>
                <c:pt idx="95">
                  <c:v>5.3608274758677616</c:v>
                </c:pt>
                <c:pt idx="96">
                  <c:v>4.9345168707432174</c:v>
                </c:pt>
                <c:pt idx="97">
                  <c:v>4.1873699820864694</c:v>
                </c:pt>
                <c:pt idx="98">
                  <c:v>2.8403068702312968</c:v>
                </c:pt>
                <c:pt idx="99">
                  <c:v>1.3267731289396845</c:v>
                </c:pt>
                <c:pt idx="100">
                  <c:v>1.1196126501632191</c:v>
                </c:pt>
                <c:pt idx="101">
                  <c:v>1.858623477827587</c:v>
                </c:pt>
                <c:pt idx="102">
                  <c:v>2.5570390547695876</c:v>
                </c:pt>
                <c:pt idx="103">
                  <c:v>2.6570220883355882</c:v>
                </c:pt>
                <c:pt idx="104">
                  <c:v>2.9833506619157735</c:v>
                </c:pt>
                <c:pt idx="105">
                  <c:v>2.5668854844907223</c:v>
                </c:pt>
                <c:pt idx="106">
                  <c:v>1.0597101289421584</c:v>
                </c:pt>
                <c:pt idx="107">
                  <c:v>0.93784395133958331</c:v>
                </c:pt>
                <c:pt idx="108">
                  <c:v>4.6560214208462278E-2</c:v>
                </c:pt>
                <c:pt idx="109">
                  <c:v>-0.43484643344806606</c:v>
                </c:pt>
                <c:pt idx="110">
                  <c:v>0.40669929618693096</c:v>
                </c:pt>
                <c:pt idx="111">
                  <c:v>1.592003511619394</c:v>
                </c:pt>
                <c:pt idx="112">
                  <c:v>4.6677953978952234</c:v>
                </c:pt>
                <c:pt idx="113">
                  <c:v>5.0656402962520071</c:v>
                </c:pt>
                <c:pt idx="114">
                  <c:v>5.9109154848359049</c:v>
                </c:pt>
                <c:pt idx="115">
                  <c:v>6.4153733002950615</c:v>
                </c:pt>
                <c:pt idx="116">
                  <c:v>7.0031787561485244</c:v>
                </c:pt>
                <c:pt idx="117">
                  <c:v>5.8190478121331974</c:v>
                </c:pt>
                <c:pt idx="118">
                  <c:v>5.1504865650178662</c:v>
                </c:pt>
                <c:pt idx="119">
                  <c:v>5.926851586256447</c:v>
                </c:pt>
                <c:pt idx="120">
                  <c:v>6.5786677049772635</c:v>
                </c:pt>
                <c:pt idx="121">
                  <c:v>5.4951426288369669</c:v>
                </c:pt>
                <c:pt idx="122">
                  <c:v>5.2393357367751916</c:v>
                </c:pt>
                <c:pt idx="123">
                  <c:v>5.1210563607823456</c:v>
                </c:pt>
                <c:pt idx="124">
                  <c:v>6.5640287336701073</c:v>
                </c:pt>
                <c:pt idx="125">
                  <c:v>7.2345800701041334</c:v>
                </c:pt>
                <c:pt idx="126">
                  <c:v>7.5074070012926235</c:v>
                </c:pt>
                <c:pt idx="127">
                  <c:v>7.3992042256092407</c:v>
                </c:pt>
                <c:pt idx="128">
                  <c:v>7.2268579187245905</c:v>
                </c:pt>
                <c:pt idx="129">
                  <c:v>5.403441848972208</c:v>
                </c:pt>
                <c:pt idx="130">
                  <c:v>3.8386648232129228</c:v>
                </c:pt>
                <c:pt idx="131">
                  <c:v>5.7176184452838719</c:v>
                </c:pt>
                <c:pt idx="132">
                  <c:v>6.1971613395373266</c:v>
                </c:pt>
                <c:pt idx="133">
                  <c:v>5.5428878285826197</c:v>
                </c:pt>
                <c:pt idx="134">
                  <c:v>5.134091608307072</c:v>
                </c:pt>
                <c:pt idx="135">
                  <c:v>5.7018153753814023</c:v>
                </c:pt>
                <c:pt idx="136">
                  <c:v>7.438576844200238</c:v>
                </c:pt>
                <c:pt idx="137">
                  <c:v>8.8559029469582988</c:v>
                </c:pt>
                <c:pt idx="138">
                  <c:v>8.4196540646920965</c:v>
                </c:pt>
                <c:pt idx="139">
                  <c:v>8.3739236545012048</c:v>
                </c:pt>
                <c:pt idx="140">
                  <c:v>8.7566200139596813</c:v>
                </c:pt>
                <c:pt idx="141">
                  <c:v>8.0245803561965268</c:v>
                </c:pt>
                <c:pt idx="142">
                  <c:v>7.6413929703053363</c:v>
                </c:pt>
                <c:pt idx="143">
                  <c:v>7.2768075269565919</c:v>
                </c:pt>
                <c:pt idx="144">
                  <c:v>5.6820770150959365</c:v>
                </c:pt>
                <c:pt idx="145">
                  <c:v>5.1118718910353875</c:v>
                </c:pt>
                <c:pt idx="146">
                  <c:v>4.7443311914945792</c:v>
                </c:pt>
                <c:pt idx="147">
                  <c:v>3.8173322591839964</c:v>
                </c:pt>
                <c:pt idx="148">
                  <c:v>4.2801161432117283</c:v>
                </c:pt>
                <c:pt idx="149">
                  <c:v>4.7017269615497801</c:v>
                </c:pt>
                <c:pt idx="150">
                  <c:v>5.8313967945192138</c:v>
                </c:pt>
                <c:pt idx="151">
                  <c:v>5.9319152720631196</c:v>
                </c:pt>
                <c:pt idx="152">
                  <c:v>4.5837934223622678</c:v>
                </c:pt>
                <c:pt idx="153">
                  <c:v>4.3911946327566449</c:v>
                </c:pt>
                <c:pt idx="154">
                  <c:v>4.7740091843760091</c:v>
                </c:pt>
                <c:pt idx="155">
                  <c:v>4.8098160144618012</c:v>
                </c:pt>
                <c:pt idx="156">
                  <c:v>5.9388329817123111</c:v>
                </c:pt>
                <c:pt idx="157">
                  <c:v>5.828959526964713</c:v>
                </c:pt>
                <c:pt idx="158">
                  <c:v>5.5031017802737132</c:v>
                </c:pt>
                <c:pt idx="159">
                  <c:v>5.3343734160003233</c:v>
                </c:pt>
                <c:pt idx="160">
                  <c:v>6.2522206406259535</c:v>
                </c:pt>
                <c:pt idx="161">
                  <c:v>6.1575561447770566</c:v>
                </c:pt>
                <c:pt idx="162">
                  <c:v>6.3481534329254838</c:v>
                </c:pt>
                <c:pt idx="163">
                  <c:v>7.6595040745088996</c:v>
                </c:pt>
                <c:pt idx="164">
                  <c:v>8.5234366489123037</c:v>
                </c:pt>
                <c:pt idx="165">
                  <c:v>9.1232280915904678</c:v>
                </c:pt>
                <c:pt idx="166">
                  <c:v>8.9918852031746024</c:v>
                </c:pt>
                <c:pt idx="167">
                  <c:v>8.289269889509983</c:v>
                </c:pt>
                <c:pt idx="168">
                  <c:v>9.3309011625526672</c:v>
                </c:pt>
                <c:pt idx="169">
                  <c:v>9.5133749428398531</c:v>
                </c:pt>
                <c:pt idx="170">
                  <c:v>9.8193239125006535</c:v>
                </c:pt>
                <c:pt idx="171">
                  <c:v>9.8676497792850135</c:v>
                </c:pt>
                <c:pt idx="172">
                  <c:v>9.3865647895054334</c:v>
                </c:pt>
                <c:pt idx="173">
                  <c:v>8.2939055622167981</c:v>
                </c:pt>
                <c:pt idx="174">
                  <c:v>6.9563753777622557</c:v>
                </c:pt>
                <c:pt idx="175">
                  <c:v>7.7743065305564976</c:v>
                </c:pt>
                <c:pt idx="176">
                  <c:v>7.4463746417401939</c:v>
                </c:pt>
                <c:pt idx="177">
                  <c:v>7.9140775440963349</c:v>
                </c:pt>
                <c:pt idx="178">
                  <c:v>6.9074392655285699</c:v>
                </c:pt>
                <c:pt idx="179">
                  <c:v>6.8665856104090794</c:v>
                </c:pt>
                <c:pt idx="180">
                  <c:v>8.0679100579933412</c:v>
                </c:pt>
                <c:pt idx="181">
                  <c:v>8.7771744259227802</c:v>
                </c:pt>
                <c:pt idx="182">
                  <c:v>8.4508463337838737</c:v>
                </c:pt>
              </c:numCache>
            </c:numRef>
          </c:xVal>
          <c:yVal>
            <c:numRef>
              <c:f>'Fig 13'!$E$5:$E$187</c:f>
              <c:numCache>
                <c:formatCode>0.00</c:formatCode>
                <c:ptCount val="183"/>
                <c:pt idx="0">
                  <c:v>41.333129818181817</c:v>
                </c:pt>
                <c:pt idx="1">
                  <c:v>48.07203309090908</c:v>
                </c:pt>
                <c:pt idx="2">
                  <c:v>52.627809454545449</c:v>
                </c:pt>
                <c:pt idx="3">
                  <c:v>55.98375336363636</c:v>
                </c:pt>
                <c:pt idx="4">
                  <c:v>55.067257090909088</c:v>
                </c:pt>
                <c:pt idx="5">
                  <c:v>47.515372181818179</c:v>
                </c:pt>
                <c:pt idx="6">
                  <c:v>42.14204872727273</c:v>
                </c:pt>
                <c:pt idx="7">
                  <c:v>43.162436999999997</c:v>
                </c:pt>
                <c:pt idx="8">
                  <c:v>43.717178454545454</c:v>
                </c:pt>
                <c:pt idx="9">
                  <c:v>43.879194727272726</c:v>
                </c:pt>
                <c:pt idx="10">
                  <c:v>52.562097272727264</c:v>
                </c:pt>
                <c:pt idx="11">
                  <c:v>60.503684545454547</c:v>
                </c:pt>
                <c:pt idx="12">
                  <c:v>61.970524454545448</c:v>
                </c:pt>
                <c:pt idx="13">
                  <c:v>75.936029272727282</c:v>
                </c:pt>
                <c:pt idx="14">
                  <c:v>93.952281090909082</c:v>
                </c:pt>
                <c:pt idx="15">
                  <c:v>114.46110663636364</c:v>
                </c:pt>
                <c:pt idx="16">
                  <c:v>100.64677136363638</c:v>
                </c:pt>
                <c:pt idx="17">
                  <c:v>91.489011909090905</c:v>
                </c:pt>
                <c:pt idx="18">
                  <c:v>71.79229554545455</c:v>
                </c:pt>
                <c:pt idx="19">
                  <c:v>79.200297181818186</c:v>
                </c:pt>
                <c:pt idx="20">
                  <c:v>82.172708</c:v>
                </c:pt>
                <c:pt idx="21">
                  <c:v>89.101638545454549</c:v>
                </c:pt>
                <c:pt idx="22">
                  <c:v>100.80136536363638</c:v>
                </c:pt>
                <c:pt idx="23">
                  <c:v>95.942049545454537</c:v>
                </c:pt>
                <c:pt idx="24">
                  <c:v>100.67450172727273</c:v>
                </c:pt>
                <c:pt idx="25">
                  <c:v>95.795370454545449</c:v>
                </c:pt>
                <c:pt idx="26">
                  <c:v>99.002428363636369</c:v>
                </c:pt>
                <c:pt idx="27">
                  <c:v>91.327296727272724</c:v>
                </c:pt>
                <c:pt idx="28">
                  <c:v>93.974534727272712</c:v>
                </c:pt>
                <c:pt idx="29">
                  <c:v>105.06941372727273</c:v>
                </c:pt>
                <c:pt idx="30">
                  <c:v>107.10667781818182</c:v>
                </c:pt>
                <c:pt idx="31">
                  <c:v>104.20706127272729</c:v>
                </c:pt>
                <c:pt idx="32">
                  <c:v>119.56640909090908</c:v>
                </c:pt>
                <c:pt idx="33">
                  <c:v>114.01779018181819</c:v>
                </c:pt>
                <c:pt idx="34">
                  <c:v>115.98799118181817</c:v>
                </c:pt>
                <c:pt idx="35">
                  <c:v>110.10773409090908</c:v>
                </c:pt>
                <c:pt idx="36">
                  <c:v>122.04453845454545</c:v>
                </c:pt>
                <c:pt idx="37">
                  <c:v>125.09172918181817</c:v>
                </c:pt>
                <c:pt idx="38">
                  <c:v>130.93268145454547</c:v>
                </c:pt>
                <c:pt idx="39">
                  <c:v>137.27254363636362</c:v>
                </c:pt>
                <c:pt idx="40">
                  <c:v>143.21334909090911</c:v>
                </c:pt>
                <c:pt idx="41">
                  <c:v>138.54040490909091</c:v>
                </c:pt>
                <c:pt idx="42">
                  <c:v>141.94404627272726</c:v>
                </c:pt>
                <c:pt idx="43">
                  <c:v>123.94991209090909</c:v>
                </c:pt>
                <c:pt idx="44">
                  <c:v>124.07187372727275</c:v>
                </c:pt>
                <c:pt idx="45">
                  <c:v>131.42173418181818</c:v>
                </c:pt>
                <c:pt idx="46">
                  <c:v>147.99072418181819</c:v>
                </c:pt>
                <c:pt idx="47">
                  <c:v>141.65101045454546</c:v>
                </c:pt>
                <c:pt idx="48">
                  <c:v>112.908394</c:v>
                </c:pt>
                <c:pt idx="49">
                  <c:v>108.76435218181818</c:v>
                </c:pt>
                <c:pt idx="50">
                  <c:v>120.06516036363637</c:v>
                </c:pt>
                <c:pt idx="51">
                  <c:v>131.91049572727272</c:v>
                </c:pt>
                <c:pt idx="52">
                  <c:v>135.40202027272727</c:v>
                </c:pt>
                <c:pt idx="53">
                  <c:v>120.85949881818182</c:v>
                </c:pt>
                <c:pt idx="54">
                  <c:v>152.21079618181818</c:v>
                </c:pt>
                <c:pt idx="55">
                  <c:v>173.28429572727273</c:v>
                </c:pt>
                <c:pt idx="56">
                  <c:v>172.01467909090908</c:v>
                </c:pt>
                <c:pt idx="57">
                  <c:v>163.98683436363638</c:v>
                </c:pt>
                <c:pt idx="58">
                  <c:v>174.94828372727272</c:v>
                </c:pt>
                <c:pt idx="59">
                  <c:v>197.14984245454545</c:v>
                </c:pt>
                <c:pt idx="60">
                  <c:v>216.00961490909091</c:v>
                </c:pt>
                <c:pt idx="61">
                  <c:v>226.62077909090905</c:v>
                </c:pt>
                <c:pt idx="62">
                  <c:v>224.22409281818182</c:v>
                </c:pt>
                <c:pt idx="63">
                  <c:v>196.09020281818184</c:v>
                </c:pt>
                <c:pt idx="64">
                  <c:v>186.93496472727273</c:v>
                </c:pt>
                <c:pt idx="65">
                  <c:v>186.03967909090909</c:v>
                </c:pt>
                <c:pt idx="66">
                  <c:v>203.279618</c:v>
                </c:pt>
                <c:pt idx="67">
                  <c:v>185.68204399999999</c:v>
                </c:pt>
                <c:pt idx="68">
                  <c:v>159.95298709090909</c:v>
                </c:pt>
                <c:pt idx="69">
                  <c:v>146.09869954545454</c:v>
                </c:pt>
                <c:pt idx="70">
                  <c:v>144.84290236363634</c:v>
                </c:pt>
                <c:pt idx="71">
                  <c:v>149.10435563636364</c:v>
                </c:pt>
                <c:pt idx="72">
                  <c:v>147.46977536363636</c:v>
                </c:pt>
                <c:pt idx="73">
                  <c:v>166.11706427272728</c:v>
                </c:pt>
                <c:pt idx="74">
                  <c:v>170.30212081818181</c:v>
                </c:pt>
                <c:pt idx="75">
                  <c:v>159.7453880909091</c:v>
                </c:pt>
                <c:pt idx="76">
                  <c:v>132.75980154545456</c:v>
                </c:pt>
                <c:pt idx="77">
                  <c:v>129.48278481818181</c:v>
                </c:pt>
                <c:pt idx="78">
                  <c:v>128.07379863636362</c:v>
                </c:pt>
                <c:pt idx="79">
                  <c:v>139.68259799999998</c:v>
                </c:pt>
                <c:pt idx="80">
                  <c:v>149.29956754545455</c:v>
                </c:pt>
                <c:pt idx="81">
                  <c:v>136.41475254545455</c:v>
                </c:pt>
                <c:pt idx="82">
                  <c:v>135.76575090909091</c:v>
                </c:pt>
                <c:pt idx="83">
                  <c:v>123.18604827272726</c:v>
                </c:pt>
                <c:pt idx="84">
                  <c:v>109.06402645454546</c:v>
                </c:pt>
                <c:pt idx="85">
                  <c:v>110.23582063636364</c:v>
                </c:pt>
                <c:pt idx="86">
                  <c:v>136.40450136363634</c:v>
                </c:pt>
                <c:pt idx="87">
                  <c:v>140.90332772727271</c:v>
                </c:pt>
                <c:pt idx="88">
                  <c:v>138.8954</c:v>
                </c:pt>
                <c:pt idx="89">
                  <c:v>148.8240109090909</c:v>
                </c:pt>
                <c:pt idx="90">
                  <c:v>145.86983381818183</c:v>
                </c:pt>
                <c:pt idx="91">
                  <c:v>146.4615321818182</c:v>
                </c:pt>
                <c:pt idx="92">
                  <c:v>146.1622958181818</c:v>
                </c:pt>
                <c:pt idx="93">
                  <c:v>141.65185399999999</c:v>
                </c:pt>
                <c:pt idx="94">
                  <c:v>144.17221963636362</c:v>
                </c:pt>
                <c:pt idx="95">
                  <c:v>156.14765518181818</c:v>
                </c:pt>
                <c:pt idx="96">
                  <c:v>164.80096472727271</c:v>
                </c:pt>
                <c:pt idx="97">
                  <c:v>168.26927000000001</c:v>
                </c:pt>
                <c:pt idx="98">
                  <c:v>187.8890559090909</c:v>
                </c:pt>
                <c:pt idx="99">
                  <c:v>217.54731000000001</c:v>
                </c:pt>
                <c:pt idx="100">
                  <c:v>219.22875972727272</c:v>
                </c:pt>
                <c:pt idx="101">
                  <c:v>214.8460162727273</c:v>
                </c:pt>
                <c:pt idx="102">
                  <c:v>204.10547709090909</c:v>
                </c:pt>
                <c:pt idx="103">
                  <c:v>194.59641136363635</c:v>
                </c:pt>
                <c:pt idx="104">
                  <c:v>182.35170809090911</c:v>
                </c:pt>
                <c:pt idx="105">
                  <c:v>187.60002127272728</c:v>
                </c:pt>
                <c:pt idx="106">
                  <c:v>224.3495478181818</c:v>
                </c:pt>
                <c:pt idx="107">
                  <c:v>227.48870154545457</c:v>
                </c:pt>
                <c:pt idx="108">
                  <c:v>233.7734080909091</c:v>
                </c:pt>
                <c:pt idx="109">
                  <c:v>246.07938645454544</c:v>
                </c:pt>
                <c:pt idx="110">
                  <c:v>229.7574129090909</c:v>
                </c:pt>
                <c:pt idx="111">
                  <c:v>201.40555700000002</c:v>
                </c:pt>
                <c:pt idx="112">
                  <c:v>165.34328663636364</c:v>
                </c:pt>
                <c:pt idx="113">
                  <c:v>164.68080372727275</c:v>
                </c:pt>
                <c:pt idx="114">
                  <c:v>164.42292963636362</c:v>
                </c:pt>
                <c:pt idx="115">
                  <c:v>149.88808309090908</c:v>
                </c:pt>
                <c:pt idx="116">
                  <c:v>147.14270009090907</c:v>
                </c:pt>
                <c:pt idx="117">
                  <c:v>152.56232472727271</c:v>
                </c:pt>
                <c:pt idx="118">
                  <c:v>161.51911227272728</c:v>
                </c:pt>
                <c:pt idx="119">
                  <c:v>149.36328218181819</c:v>
                </c:pt>
                <c:pt idx="120">
                  <c:v>143.80943027272727</c:v>
                </c:pt>
                <c:pt idx="121">
                  <c:v>157.44728081818181</c:v>
                </c:pt>
                <c:pt idx="122">
                  <c:v>171.02153081818182</c:v>
                </c:pt>
                <c:pt idx="123">
                  <c:v>164.08759854545454</c:v>
                </c:pt>
                <c:pt idx="124">
                  <c:v>143.55966454545455</c:v>
                </c:pt>
                <c:pt idx="125">
                  <c:v>122.89598954545454</c:v>
                </c:pt>
                <c:pt idx="126">
                  <c:v>125.1758849090909</c:v>
                </c:pt>
                <c:pt idx="127">
                  <c:v>139.39703136363636</c:v>
                </c:pt>
                <c:pt idx="128">
                  <c:v>139.9402431818182</c:v>
                </c:pt>
                <c:pt idx="129">
                  <c:v>165.62233309090911</c:v>
                </c:pt>
                <c:pt idx="130">
                  <c:v>182.23883445454547</c:v>
                </c:pt>
                <c:pt idx="131">
                  <c:v>153.15511827272726</c:v>
                </c:pt>
                <c:pt idx="132">
                  <c:v>135.33633909090909</c:v>
                </c:pt>
                <c:pt idx="133">
                  <c:v>140.695425</c:v>
                </c:pt>
                <c:pt idx="134">
                  <c:v>158.38192545454547</c:v>
                </c:pt>
                <c:pt idx="135">
                  <c:v>158.77919654545454</c:v>
                </c:pt>
                <c:pt idx="136">
                  <c:v>129.28217663636363</c:v>
                </c:pt>
                <c:pt idx="137">
                  <c:v>105.93705645454547</c:v>
                </c:pt>
                <c:pt idx="138">
                  <c:v>112.35657145454546</c:v>
                </c:pt>
                <c:pt idx="139">
                  <c:v>111.45442781818183</c:v>
                </c:pt>
                <c:pt idx="140">
                  <c:v>103.13383672727272</c:v>
                </c:pt>
                <c:pt idx="141">
                  <c:v>123.46281118181818</c:v>
                </c:pt>
                <c:pt idx="142">
                  <c:v>132.62181527272728</c:v>
                </c:pt>
                <c:pt idx="143">
                  <c:v>136.83007454545455</c:v>
                </c:pt>
                <c:pt idx="144">
                  <c:v>155.12255327272726</c:v>
                </c:pt>
                <c:pt idx="145">
                  <c:v>165.92060872727274</c:v>
                </c:pt>
                <c:pt idx="146">
                  <c:v>159.64575245454546</c:v>
                </c:pt>
                <c:pt idx="147">
                  <c:v>166.69027645454545</c:v>
                </c:pt>
                <c:pt idx="148">
                  <c:v>176.49842890909093</c:v>
                </c:pt>
                <c:pt idx="149">
                  <c:v>173.27212909090909</c:v>
                </c:pt>
                <c:pt idx="150">
                  <c:v>155.73723081818181</c:v>
                </c:pt>
                <c:pt idx="151">
                  <c:v>146.80397027272727</c:v>
                </c:pt>
                <c:pt idx="152">
                  <c:v>173.86345945454545</c:v>
                </c:pt>
                <c:pt idx="153">
                  <c:v>167.48666945454545</c:v>
                </c:pt>
                <c:pt idx="154">
                  <c:v>158.70055236363635</c:v>
                </c:pt>
                <c:pt idx="155">
                  <c:v>164.06439727272729</c:v>
                </c:pt>
                <c:pt idx="156">
                  <c:v>148.87698118181819</c:v>
                </c:pt>
                <c:pt idx="157">
                  <c:v>149.41060354545453</c:v>
                </c:pt>
                <c:pt idx="158">
                  <c:v>157.3774489090909</c:v>
                </c:pt>
                <c:pt idx="159">
                  <c:v>159.90796136363636</c:v>
                </c:pt>
                <c:pt idx="160">
                  <c:v>140.10443454545455</c:v>
                </c:pt>
                <c:pt idx="161">
                  <c:v>142.82342190909091</c:v>
                </c:pt>
                <c:pt idx="162">
                  <c:v>155.08157145454547</c:v>
                </c:pt>
                <c:pt idx="163">
                  <c:v>137.40184381818179</c:v>
                </c:pt>
                <c:pt idx="164">
                  <c:v>120.86943636363638</c:v>
                </c:pt>
                <c:pt idx="165">
                  <c:v>115.30271045454546</c:v>
                </c:pt>
                <c:pt idx="166">
                  <c:v>113.01375881818181</c:v>
                </c:pt>
                <c:pt idx="167">
                  <c:v>117.43314727272728</c:v>
                </c:pt>
                <c:pt idx="168">
                  <c:v>103.28486690909091</c:v>
                </c:pt>
                <c:pt idx="169">
                  <c:v>105.88177563636363</c:v>
                </c:pt>
                <c:pt idx="170">
                  <c:v>101.74070327272729</c:v>
                </c:pt>
                <c:pt idx="171">
                  <c:v>102.43801581818184</c:v>
                </c:pt>
                <c:pt idx="172">
                  <c:v>111.21601718181819</c:v>
                </c:pt>
                <c:pt idx="173">
                  <c:v>117.51834200000002</c:v>
                </c:pt>
                <c:pt idx="174">
                  <c:v>131.98759690909094</c:v>
                </c:pt>
                <c:pt idx="175">
                  <c:v>119.52360236363637</c:v>
                </c:pt>
                <c:pt idx="176">
                  <c:v>136.72922918181817</c:v>
                </c:pt>
                <c:pt idx="177">
                  <c:v>122.66013127272727</c:v>
                </c:pt>
                <c:pt idx="178">
                  <c:v>134.06684845454546</c:v>
                </c:pt>
                <c:pt idx="179">
                  <c:v>142.20399718181818</c:v>
                </c:pt>
                <c:pt idx="180">
                  <c:v>118.60622318181818</c:v>
                </c:pt>
                <c:pt idx="181">
                  <c:v>95.536848818181838</c:v>
                </c:pt>
                <c:pt idx="182">
                  <c:v>104.35524681818183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0E-48D8-8228-94C0001F1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0790072"/>
        <c:axId val="850781544"/>
      </c:scatterChart>
      <c:valAx>
        <c:axId val="850790072"/>
        <c:scaling>
          <c:orientation val="minMax"/>
          <c:min val="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Composite Weather Variable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781544"/>
        <c:crosses val="autoZero"/>
        <c:crossBetween val="midCat"/>
        <c:majorUnit val="2"/>
      </c:valAx>
      <c:valAx>
        <c:axId val="850781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Daily demand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790072"/>
        <c:crossesAt val="-2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14 NDM'!$F$7</c:f>
              <c:strCache>
                <c:ptCount val="1"/>
                <c:pt idx="0">
                  <c:v>2022/2023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14 NDM'!$A$8:$A$190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14 NDM'!$F$8:$F$190</c:f>
              <c:numCache>
                <c:formatCode>0.00</c:formatCode>
                <c:ptCount val="183"/>
                <c:pt idx="0">
                  <c:v>5.8448365090909088E-2</c:v>
                </c:pt>
                <c:pt idx="1">
                  <c:v>0.11632391209090909</c:v>
                </c:pt>
                <c:pt idx="2">
                  <c:v>0.18358083972727274</c:v>
                </c:pt>
                <c:pt idx="3">
                  <c:v>0.24345160354545456</c:v>
                </c:pt>
                <c:pt idx="4">
                  <c:v>0.30885711790909093</c:v>
                </c:pt>
                <c:pt idx="5">
                  <c:v>0.37684976218181815</c:v>
                </c:pt>
                <c:pt idx="6">
                  <c:v>0.4441291755454545</c:v>
                </c:pt>
                <c:pt idx="7">
                  <c:v>0.51005957563636362</c:v>
                </c:pt>
                <c:pt idx="8">
                  <c:v>0.57973581136363639</c:v>
                </c:pt>
                <c:pt idx="9">
                  <c:v>0.65525664981818177</c:v>
                </c:pt>
                <c:pt idx="10">
                  <c:v>0.7406387206363636</c:v>
                </c:pt>
                <c:pt idx="11">
                  <c:v>0.82482961300000002</c:v>
                </c:pt>
                <c:pt idx="12">
                  <c:v>0.89966090627272732</c:v>
                </c:pt>
                <c:pt idx="13">
                  <c:v>0.97575316681818181</c:v>
                </c:pt>
                <c:pt idx="14">
                  <c:v>1.0478619230909092</c:v>
                </c:pt>
                <c:pt idx="15">
                  <c:v>1.1200442185454547</c:v>
                </c:pt>
                <c:pt idx="16">
                  <c:v>1.187226157909091</c:v>
                </c:pt>
                <c:pt idx="17">
                  <c:v>1.2622511313636364</c:v>
                </c:pt>
                <c:pt idx="18">
                  <c:v>1.3385383795454546</c:v>
                </c:pt>
                <c:pt idx="19">
                  <c:v>1.4136449853636364</c:v>
                </c:pt>
                <c:pt idx="20">
                  <c:v>1.4848456029999999</c:v>
                </c:pt>
                <c:pt idx="21">
                  <c:v>1.5432093357272727</c:v>
                </c:pt>
                <c:pt idx="22">
                  <c:v>1.6027613317272726</c:v>
                </c:pt>
                <c:pt idx="23">
                  <c:v>1.6703518629090908</c:v>
                </c:pt>
                <c:pt idx="24">
                  <c:v>1.7401350564545455</c:v>
                </c:pt>
                <c:pt idx="25">
                  <c:v>1.8021159032727274</c:v>
                </c:pt>
                <c:pt idx="26">
                  <c:v>1.8641270811818182</c:v>
                </c:pt>
                <c:pt idx="27">
                  <c:v>1.9237317835454546</c:v>
                </c:pt>
                <c:pt idx="28">
                  <c:v>1.9843343455454547</c:v>
                </c:pt>
                <c:pt idx="29">
                  <c:v>2.0500616557272728</c:v>
                </c:pt>
                <c:pt idx="30">
                  <c:v>2.1236116639090912</c:v>
                </c:pt>
                <c:pt idx="31">
                  <c:v>2.2096421697272728</c:v>
                </c:pt>
                <c:pt idx="32">
                  <c:v>2.310562187909091</c:v>
                </c:pt>
                <c:pt idx="33">
                  <c:v>2.4118594250000003</c:v>
                </c:pt>
                <c:pt idx="34">
                  <c:v>2.5232509910909093</c:v>
                </c:pt>
                <c:pt idx="35">
                  <c:v>2.628461719636364</c:v>
                </c:pt>
                <c:pt idx="36">
                  <c:v>2.7296395070909094</c:v>
                </c:pt>
                <c:pt idx="37">
                  <c:v>2.830948448909091</c:v>
                </c:pt>
                <c:pt idx="38">
                  <c:v>2.9297464426363637</c:v>
                </c:pt>
                <c:pt idx="39">
                  <c:v>3.0305715536363635</c:v>
                </c:pt>
                <c:pt idx="40">
                  <c:v>3.1252717157272727</c:v>
                </c:pt>
                <c:pt idx="41">
                  <c:v>3.205163834090909</c:v>
                </c:pt>
                <c:pt idx="42">
                  <c:v>3.2838117649090908</c:v>
                </c:pt>
                <c:pt idx="43">
                  <c:v>3.3668871375454548</c:v>
                </c:pt>
                <c:pt idx="44">
                  <c:v>3.4627992656363635</c:v>
                </c:pt>
                <c:pt idx="45">
                  <c:v>3.5705647647272727</c:v>
                </c:pt>
                <c:pt idx="46">
                  <c:v>3.6904978224545451</c:v>
                </c:pt>
                <c:pt idx="47">
                  <c:v>3.8145039743636362</c:v>
                </c:pt>
                <c:pt idx="48">
                  <c:v>3.9368069899090905</c:v>
                </c:pt>
                <c:pt idx="49">
                  <c:v>4.0574257693636362</c:v>
                </c:pt>
                <c:pt idx="50">
                  <c:v>4.1840421369999996</c:v>
                </c:pt>
                <c:pt idx="51">
                  <c:v>4.3422665581818176</c:v>
                </c:pt>
                <c:pt idx="52">
                  <c:v>4.492080805545454</c:v>
                </c:pt>
                <c:pt idx="53">
                  <c:v>4.6350243845454537</c:v>
                </c:pt>
                <c:pt idx="54">
                  <c:v>4.7809770672727261</c:v>
                </c:pt>
                <c:pt idx="55">
                  <c:v>4.914590088181817</c:v>
                </c:pt>
                <c:pt idx="56">
                  <c:v>5.0354348929999988</c:v>
                </c:pt>
                <c:pt idx="57">
                  <c:v>5.1494265453636352</c:v>
                </c:pt>
                <c:pt idx="58">
                  <c:v>5.2916163884545444</c:v>
                </c:pt>
                <c:pt idx="59">
                  <c:v>5.4532939210909079</c:v>
                </c:pt>
                <c:pt idx="60">
                  <c:v>5.6161552193636357</c:v>
                </c:pt>
                <c:pt idx="61">
                  <c:v>5.7794398676363627</c:v>
                </c:pt>
                <c:pt idx="62">
                  <c:v>5.9442289008181808</c:v>
                </c:pt>
                <c:pt idx="63">
                  <c:v>6.1034760262727259</c:v>
                </c:pt>
                <c:pt idx="64">
                  <c:v>6.2702255797272706</c:v>
                </c:pt>
                <c:pt idx="65">
                  <c:v>6.4428039632727261</c:v>
                </c:pt>
                <c:pt idx="66">
                  <c:v>6.6257318882727256</c:v>
                </c:pt>
                <c:pt idx="67">
                  <c:v>6.8272825288181807</c:v>
                </c:pt>
                <c:pt idx="68">
                  <c:v>7.0467950609999983</c:v>
                </c:pt>
                <c:pt idx="69">
                  <c:v>7.2713148703636339</c:v>
                </c:pt>
                <c:pt idx="70">
                  <c:v>7.4851675768181796</c:v>
                </c:pt>
                <c:pt idx="71">
                  <c:v>7.7052080657272697</c:v>
                </c:pt>
                <c:pt idx="72">
                  <c:v>7.9454834365454516</c:v>
                </c:pt>
                <c:pt idx="73">
                  <c:v>8.1898505774545427</c:v>
                </c:pt>
                <c:pt idx="74">
                  <c:v>8.4420131126363618</c:v>
                </c:pt>
                <c:pt idx="75">
                  <c:v>8.6994824234545423</c:v>
                </c:pt>
                <c:pt idx="76">
                  <c:v>8.9501476694545428</c:v>
                </c:pt>
                <c:pt idx="77">
                  <c:v>9.1741256145454528</c:v>
                </c:pt>
                <c:pt idx="78">
                  <c:v>9.3818834481818172</c:v>
                </c:pt>
                <c:pt idx="79">
                  <c:v>9.528022877363636</c:v>
                </c:pt>
                <c:pt idx="80">
                  <c:v>9.671615617363635</c:v>
                </c:pt>
                <c:pt idx="81">
                  <c:v>9.8268206547272712</c:v>
                </c:pt>
                <c:pt idx="82">
                  <c:v>9.9792469679999982</c:v>
                </c:pt>
                <c:pt idx="83">
                  <c:v>10.123521732999997</c:v>
                </c:pt>
                <c:pt idx="84">
                  <c:v>10.258737550909089</c:v>
                </c:pt>
                <c:pt idx="85">
                  <c:v>10.380522393090907</c:v>
                </c:pt>
                <c:pt idx="86">
                  <c:v>10.533530084727269</c:v>
                </c:pt>
                <c:pt idx="87">
                  <c:v>10.69458559472727</c:v>
                </c:pt>
                <c:pt idx="88">
                  <c:v>10.838701578999997</c:v>
                </c:pt>
                <c:pt idx="89">
                  <c:v>10.989699829909089</c:v>
                </c:pt>
                <c:pt idx="90">
                  <c:v>11.134510684454543</c:v>
                </c:pt>
                <c:pt idx="91">
                  <c:v>11.263436403727271</c:v>
                </c:pt>
                <c:pt idx="92">
                  <c:v>11.391276984363634</c:v>
                </c:pt>
                <c:pt idx="93">
                  <c:v>11.548784681545452</c:v>
                </c:pt>
                <c:pt idx="94">
                  <c:v>11.710967312090906</c:v>
                </c:pt>
                <c:pt idx="95">
                  <c:v>11.843225786545451</c:v>
                </c:pt>
                <c:pt idx="96">
                  <c:v>11.975506833999997</c:v>
                </c:pt>
                <c:pt idx="97">
                  <c:v>12.114058299727271</c:v>
                </c:pt>
                <c:pt idx="98">
                  <c:v>12.241854953272725</c:v>
                </c:pt>
                <c:pt idx="99">
                  <c:v>12.391147128454543</c:v>
                </c:pt>
                <c:pt idx="100">
                  <c:v>12.560138705909088</c:v>
                </c:pt>
                <c:pt idx="101">
                  <c:v>12.720965940272725</c:v>
                </c:pt>
                <c:pt idx="102">
                  <c:v>12.879629464999999</c:v>
                </c:pt>
                <c:pt idx="103">
                  <c:v>13.030939807545453</c:v>
                </c:pt>
                <c:pt idx="104">
                  <c:v>13.190667676090907</c:v>
                </c:pt>
                <c:pt idx="105">
                  <c:v>13.342570305454544</c:v>
                </c:pt>
                <c:pt idx="106">
                  <c:v>13.511072623999997</c:v>
                </c:pt>
                <c:pt idx="107">
                  <c:v>13.713831973999998</c:v>
                </c:pt>
                <c:pt idx="108">
                  <c:v>13.941619796999998</c:v>
                </c:pt>
                <c:pt idx="109">
                  <c:v>14.161124674272726</c:v>
                </c:pt>
                <c:pt idx="110">
                  <c:v>14.379843213181815</c:v>
                </c:pt>
                <c:pt idx="111">
                  <c:v>14.588830835636362</c:v>
                </c:pt>
                <c:pt idx="112">
                  <c:v>14.797681585454544</c:v>
                </c:pt>
                <c:pt idx="113">
                  <c:v>15.009800405545453</c:v>
                </c:pt>
                <c:pt idx="114">
                  <c:v>15.220561877999998</c:v>
                </c:pt>
                <c:pt idx="115">
                  <c:v>15.420306420181817</c:v>
                </c:pt>
                <c:pt idx="116">
                  <c:v>15.614464196454543</c:v>
                </c:pt>
                <c:pt idx="117">
                  <c:v>15.802449665454542</c:v>
                </c:pt>
                <c:pt idx="118">
                  <c:v>15.988867276090906</c:v>
                </c:pt>
                <c:pt idx="119">
                  <c:v>16.160789149272723</c:v>
                </c:pt>
                <c:pt idx="120">
                  <c:v>16.322289615181813</c:v>
                </c:pt>
                <c:pt idx="121">
                  <c:v>16.486747115909086</c:v>
                </c:pt>
                <c:pt idx="122">
                  <c:v>16.651334584090904</c:v>
                </c:pt>
                <c:pt idx="123">
                  <c:v>16.817244989999992</c:v>
                </c:pt>
                <c:pt idx="124">
                  <c:v>16.967134402636354</c:v>
                </c:pt>
                <c:pt idx="125">
                  <c:v>17.102884677999992</c:v>
                </c:pt>
                <c:pt idx="126">
                  <c:v>17.237206951090897</c:v>
                </c:pt>
                <c:pt idx="127">
                  <c:v>17.393805045454535</c:v>
                </c:pt>
                <c:pt idx="128">
                  <c:v>17.56973403999999</c:v>
                </c:pt>
                <c:pt idx="129">
                  <c:v>17.750955166090897</c:v>
                </c:pt>
                <c:pt idx="130">
                  <c:v>17.934644069272714</c:v>
                </c:pt>
                <c:pt idx="131">
                  <c:v>18.109274990363623</c:v>
                </c:pt>
                <c:pt idx="132">
                  <c:v>18.281380152636352</c:v>
                </c:pt>
                <c:pt idx="133">
                  <c:v>18.419613448818172</c:v>
                </c:pt>
                <c:pt idx="134">
                  <c:v>18.559383717727261</c:v>
                </c:pt>
                <c:pt idx="135">
                  <c:v>18.708251475181807</c:v>
                </c:pt>
                <c:pt idx="136">
                  <c:v>18.867081716999991</c:v>
                </c:pt>
                <c:pt idx="137">
                  <c:v>19.015789968636351</c:v>
                </c:pt>
                <c:pt idx="138">
                  <c:v>19.151936337545443</c:v>
                </c:pt>
                <c:pt idx="139">
                  <c:v>19.272053433818172</c:v>
                </c:pt>
                <c:pt idx="140">
                  <c:v>19.386693643454535</c:v>
                </c:pt>
                <c:pt idx="141">
                  <c:v>19.504469447545446</c:v>
                </c:pt>
                <c:pt idx="142">
                  <c:v>19.62933241018181</c:v>
                </c:pt>
                <c:pt idx="143">
                  <c:v>19.758402306454535</c:v>
                </c:pt>
                <c:pt idx="144">
                  <c:v>19.901885445636356</c:v>
                </c:pt>
                <c:pt idx="145">
                  <c:v>20.058733463090899</c:v>
                </c:pt>
                <c:pt idx="146">
                  <c:v>20.217180608090896</c:v>
                </c:pt>
                <c:pt idx="147">
                  <c:v>20.381832544999988</c:v>
                </c:pt>
                <c:pt idx="148">
                  <c:v>20.546037604454533</c:v>
                </c:pt>
                <c:pt idx="149">
                  <c:v>20.723300414090897</c:v>
                </c:pt>
                <c:pt idx="150">
                  <c:v>20.897310664727257</c:v>
                </c:pt>
                <c:pt idx="151">
                  <c:v>20.897310664727257</c:v>
                </c:pt>
                <c:pt idx="152">
                  <c:v>21.067379179636347</c:v>
                </c:pt>
                <c:pt idx="153">
                  <c:v>21.232805439090896</c:v>
                </c:pt>
                <c:pt idx="154">
                  <c:v>21.406807551454531</c:v>
                </c:pt>
                <c:pt idx="155">
                  <c:v>21.571277439909078</c:v>
                </c:pt>
                <c:pt idx="156">
                  <c:v>21.738682382090897</c:v>
                </c:pt>
                <c:pt idx="157">
                  <c:v>21.912636135999989</c:v>
                </c:pt>
                <c:pt idx="158">
                  <c:v>22.093664241909082</c:v>
                </c:pt>
                <c:pt idx="159">
                  <c:v>22.302938390272718</c:v>
                </c:pt>
                <c:pt idx="160">
                  <c:v>22.504380017999988</c:v>
                </c:pt>
                <c:pt idx="161">
                  <c:v>22.696630037272715</c:v>
                </c:pt>
                <c:pt idx="162">
                  <c:v>22.871784177181805</c:v>
                </c:pt>
                <c:pt idx="163">
                  <c:v>23.007576677636351</c:v>
                </c:pt>
                <c:pt idx="164">
                  <c:v>23.141311816181805</c:v>
                </c:pt>
                <c:pt idx="165">
                  <c:v>23.301959372363623</c:v>
                </c:pt>
                <c:pt idx="166">
                  <c:v>23.476319196363622</c:v>
                </c:pt>
                <c:pt idx="167">
                  <c:v>23.614112110181807</c:v>
                </c:pt>
                <c:pt idx="168">
                  <c:v>23.72669841881817</c:v>
                </c:pt>
                <c:pt idx="169">
                  <c:v>23.828566915909079</c:v>
                </c:pt>
                <c:pt idx="170">
                  <c:v>23.945099632454536</c:v>
                </c:pt>
                <c:pt idx="171">
                  <c:v>24.069746256272715</c:v>
                </c:pt>
                <c:pt idx="172">
                  <c:v>24.180778735272717</c:v>
                </c:pt>
                <c:pt idx="173">
                  <c:v>24.290289617272716</c:v>
                </c:pt>
                <c:pt idx="174">
                  <c:v>24.403833602363626</c:v>
                </c:pt>
                <c:pt idx="175">
                  <c:v>24.517417209636356</c:v>
                </c:pt>
                <c:pt idx="176">
                  <c:v>24.624570805999994</c:v>
                </c:pt>
                <c:pt idx="177">
                  <c:v>24.751926674545448</c:v>
                </c:pt>
                <c:pt idx="178">
                  <c:v>24.882729972636355</c:v>
                </c:pt>
                <c:pt idx="179">
                  <c:v>25.032003946818175</c:v>
                </c:pt>
                <c:pt idx="180">
                  <c:v>25.152420795454539</c:v>
                </c:pt>
                <c:pt idx="181">
                  <c:v>25.251786069636356</c:v>
                </c:pt>
                <c:pt idx="182">
                  <c:v>25.362502740636355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24-4419-B616-8451F5576731}"/>
            </c:ext>
          </c:extLst>
        </c:ser>
        <c:ser>
          <c:idx val="1"/>
          <c:order val="1"/>
          <c:tx>
            <c:strRef>
              <c:f>'Fig 14 NDM'!$G$7</c:f>
              <c:strCache>
                <c:ptCount val="1"/>
                <c:pt idx="0">
                  <c:v>2023/2024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14 NDM'!$A$8:$A$190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14 NDM'!$G$8:$G$190</c:f>
              <c:numCache>
                <c:formatCode>0.00</c:formatCode>
                <c:ptCount val="183"/>
                <c:pt idx="0">
                  <c:v>4.1333129818181817E-2</c:v>
                </c:pt>
                <c:pt idx="1">
                  <c:v>8.940516290909091E-2</c:v>
                </c:pt>
                <c:pt idx="2">
                  <c:v>0.14203297236363635</c:v>
                </c:pt>
                <c:pt idx="3">
                  <c:v>0.19801672572727272</c:v>
                </c:pt>
                <c:pt idx="4">
                  <c:v>0.25308398281818184</c:v>
                </c:pt>
                <c:pt idx="5">
                  <c:v>0.30059935500000001</c:v>
                </c:pt>
                <c:pt idx="6">
                  <c:v>0.34274140372727269</c:v>
                </c:pt>
                <c:pt idx="7">
                  <c:v>0.38590384072727274</c:v>
                </c:pt>
                <c:pt idx="8">
                  <c:v>0.42962101918181816</c:v>
                </c:pt>
                <c:pt idx="9">
                  <c:v>0.47350021390909086</c:v>
                </c:pt>
                <c:pt idx="10">
                  <c:v>0.52606231118181812</c:v>
                </c:pt>
                <c:pt idx="11">
                  <c:v>0.58656599572727275</c:v>
                </c:pt>
                <c:pt idx="12">
                  <c:v>0.64853652018181807</c:v>
                </c:pt>
                <c:pt idx="13">
                  <c:v>0.72447254945454542</c:v>
                </c:pt>
                <c:pt idx="14">
                  <c:v>0.81842483054545445</c:v>
                </c:pt>
                <c:pt idx="15">
                  <c:v>0.93288593718181811</c:v>
                </c:pt>
                <c:pt idx="16">
                  <c:v>1.0335327085454544</c:v>
                </c:pt>
                <c:pt idx="17">
                  <c:v>1.1250217204545454</c:v>
                </c:pt>
                <c:pt idx="18">
                  <c:v>1.196814016</c:v>
                </c:pt>
                <c:pt idx="19">
                  <c:v>1.276014313181818</c:v>
                </c:pt>
                <c:pt idx="20">
                  <c:v>1.3581870211818181</c:v>
                </c:pt>
                <c:pt idx="21">
                  <c:v>1.4472886597272727</c:v>
                </c:pt>
                <c:pt idx="22">
                  <c:v>1.5480900250909091</c:v>
                </c:pt>
                <c:pt idx="23">
                  <c:v>1.6440320746363637</c:v>
                </c:pt>
                <c:pt idx="24">
                  <c:v>1.7447065763636362</c:v>
                </c:pt>
                <c:pt idx="25">
                  <c:v>1.8405019468181818</c:v>
                </c:pt>
                <c:pt idx="26">
                  <c:v>1.9395043751818182</c:v>
                </c:pt>
                <c:pt idx="27">
                  <c:v>2.0308316719090911</c:v>
                </c:pt>
                <c:pt idx="28">
                  <c:v>2.1248062066363635</c:v>
                </c:pt>
                <c:pt idx="29">
                  <c:v>2.2298756203636363</c:v>
                </c:pt>
                <c:pt idx="30">
                  <c:v>2.3369822981818178</c:v>
                </c:pt>
                <c:pt idx="31">
                  <c:v>2.4411893594545453</c:v>
                </c:pt>
                <c:pt idx="32">
                  <c:v>2.5607557685454543</c:v>
                </c:pt>
                <c:pt idx="33">
                  <c:v>2.674773558727273</c:v>
                </c:pt>
                <c:pt idx="34">
                  <c:v>2.7907615499090905</c:v>
                </c:pt>
                <c:pt idx="35">
                  <c:v>2.9008692839999997</c:v>
                </c:pt>
                <c:pt idx="36">
                  <c:v>3.0229138224545453</c:v>
                </c:pt>
                <c:pt idx="37">
                  <c:v>3.1480055516363636</c:v>
                </c:pt>
                <c:pt idx="38">
                  <c:v>3.2789382330909094</c:v>
                </c:pt>
                <c:pt idx="39">
                  <c:v>3.4162107767272727</c:v>
                </c:pt>
                <c:pt idx="40">
                  <c:v>3.559424125818182</c:v>
                </c:pt>
                <c:pt idx="41">
                  <c:v>3.6979645307272726</c:v>
                </c:pt>
                <c:pt idx="42">
                  <c:v>3.8399085769999997</c:v>
                </c:pt>
                <c:pt idx="43">
                  <c:v>3.9638584890909088</c:v>
                </c:pt>
                <c:pt idx="44">
                  <c:v>4.0879303628181818</c:v>
                </c:pt>
                <c:pt idx="45">
                  <c:v>4.2193520969999998</c:v>
                </c:pt>
                <c:pt idx="46">
                  <c:v>4.3673428211818184</c:v>
                </c:pt>
                <c:pt idx="47">
                  <c:v>4.5089938316363636</c:v>
                </c:pt>
                <c:pt idx="48">
                  <c:v>4.6219022256363633</c:v>
                </c:pt>
                <c:pt idx="49">
                  <c:v>4.7306665778181811</c:v>
                </c:pt>
                <c:pt idx="50">
                  <c:v>4.8507317381818176</c:v>
                </c:pt>
                <c:pt idx="51">
                  <c:v>4.9826422339090906</c:v>
                </c:pt>
                <c:pt idx="52">
                  <c:v>5.1180442541818172</c:v>
                </c:pt>
                <c:pt idx="53">
                  <c:v>5.2389037529999998</c:v>
                </c:pt>
                <c:pt idx="54">
                  <c:v>5.3911145491818182</c:v>
                </c:pt>
                <c:pt idx="55">
                  <c:v>5.56439884490909</c:v>
                </c:pt>
                <c:pt idx="56">
                  <c:v>5.7364135239999996</c:v>
                </c:pt>
                <c:pt idx="57">
                  <c:v>5.900400358363636</c:v>
                </c:pt>
                <c:pt idx="58">
                  <c:v>6.0753486420909084</c:v>
                </c:pt>
                <c:pt idx="59">
                  <c:v>6.2724984845454541</c:v>
                </c:pt>
                <c:pt idx="60">
                  <c:v>6.4885080994545445</c:v>
                </c:pt>
                <c:pt idx="61">
                  <c:v>6.7151288785454533</c:v>
                </c:pt>
                <c:pt idx="62">
                  <c:v>6.9393529713636353</c:v>
                </c:pt>
                <c:pt idx="63">
                  <c:v>7.1354431741818169</c:v>
                </c:pt>
                <c:pt idx="64">
                  <c:v>7.3223781389090901</c:v>
                </c:pt>
                <c:pt idx="65">
                  <c:v>7.508417817999999</c:v>
                </c:pt>
                <c:pt idx="66">
                  <c:v>7.7116974359999988</c:v>
                </c:pt>
                <c:pt idx="67">
                  <c:v>7.8973794799999988</c:v>
                </c:pt>
                <c:pt idx="68">
                  <c:v>8.057332467090907</c:v>
                </c:pt>
                <c:pt idx="69">
                  <c:v>8.2034311666363635</c:v>
                </c:pt>
                <c:pt idx="70">
                  <c:v>8.3482740689999986</c:v>
                </c:pt>
                <c:pt idx="71">
                  <c:v>8.4973784246363628</c:v>
                </c:pt>
                <c:pt idx="72">
                  <c:v>8.6448481999999984</c:v>
                </c:pt>
                <c:pt idx="73">
                  <c:v>8.8109652642727259</c:v>
                </c:pt>
                <c:pt idx="74">
                  <c:v>8.9812673850909075</c:v>
                </c:pt>
                <c:pt idx="75">
                  <c:v>9.1410127731818154</c:v>
                </c:pt>
                <c:pt idx="76">
                  <c:v>9.2737725747272712</c:v>
                </c:pt>
                <c:pt idx="77">
                  <c:v>9.4032553595454527</c:v>
                </c:pt>
                <c:pt idx="78">
                  <c:v>9.5313291581818156</c:v>
                </c:pt>
                <c:pt idx="79">
                  <c:v>9.6710117561818159</c:v>
                </c:pt>
                <c:pt idx="80">
                  <c:v>9.8203113237272692</c:v>
                </c:pt>
                <c:pt idx="81">
                  <c:v>9.956726076272723</c:v>
                </c:pt>
                <c:pt idx="82">
                  <c:v>10.092491827181815</c:v>
                </c:pt>
                <c:pt idx="83">
                  <c:v>10.215677875454544</c:v>
                </c:pt>
                <c:pt idx="84">
                  <c:v>10.324741901909089</c:v>
                </c:pt>
                <c:pt idx="85">
                  <c:v>10.434977722545453</c:v>
                </c:pt>
                <c:pt idx="86">
                  <c:v>10.57138222390909</c:v>
                </c:pt>
                <c:pt idx="87">
                  <c:v>10.712285551636361</c:v>
                </c:pt>
                <c:pt idx="88">
                  <c:v>10.85118095163636</c:v>
                </c:pt>
                <c:pt idx="89">
                  <c:v>11.000004962545452</c:v>
                </c:pt>
                <c:pt idx="90">
                  <c:v>11.145874796363634</c:v>
                </c:pt>
                <c:pt idx="91">
                  <c:v>11.292336328545453</c:v>
                </c:pt>
                <c:pt idx="92">
                  <c:v>11.438498624363634</c:v>
                </c:pt>
                <c:pt idx="93">
                  <c:v>11.580150478363633</c:v>
                </c:pt>
                <c:pt idx="94">
                  <c:v>11.724322697999998</c:v>
                </c:pt>
                <c:pt idx="95">
                  <c:v>11.880470353181815</c:v>
                </c:pt>
                <c:pt idx="96">
                  <c:v>12.045271317909087</c:v>
                </c:pt>
                <c:pt idx="97">
                  <c:v>12.213540587909089</c:v>
                </c:pt>
                <c:pt idx="98">
                  <c:v>12.401429643818179</c:v>
                </c:pt>
                <c:pt idx="99">
                  <c:v>12.618976953818178</c:v>
                </c:pt>
                <c:pt idx="100">
                  <c:v>12.838205713545452</c:v>
                </c:pt>
                <c:pt idx="101">
                  <c:v>13.053051729818181</c:v>
                </c:pt>
                <c:pt idx="102">
                  <c:v>13.257157206909088</c:v>
                </c:pt>
                <c:pt idx="103">
                  <c:v>13.451753618272726</c:v>
                </c:pt>
                <c:pt idx="104">
                  <c:v>13.634105326363635</c:v>
                </c:pt>
                <c:pt idx="105">
                  <c:v>13.821705347636362</c:v>
                </c:pt>
                <c:pt idx="106">
                  <c:v>14.046054895454542</c:v>
                </c:pt>
                <c:pt idx="107">
                  <c:v>14.273543596999998</c:v>
                </c:pt>
                <c:pt idx="108">
                  <c:v>14.507317005090906</c:v>
                </c:pt>
                <c:pt idx="109">
                  <c:v>14.753396391545451</c:v>
                </c:pt>
                <c:pt idx="110">
                  <c:v>14.983153804454544</c:v>
                </c:pt>
                <c:pt idx="111">
                  <c:v>15.184559361454543</c:v>
                </c:pt>
                <c:pt idx="112">
                  <c:v>15.349902648090907</c:v>
                </c:pt>
                <c:pt idx="113">
                  <c:v>15.514583451818179</c:v>
                </c:pt>
                <c:pt idx="114">
                  <c:v>15.679006381454544</c:v>
                </c:pt>
                <c:pt idx="115">
                  <c:v>15.828894464545453</c:v>
                </c:pt>
                <c:pt idx="116">
                  <c:v>15.976037164636361</c:v>
                </c:pt>
                <c:pt idx="117">
                  <c:v>16.128599489363634</c:v>
                </c:pt>
                <c:pt idx="118">
                  <c:v>16.290118601636362</c:v>
                </c:pt>
                <c:pt idx="119">
                  <c:v>16.439481883818178</c:v>
                </c:pt>
                <c:pt idx="120">
                  <c:v>16.583291314090904</c:v>
                </c:pt>
                <c:pt idx="121">
                  <c:v>16.740738594909086</c:v>
                </c:pt>
                <c:pt idx="122">
                  <c:v>16.91176012572727</c:v>
                </c:pt>
                <c:pt idx="123">
                  <c:v>17.075847724272723</c:v>
                </c:pt>
                <c:pt idx="124">
                  <c:v>17.219407388818176</c:v>
                </c:pt>
                <c:pt idx="125">
                  <c:v>17.342303378363631</c:v>
                </c:pt>
                <c:pt idx="126">
                  <c:v>17.467479263272722</c:v>
                </c:pt>
                <c:pt idx="127">
                  <c:v>17.606876294636358</c:v>
                </c:pt>
                <c:pt idx="128">
                  <c:v>17.746816537818177</c:v>
                </c:pt>
                <c:pt idx="129">
                  <c:v>17.912438870909085</c:v>
                </c:pt>
                <c:pt idx="130">
                  <c:v>18.094677705363633</c:v>
                </c:pt>
                <c:pt idx="131">
                  <c:v>18.247832823636358</c:v>
                </c:pt>
                <c:pt idx="132">
                  <c:v>18.38316916272727</c:v>
                </c:pt>
                <c:pt idx="133">
                  <c:v>18.523864587727271</c:v>
                </c:pt>
                <c:pt idx="134">
                  <c:v>18.682246513181816</c:v>
                </c:pt>
                <c:pt idx="135">
                  <c:v>18.841025709727273</c:v>
                </c:pt>
                <c:pt idx="136">
                  <c:v>18.970307886363635</c:v>
                </c:pt>
                <c:pt idx="137">
                  <c:v>19.076244942818182</c:v>
                </c:pt>
                <c:pt idx="138">
                  <c:v>19.188601514272726</c:v>
                </c:pt>
                <c:pt idx="139">
                  <c:v>19.300055942090907</c:v>
                </c:pt>
                <c:pt idx="140">
                  <c:v>19.403189778818181</c:v>
                </c:pt>
                <c:pt idx="141">
                  <c:v>19.526652589999998</c:v>
                </c:pt>
                <c:pt idx="142">
                  <c:v>19.659274405272726</c:v>
                </c:pt>
                <c:pt idx="143">
                  <c:v>19.79610447981818</c:v>
                </c:pt>
                <c:pt idx="144">
                  <c:v>19.951227033090905</c:v>
                </c:pt>
                <c:pt idx="145">
                  <c:v>20.117147641818178</c:v>
                </c:pt>
                <c:pt idx="146">
                  <c:v>20.276793394272723</c:v>
                </c:pt>
                <c:pt idx="147">
                  <c:v>20.443483670727264</c:v>
                </c:pt>
                <c:pt idx="148">
                  <c:v>20.619982099636356</c:v>
                </c:pt>
                <c:pt idx="149">
                  <c:v>20.793254228727267</c:v>
                </c:pt>
                <c:pt idx="150">
                  <c:v>20.948991459545447</c:v>
                </c:pt>
                <c:pt idx="151">
                  <c:v>21.095795429818171</c:v>
                </c:pt>
                <c:pt idx="152">
                  <c:v>21.269658889272716</c:v>
                </c:pt>
                <c:pt idx="153">
                  <c:v>21.437145558727263</c:v>
                </c:pt>
                <c:pt idx="154">
                  <c:v>21.595846111090896</c:v>
                </c:pt>
                <c:pt idx="155">
                  <c:v>21.759910508363625</c:v>
                </c:pt>
                <c:pt idx="156">
                  <c:v>21.908787489545439</c:v>
                </c:pt>
                <c:pt idx="157">
                  <c:v>22.058198093090894</c:v>
                </c:pt>
                <c:pt idx="158">
                  <c:v>22.215575541999986</c:v>
                </c:pt>
                <c:pt idx="159">
                  <c:v>22.375483503363618</c:v>
                </c:pt>
                <c:pt idx="160">
                  <c:v>22.515587937909071</c:v>
                </c:pt>
                <c:pt idx="161">
                  <c:v>22.658411359818164</c:v>
                </c:pt>
                <c:pt idx="162">
                  <c:v>22.813492931272712</c:v>
                </c:pt>
                <c:pt idx="163">
                  <c:v>22.950894775090891</c:v>
                </c:pt>
                <c:pt idx="164">
                  <c:v>23.071764211454528</c:v>
                </c:pt>
                <c:pt idx="165">
                  <c:v>23.187066921909075</c:v>
                </c:pt>
                <c:pt idx="166">
                  <c:v>23.300080680727255</c:v>
                </c:pt>
                <c:pt idx="167">
                  <c:v>23.417513827999986</c:v>
                </c:pt>
                <c:pt idx="168">
                  <c:v>23.520798694909079</c:v>
                </c:pt>
                <c:pt idx="169">
                  <c:v>23.626680470545441</c:v>
                </c:pt>
                <c:pt idx="170">
                  <c:v>23.72842117381817</c:v>
                </c:pt>
                <c:pt idx="171">
                  <c:v>23.83085918963635</c:v>
                </c:pt>
                <c:pt idx="172">
                  <c:v>23.942075206818167</c:v>
                </c:pt>
                <c:pt idx="173">
                  <c:v>24.059593548818167</c:v>
                </c:pt>
                <c:pt idx="174">
                  <c:v>24.191581145727259</c:v>
                </c:pt>
                <c:pt idx="175">
                  <c:v>24.311104748090894</c:v>
                </c:pt>
                <c:pt idx="176">
                  <c:v>24.447833977272712</c:v>
                </c:pt>
                <c:pt idx="177">
                  <c:v>24.570494108545439</c:v>
                </c:pt>
                <c:pt idx="178">
                  <c:v>24.704560956999988</c:v>
                </c:pt>
                <c:pt idx="179">
                  <c:v>24.846764954181808</c:v>
                </c:pt>
                <c:pt idx="180">
                  <c:v>24.965371177363625</c:v>
                </c:pt>
                <c:pt idx="181">
                  <c:v>25.060908026181806</c:v>
                </c:pt>
                <c:pt idx="182">
                  <c:v>25.165263272999987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24-4419-B616-8451F5576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7079184"/>
        <c:axId val="717070544"/>
      </c:lineChart>
      <c:dateAx>
        <c:axId val="717079184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7070544"/>
        <c:crosses val="autoZero"/>
        <c:auto val="1"/>
        <c:lblOffset val="100"/>
        <c:baseTimeUnit val="days"/>
      </c:dateAx>
      <c:valAx>
        <c:axId val="71707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7079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14 NDM'!$B$7</c:f>
              <c:strCache>
                <c:ptCount val="1"/>
                <c:pt idx="0">
                  <c:v>2022/2023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14 NDM'!$A$8:$A$190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14 NDM'!$B$8:$B$190</c:f>
              <c:numCache>
                <c:formatCode>0.0</c:formatCode>
                <c:ptCount val="183"/>
                <c:pt idx="0">
                  <c:v>58.448365090909085</c:v>
                </c:pt>
                <c:pt idx="1">
                  <c:v>57.875547000000005</c:v>
                </c:pt>
                <c:pt idx="2">
                  <c:v>67.256927636363642</c:v>
                </c:pt>
                <c:pt idx="3">
                  <c:v>59.870763818181814</c:v>
                </c:pt>
                <c:pt idx="4">
                  <c:v>65.405514363636371</c:v>
                </c:pt>
                <c:pt idx="5">
                  <c:v>67.992644272727276</c:v>
                </c:pt>
                <c:pt idx="6">
                  <c:v>67.279413363636365</c:v>
                </c:pt>
                <c:pt idx="7">
                  <c:v>65.930400090909089</c:v>
                </c:pt>
                <c:pt idx="8">
                  <c:v>69.676235727272726</c:v>
                </c:pt>
                <c:pt idx="9">
                  <c:v>75.520838454545455</c:v>
                </c:pt>
                <c:pt idx="10">
                  <c:v>85.382070818181816</c:v>
                </c:pt>
                <c:pt idx="11">
                  <c:v>84.190892363636365</c:v>
                </c:pt>
                <c:pt idx="12">
                  <c:v>74.831293272727279</c:v>
                </c:pt>
                <c:pt idx="13">
                  <c:v>76.09226054545455</c:v>
                </c:pt>
                <c:pt idx="14">
                  <c:v>72.108756272727277</c:v>
                </c:pt>
                <c:pt idx="15">
                  <c:v>72.182295454545454</c:v>
                </c:pt>
                <c:pt idx="16">
                  <c:v>67.18193936363636</c:v>
                </c:pt>
                <c:pt idx="17">
                  <c:v>75.02497345454546</c:v>
                </c:pt>
                <c:pt idx="18">
                  <c:v>76.287248181818185</c:v>
                </c:pt>
                <c:pt idx="19">
                  <c:v>75.106605818181819</c:v>
                </c:pt>
                <c:pt idx="20">
                  <c:v>71.200617636363631</c:v>
                </c:pt>
                <c:pt idx="21">
                  <c:v>58.363732727272733</c:v>
                </c:pt>
                <c:pt idx="22">
                  <c:v>59.551996000000003</c:v>
                </c:pt>
                <c:pt idx="23">
                  <c:v>67.590531181818179</c:v>
                </c:pt>
                <c:pt idx="24">
                  <c:v>69.783193545454537</c:v>
                </c:pt>
                <c:pt idx="25">
                  <c:v>61.980846818181817</c:v>
                </c:pt>
                <c:pt idx="26">
                  <c:v>62.011177909090911</c:v>
                </c:pt>
                <c:pt idx="27">
                  <c:v>59.60470236363637</c:v>
                </c:pt>
                <c:pt idx="28">
                  <c:v>60.602562000000006</c:v>
                </c:pt>
                <c:pt idx="29">
                  <c:v>65.727310181818183</c:v>
                </c:pt>
                <c:pt idx="30">
                  <c:v>73.550008181818171</c:v>
                </c:pt>
                <c:pt idx="31">
                  <c:v>86.030505818181823</c:v>
                </c:pt>
                <c:pt idx="32">
                  <c:v>100.92001818181816</c:v>
                </c:pt>
                <c:pt idx="33">
                  <c:v>101.29723709090909</c:v>
                </c:pt>
                <c:pt idx="34">
                  <c:v>111.39156609090909</c:v>
                </c:pt>
                <c:pt idx="35">
                  <c:v>105.21072854545454</c:v>
                </c:pt>
                <c:pt idx="36">
                  <c:v>101.17778745454547</c:v>
                </c:pt>
                <c:pt idx="37">
                  <c:v>101.30894181818184</c:v>
                </c:pt>
                <c:pt idx="38">
                  <c:v>98.79799372727274</c:v>
                </c:pt>
                <c:pt idx="39">
                  <c:v>100.82511099999998</c:v>
                </c:pt>
                <c:pt idx="40">
                  <c:v>94.700162090909089</c:v>
                </c:pt>
                <c:pt idx="41">
                  <c:v>79.892118363636371</c:v>
                </c:pt>
                <c:pt idx="42">
                  <c:v>78.647930818181806</c:v>
                </c:pt>
                <c:pt idx="43">
                  <c:v>83.075372636363639</c:v>
                </c:pt>
                <c:pt idx="44">
                  <c:v>95.912128090909079</c:v>
                </c:pt>
                <c:pt idx="45">
                  <c:v>107.76549909090909</c:v>
                </c:pt>
                <c:pt idx="46">
                  <c:v>119.93305772727273</c:v>
                </c:pt>
                <c:pt idx="47">
                  <c:v>124.00615190909092</c:v>
                </c:pt>
                <c:pt idx="48">
                  <c:v>122.30301554545454</c:v>
                </c:pt>
                <c:pt idx="49">
                  <c:v>120.61877945454545</c:v>
                </c:pt>
                <c:pt idx="50">
                  <c:v>126.61636763636365</c:v>
                </c:pt>
                <c:pt idx="51">
                  <c:v>158.22442118181817</c:v>
                </c:pt>
                <c:pt idx="52">
                  <c:v>149.81424736363635</c:v>
                </c:pt>
                <c:pt idx="53">
                  <c:v>142.943579</c:v>
                </c:pt>
                <c:pt idx="54">
                  <c:v>145.95268272727273</c:v>
                </c:pt>
                <c:pt idx="55">
                  <c:v>133.61302090909092</c:v>
                </c:pt>
                <c:pt idx="56">
                  <c:v>120.84480481818181</c:v>
                </c:pt>
                <c:pt idx="57">
                  <c:v>113.99165236363636</c:v>
                </c:pt>
                <c:pt idx="58">
                  <c:v>142.18984309090908</c:v>
                </c:pt>
                <c:pt idx="59">
                  <c:v>161.67753263636362</c:v>
                </c:pt>
                <c:pt idx="60">
                  <c:v>162.86129827272728</c:v>
                </c:pt>
                <c:pt idx="61">
                  <c:v>163.28464827272728</c:v>
                </c:pt>
                <c:pt idx="62">
                  <c:v>164.78903318181818</c:v>
                </c:pt>
                <c:pt idx="63">
                  <c:v>159.24712545454543</c:v>
                </c:pt>
                <c:pt idx="64">
                  <c:v>166.74955345454543</c:v>
                </c:pt>
                <c:pt idx="65">
                  <c:v>172.57838354545456</c:v>
                </c:pt>
                <c:pt idx="66">
                  <c:v>182.92792499999999</c:v>
                </c:pt>
                <c:pt idx="67">
                  <c:v>201.55064054545454</c:v>
                </c:pt>
                <c:pt idx="68">
                  <c:v>219.51253218181816</c:v>
                </c:pt>
                <c:pt idx="69">
                  <c:v>224.51980936363634</c:v>
                </c:pt>
                <c:pt idx="70">
                  <c:v>213.85270645454548</c:v>
                </c:pt>
                <c:pt idx="71">
                  <c:v>220.0404889090909</c:v>
                </c:pt>
                <c:pt idx="72">
                  <c:v>240.27537081818181</c:v>
                </c:pt>
                <c:pt idx="73">
                  <c:v>244.36714090909089</c:v>
                </c:pt>
                <c:pt idx="74">
                  <c:v>252.16253518181819</c:v>
                </c:pt>
                <c:pt idx="75">
                  <c:v>257.46931081818184</c:v>
                </c:pt>
                <c:pt idx="76">
                  <c:v>250.665246</c:v>
                </c:pt>
                <c:pt idx="77">
                  <c:v>223.97794509090909</c:v>
                </c:pt>
                <c:pt idx="78">
                  <c:v>207.75783363636364</c:v>
                </c:pt>
                <c:pt idx="79">
                  <c:v>146.13942918181817</c:v>
                </c:pt>
                <c:pt idx="80">
                  <c:v>143.59273999999999</c:v>
                </c:pt>
                <c:pt idx="81">
                  <c:v>155.20503736363636</c:v>
                </c:pt>
                <c:pt idx="82">
                  <c:v>152.42631327272727</c:v>
                </c:pt>
                <c:pt idx="83">
                  <c:v>144.274765</c:v>
                </c:pt>
                <c:pt idx="84">
                  <c:v>135.2158179090909</c:v>
                </c:pt>
                <c:pt idx="85">
                  <c:v>121.78484218181819</c:v>
                </c:pt>
                <c:pt idx="86">
                  <c:v>153.00769163636366</c:v>
                </c:pt>
                <c:pt idx="87">
                  <c:v>161.05551000000003</c:v>
                </c:pt>
                <c:pt idx="88">
                  <c:v>144.11598427272727</c:v>
                </c:pt>
                <c:pt idx="89">
                  <c:v>150.9982509090909</c:v>
                </c:pt>
                <c:pt idx="90">
                  <c:v>144.81085454545453</c:v>
                </c:pt>
                <c:pt idx="91">
                  <c:v>128.92571927272726</c:v>
                </c:pt>
                <c:pt idx="92">
                  <c:v>127.84058063636365</c:v>
                </c:pt>
                <c:pt idx="93">
                  <c:v>157.5076971818182</c:v>
                </c:pt>
                <c:pt idx="94">
                  <c:v>162.18263054545454</c:v>
                </c:pt>
                <c:pt idx="95">
                  <c:v>132.25847445454545</c:v>
                </c:pt>
                <c:pt idx="96">
                  <c:v>132.28104745454547</c:v>
                </c:pt>
                <c:pt idx="97">
                  <c:v>138.5514657272727</c:v>
                </c:pt>
                <c:pt idx="98">
                  <c:v>127.79665354545455</c:v>
                </c:pt>
                <c:pt idx="99">
                  <c:v>149.29217518181818</c:v>
                </c:pt>
                <c:pt idx="100">
                  <c:v>168.99157745454545</c:v>
                </c:pt>
                <c:pt idx="101">
                  <c:v>160.82723436363636</c:v>
                </c:pt>
                <c:pt idx="102">
                  <c:v>158.66352472727274</c:v>
                </c:pt>
                <c:pt idx="103">
                  <c:v>151.31034254545455</c:v>
                </c:pt>
                <c:pt idx="104">
                  <c:v>159.72786854545456</c:v>
                </c:pt>
                <c:pt idx="105">
                  <c:v>151.90262936363635</c:v>
                </c:pt>
                <c:pt idx="106">
                  <c:v>168.50231854545453</c:v>
                </c:pt>
                <c:pt idx="107">
                  <c:v>202.75935000000001</c:v>
                </c:pt>
                <c:pt idx="108">
                  <c:v>227.787823</c:v>
                </c:pt>
                <c:pt idx="109">
                  <c:v>219.50487727272727</c:v>
                </c:pt>
                <c:pt idx="110">
                  <c:v>218.71853890909088</c:v>
                </c:pt>
                <c:pt idx="111">
                  <c:v>208.98762245454546</c:v>
                </c:pt>
                <c:pt idx="112">
                  <c:v>208.85074981818181</c:v>
                </c:pt>
                <c:pt idx="113">
                  <c:v>212.11882009090911</c:v>
                </c:pt>
                <c:pt idx="114">
                  <c:v>210.76147245454547</c:v>
                </c:pt>
                <c:pt idx="115">
                  <c:v>199.74454218181819</c:v>
                </c:pt>
                <c:pt idx="116">
                  <c:v>194.15777627272726</c:v>
                </c:pt>
                <c:pt idx="117">
                  <c:v>187.98546899999999</c:v>
                </c:pt>
                <c:pt idx="118">
                  <c:v>186.41761063636361</c:v>
                </c:pt>
                <c:pt idx="119">
                  <c:v>171.9218731818182</c:v>
                </c:pt>
                <c:pt idx="120">
                  <c:v>161.50046590909091</c:v>
                </c:pt>
                <c:pt idx="121">
                  <c:v>164.45750072727273</c:v>
                </c:pt>
                <c:pt idx="122">
                  <c:v>164.58746818181817</c:v>
                </c:pt>
                <c:pt idx="123">
                  <c:v>165.91040590909091</c:v>
                </c:pt>
                <c:pt idx="124">
                  <c:v>149.88941263636363</c:v>
                </c:pt>
                <c:pt idx="125">
                  <c:v>135.75027536363638</c:v>
                </c:pt>
                <c:pt idx="126">
                  <c:v>134.32227309090911</c:v>
                </c:pt>
                <c:pt idx="127">
                  <c:v>156.59809436363636</c:v>
                </c:pt>
                <c:pt idx="128">
                  <c:v>175.92899454545454</c:v>
                </c:pt>
                <c:pt idx="129">
                  <c:v>181.22112609090911</c:v>
                </c:pt>
                <c:pt idx="130">
                  <c:v>183.68890318181818</c:v>
                </c:pt>
                <c:pt idx="131">
                  <c:v>174.63092109090908</c:v>
                </c:pt>
                <c:pt idx="132">
                  <c:v>172.10516227272726</c:v>
                </c:pt>
                <c:pt idx="133">
                  <c:v>138.23329618181816</c:v>
                </c:pt>
                <c:pt idx="134">
                  <c:v>139.7702689090909</c:v>
                </c:pt>
                <c:pt idx="135">
                  <c:v>148.86775745454545</c:v>
                </c:pt>
                <c:pt idx="136">
                  <c:v>158.8302418181818</c:v>
                </c:pt>
                <c:pt idx="137">
                  <c:v>148.70825163636363</c:v>
                </c:pt>
                <c:pt idx="138">
                  <c:v>136.14636890909091</c:v>
                </c:pt>
                <c:pt idx="139">
                  <c:v>120.11709627272727</c:v>
                </c:pt>
                <c:pt idx="140">
                  <c:v>114.64020963636364</c:v>
                </c:pt>
                <c:pt idx="141">
                  <c:v>117.77580409090909</c:v>
                </c:pt>
                <c:pt idx="142">
                  <c:v>124.86296263636363</c:v>
                </c:pt>
                <c:pt idx="143">
                  <c:v>129.06989627272728</c:v>
                </c:pt>
                <c:pt idx="144">
                  <c:v>143.48313918181819</c:v>
                </c:pt>
                <c:pt idx="145">
                  <c:v>156.84801745454544</c:v>
                </c:pt>
                <c:pt idx="146">
                  <c:v>158.44714499999998</c:v>
                </c:pt>
                <c:pt idx="147">
                  <c:v>164.65193690909092</c:v>
                </c:pt>
                <c:pt idx="148">
                  <c:v>164.20505945454545</c:v>
                </c:pt>
                <c:pt idx="149">
                  <c:v>177.26280963636361</c:v>
                </c:pt>
                <c:pt idx="150">
                  <c:v>174.01025063636362</c:v>
                </c:pt>
                <c:pt idx="152">
                  <c:v>170.06851490909091</c:v>
                </c:pt>
                <c:pt idx="153">
                  <c:v>165.42625945454546</c:v>
                </c:pt>
                <c:pt idx="154">
                  <c:v>174.00211236363637</c:v>
                </c:pt>
                <c:pt idx="155">
                  <c:v>164.46988845454547</c:v>
                </c:pt>
                <c:pt idx="156">
                  <c:v>167.4049421818182</c:v>
                </c:pt>
                <c:pt idx="157">
                  <c:v>173.95375390909092</c:v>
                </c:pt>
                <c:pt idx="158">
                  <c:v>181.02810590909093</c:v>
                </c:pt>
                <c:pt idx="159">
                  <c:v>209.27414836363639</c:v>
                </c:pt>
                <c:pt idx="160">
                  <c:v>201.4416277272727</c:v>
                </c:pt>
                <c:pt idx="161">
                  <c:v>192.25001927272726</c:v>
                </c:pt>
                <c:pt idx="162">
                  <c:v>175.1541399090909</c:v>
                </c:pt>
                <c:pt idx="163">
                  <c:v>135.79250045454543</c:v>
                </c:pt>
                <c:pt idx="164">
                  <c:v>133.73513854545456</c:v>
                </c:pt>
                <c:pt idx="165">
                  <c:v>160.64755618181817</c:v>
                </c:pt>
                <c:pt idx="166">
                  <c:v>174.359824</c:v>
                </c:pt>
                <c:pt idx="167">
                  <c:v>137.7929138181818</c:v>
                </c:pt>
                <c:pt idx="168">
                  <c:v>112.58630863636364</c:v>
                </c:pt>
                <c:pt idx="169">
                  <c:v>101.8684970909091</c:v>
                </c:pt>
                <c:pt idx="170">
                  <c:v>116.53271654545455</c:v>
                </c:pt>
                <c:pt idx="171">
                  <c:v>124.64662381818181</c:v>
                </c:pt>
                <c:pt idx="172">
                  <c:v>111.03247900000001</c:v>
                </c:pt>
                <c:pt idx="173">
                  <c:v>109.510882</c:v>
                </c:pt>
                <c:pt idx="174">
                  <c:v>113.54398509090908</c:v>
                </c:pt>
                <c:pt idx="175">
                  <c:v>113.58360727272726</c:v>
                </c:pt>
                <c:pt idx="176">
                  <c:v>107.15359636363637</c:v>
                </c:pt>
                <c:pt idx="177">
                  <c:v>127.35586854545454</c:v>
                </c:pt>
                <c:pt idx="178">
                  <c:v>130.8032980909091</c:v>
                </c:pt>
                <c:pt idx="179">
                  <c:v>149.27397418181818</c:v>
                </c:pt>
                <c:pt idx="180">
                  <c:v>120.41684863636364</c:v>
                </c:pt>
                <c:pt idx="181">
                  <c:v>99.365274181818179</c:v>
                </c:pt>
                <c:pt idx="182">
                  <c:v>110.71667100000001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B-45EA-ADB9-7B25730644EF}"/>
            </c:ext>
          </c:extLst>
        </c:ser>
        <c:ser>
          <c:idx val="1"/>
          <c:order val="1"/>
          <c:tx>
            <c:strRef>
              <c:f>'Fig 14 NDM'!$C$7</c:f>
              <c:strCache>
                <c:ptCount val="1"/>
                <c:pt idx="0">
                  <c:v>2023/2024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 14 NDM'!$A$8:$A$190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14 NDM'!$C$8:$C$190</c:f>
              <c:numCache>
                <c:formatCode>0.0</c:formatCode>
                <c:ptCount val="183"/>
                <c:pt idx="0">
                  <c:v>41.333129818181817</c:v>
                </c:pt>
                <c:pt idx="1">
                  <c:v>48.07203309090908</c:v>
                </c:pt>
                <c:pt idx="2">
                  <c:v>52.627809454545449</c:v>
                </c:pt>
                <c:pt idx="3">
                  <c:v>55.98375336363636</c:v>
                </c:pt>
                <c:pt idx="4">
                  <c:v>55.067257090909088</c:v>
                </c:pt>
                <c:pt idx="5">
                  <c:v>47.515372181818179</c:v>
                </c:pt>
                <c:pt idx="6">
                  <c:v>42.14204872727273</c:v>
                </c:pt>
                <c:pt idx="7">
                  <c:v>43.162436999999997</c:v>
                </c:pt>
                <c:pt idx="8">
                  <c:v>43.717178454545454</c:v>
                </c:pt>
                <c:pt idx="9">
                  <c:v>43.879194727272726</c:v>
                </c:pt>
                <c:pt idx="10">
                  <c:v>52.562097272727264</c:v>
                </c:pt>
                <c:pt idx="11">
                  <c:v>60.503684545454547</c:v>
                </c:pt>
                <c:pt idx="12">
                  <c:v>61.970524454545448</c:v>
                </c:pt>
                <c:pt idx="13">
                  <c:v>75.936029272727282</c:v>
                </c:pt>
                <c:pt idx="14">
                  <c:v>93.952281090909082</c:v>
                </c:pt>
                <c:pt idx="15">
                  <c:v>114.46110663636364</c:v>
                </c:pt>
                <c:pt idx="16">
                  <c:v>100.64677136363638</c:v>
                </c:pt>
                <c:pt idx="17">
                  <c:v>91.489011909090905</c:v>
                </c:pt>
                <c:pt idx="18">
                  <c:v>71.79229554545455</c:v>
                </c:pt>
                <c:pt idx="19">
                  <c:v>79.200297181818186</c:v>
                </c:pt>
                <c:pt idx="20">
                  <c:v>82.172708</c:v>
                </c:pt>
                <c:pt idx="21">
                  <c:v>89.101638545454549</c:v>
                </c:pt>
                <c:pt idx="22">
                  <c:v>100.80136536363638</c:v>
                </c:pt>
                <c:pt idx="23">
                  <c:v>95.942049545454537</c:v>
                </c:pt>
                <c:pt idx="24">
                  <c:v>100.67450172727273</c:v>
                </c:pt>
                <c:pt idx="25">
                  <c:v>95.795370454545449</c:v>
                </c:pt>
                <c:pt idx="26">
                  <c:v>99.002428363636369</c:v>
                </c:pt>
                <c:pt idx="27">
                  <c:v>91.327296727272724</c:v>
                </c:pt>
                <c:pt idx="28">
                  <c:v>93.974534727272712</c:v>
                </c:pt>
                <c:pt idx="29">
                  <c:v>105.06941372727273</c:v>
                </c:pt>
                <c:pt idx="30">
                  <c:v>107.10667781818182</c:v>
                </c:pt>
                <c:pt idx="31">
                  <c:v>104.20706127272729</c:v>
                </c:pt>
                <c:pt idx="32">
                  <c:v>119.56640909090908</c:v>
                </c:pt>
                <c:pt idx="33">
                  <c:v>114.01779018181819</c:v>
                </c:pt>
                <c:pt idx="34">
                  <c:v>115.98799118181817</c:v>
                </c:pt>
                <c:pt idx="35">
                  <c:v>110.10773409090908</c:v>
                </c:pt>
                <c:pt idx="36">
                  <c:v>122.04453845454545</c:v>
                </c:pt>
                <c:pt idx="37">
                  <c:v>125.09172918181817</c:v>
                </c:pt>
                <c:pt idx="38">
                  <c:v>130.93268145454547</c:v>
                </c:pt>
                <c:pt idx="39">
                  <c:v>137.27254363636362</c:v>
                </c:pt>
                <c:pt idx="40">
                  <c:v>143.21334909090911</c:v>
                </c:pt>
                <c:pt idx="41">
                  <c:v>138.54040490909091</c:v>
                </c:pt>
                <c:pt idx="42">
                  <c:v>141.94404627272726</c:v>
                </c:pt>
                <c:pt idx="43">
                  <c:v>123.94991209090909</c:v>
                </c:pt>
                <c:pt idx="44">
                  <c:v>124.07187372727275</c:v>
                </c:pt>
                <c:pt idx="45">
                  <c:v>131.42173418181818</c:v>
                </c:pt>
                <c:pt idx="46">
                  <c:v>147.99072418181819</c:v>
                </c:pt>
                <c:pt idx="47">
                  <c:v>141.65101045454546</c:v>
                </c:pt>
                <c:pt idx="48">
                  <c:v>112.908394</c:v>
                </c:pt>
                <c:pt idx="49">
                  <c:v>108.76435218181818</c:v>
                </c:pt>
                <c:pt idx="50">
                  <c:v>120.06516036363637</c:v>
                </c:pt>
                <c:pt idx="51">
                  <c:v>131.91049572727272</c:v>
                </c:pt>
                <c:pt idx="52">
                  <c:v>135.40202027272727</c:v>
                </c:pt>
                <c:pt idx="53">
                  <c:v>120.85949881818182</c:v>
                </c:pt>
                <c:pt idx="54">
                  <c:v>152.21079618181818</c:v>
                </c:pt>
                <c:pt idx="55">
                  <c:v>173.28429572727273</c:v>
                </c:pt>
                <c:pt idx="56">
                  <c:v>172.01467909090908</c:v>
                </c:pt>
                <c:pt idx="57">
                  <c:v>163.98683436363638</c:v>
                </c:pt>
                <c:pt idx="58">
                  <c:v>174.94828372727272</c:v>
                </c:pt>
                <c:pt idx="59">
                  <c:v>197.14984245454545</c:v>
                </c:pt>
                <c:pt idx="60">
                  <c:v>216.00961490909091</c:v>
                </c:pt>
                <c:pt idx="61">
                  <c:v>226.62077909090905</c:v>
                </c:pt>
                <c:pt idx="62">
                  <c:v>224.22409281818182</c:v>
                </c:pt>
                <c:pt idx="63">
                  <c:v>196.09020281818184</c:v>
                </c:pt>
                <c:pt idx="64">
                  <c:v>186.93496472727273</c:v>
                </c:pt>
                <c:pt idx="65">
                  <c:v>186.03967909090909</c:v>
                </c:pt>
                <c:pt idx="66">
                  <c:v>203.279618</c:v>
                </c:pt>
                <c:pt idx="67">
                  <c:v>185.68204399999999</c:v>
                </c:pt>
                <c:pt idx="68">
                  <c:v>159.95298709090909</c:v>
                </c:pt>
                <c:pt idx="69">
                  <c:v>146.09869954545454</c:v>
                </c:pt>
                <c:pt idx="70">
                  <c:v>144.84290236363634</c:v>
                </c:pt>
                <c:pt idx="71">
                  <c:v>149.10435563636364</c:v>
                </c:pt>
                <c:pt idx="72">
                  <c:v>147.46977536363636</c:v>
                </c:pt>
                <c:pt idx="73">
                  <c:v>166.11706427272728</c:v>
                </c:pt>
                <c:pt idx="74">
                  <c:v>170.30212081818181</c:v>
                </c:pt>
                <c:pt idx="75">
                  <c:v>159.7453880909091</c:v>
                </c:pt>
                <c:pt idx="76">
                  <c:v>132.75980154545456</c:v>
                </c:pt>
                <c:pt idx="77">
                  <c:v>129.48278481818181</c:v>
                </c:pt>
                <c:pt idx="78">
                  <c:v>128.07379863636362</c:v>
                </c:pt>
                <c:pt idx="79">
                  <c:v>139.68259799999998</c:v>
                </c:pt>
                <c:pt idx="80">
                  <c:v>149.29956754545455</c:v>
                </c:pt>
                <c:pt idx="81">
                  <c:v>136.41475254545455</c:v>
                </c:pt>
                <c:pt idx="82">
                  <c:v>135.76575090909091</c:v>
                </c:pt>
                <c:pt idx="83">
                  <c:v>123.18604827272726</c:v>
                </c:pt>
                <c:pt idx="84">
                  <c:v>109.06402645454546</c:v>
                </c:pt>
                <c:pt idx="85">
                  <c:v>110.23582063636364</c:v>
                </c:pt>
                <c:pt idx="86">
                  <c:v>136.40450136363634</c:v>
                </c:pt>
                <c:pt idx="87">
                  <c:v>140.90332772727271</c:v>
                </c:pt>
                <c:pt idx="88">
                  <c:v>138.8954</c:v>
                </c:pt>
                <c:pt idx="89">
                  <c:v>148.8240109090909</c:v>
                </c:pt>
                <c:pt idx="90">
                  <c:v>145.86983381818183</c:v>
                </c:pt>
                <c:pt idx="91">
                  <c:v>146.4615321818182</c:v>
                </c:pt>
                <c:pt idx="92">
                  <c:v>146.1622958181818</c:v>
                </c:pt>
                <c:pt idx="93">
                  <c:v>141.65185399999999</c:v>
                </c:pt>
                <c:pt idx="94">
                  <c:v>144.17221963636362</c:v>
                </c:pt>
                <c:pt idx="95">
                  <c:v>156.14765518181818</c:v>
                </c:pt>
                <c:pt idx="96">
                  <c:v>164.80096472727271</c:v>
                </c:pt>
                <c:pt idx="97">
                  <c:v>168.26927000000001</c:v>
                </c:pt>
                <c:pt idx="98">
                  <c:v>187.8890559090909</c:v>
                </c:pt>
                <c:pt idx="99">
                  <c:v>217.54731000000001</c:v>
                </c:pt>
                <c:pt idx="100">
                  <c:v>219.22875972727272</c:v>
                </c:pt>
                <c:pt idx="101">
                  <c:v>214.8460162727273</c:v>
                </c:pt>
                <c:pt idx="102">
                  <c:v>204.10547709090909</c:v>
                </c:pt>
                <c:pt idx="103">
                  <c:v>194.59641136363635</c:v>
                </c:pt>
                <c:pt idx="104">
                  <c:v>182.35170809090911</c:v>
                </c:pt>
                <c:pt idx="105">
                  <c:v>187.60002127272728</c:v>
                </c:pt>
                <c:pt idx="106">
                  <c:v>224.3495478181818</c:v>
                </c:pt>
                <c:pt idx="107">
                  <c:v>227.48870154545457</c:v>
                </c:pt>
                <c:pt idx="108">
                  <c:v>233.7734080909091</c:v>
                </c:pt>
                <c:pt idx="109">
                  <c:v>246.07938645454544</c:v>
                </c:pt>
                <c:pt idx="110">
                  <c:v>229.7574129090909</c:v>
                </c:pt>
                <c:pt idx="111">
                  <c:v>201.40555700000002</c:v>
                </c:pt>
                <c:pt idx="112">
                  <c:v>165.34328663636364</c:v>
                </c:pt>
                <c:pt idx="113">
                  <c:v>164.68080372727275</c:v>
                </c:pt>
                <c:pt idx="114">
                  <c:v>164.42292963636362</c:v>
                </c:pt>
                <c:pt idx="115">
                  <c:v>149.88808309090908</c:v>
                </c:pt>
                <c:pt idx="116">
                  <c:v>147.14270009090907</c:v>
                </c:pt>
                <c:pt idx="117">
                  <c:v>152.56232472727271</c:v>
                </c:pt>
                <c:pt idx="118">
                  <c:v>161.51911227272728</c:v>
                </c:pt>
                <c:pt idx="119">
                  <c:v>149.36328218181819</c:v>
                </c:pt>
                <c:pt idx="120">
                  <c:v>143.80943027272727</c:v>
                </c:pt>
                <c:pt idx="121">
                  <c:v>157.44728081818181</c:v>
                </c:pt>
                <c:pt idx="122">
                  <c:v>171.02153081818182</c:v>
                </c:pt>
                <c:pt idx="123">
                  <c:v>164.08759854545454</c:v>
                </c:pt>
                <c:pt idx="124">
                  <c:v>143.55966454545455</c:v>
                </c:pt>
                <c:pt idx="125">
                  <c:v>122.89598954545454</c:v>
                </c:pt>
                <c:pt idx="126">
                  <c:v>125.1758849090909</c:v>
                </c:pt>
                <c:pt idx="127">
                  <c:v>139.39703136363636</c:v>
                </c:pt>
                <c:pt idx="128">
                  <c:v>139.9402431818182</c:v>
                </c:pt>
                <c:pt idx="129">
                  <c:v>165.62233309090911</c:v>
                </c:pt>
                <c:pt idx="130">
                  <c:v>182.23883445454547</c:v>
                </c:pt>
                <c:pt idx="131">
                  <c:v>153.15511827272726</c:v>
                </c:pt>
                <c:pt idx="132">
                  <c:v>135.33633909090909</c:v>
                </c:pt>
                <c:pt idx="133">
                  <c:v>140.695425</c:v>
                </c:pt>
                <c:pt idx="134">
                  <c:v>158.38192545454547</c:v>
                </c:pt>
                <c:pt idx="135">
                  <c:v>158.77919654545454</c:v>
                </c:pt>
                <c:pt idx="136">
                  <c:v>129.28217663636363</c:v>
                </c:pt>
                <c:pt idx="137">
                  <c:v>105.93705645454547</c:v>
                </c:pt>
                <c:pt idx="138">
                  <c:v>112.35657145454546</c:v>
                </c:pt>
                <c:pt idx="139">
                  <c:v>111.45442781818183</c:v>
                </c:pt>
                <c:pt idx="140">
                  <c:v>103.13383672727272</c:v>
                </c:pt>
                <c:pt idx="141">
                  <c:v>123.46281118181818</c:v>
                </c:pt>
                <c:pt idx="142">
                  <c:v>132.62181527272728</c:v>
                </c:pt>
                <c:pt idx="143">
                  <c:v>136.83007454545455</c:v>
                </c:pt>
                <c:pt idx="144">
                  <c:v>155.12255327272726</c:v>
                </c:pt>
                <c:pt idx="145">
                  <c:v>165.92060872727274</c:v>
                </c:pt>
                <c:pt idx="146">
                  <c:v>159.64575245454546</c:v>
                </c:pt>
                <c:pt idx="147">
                  <c:v>166.69027645454545</c:v>
                </c:pt>
                <c:pt idx="148">
                  <c:v>176.49842890909093</c:v>
                </c:pt>
                <c:pt idx="149">
                  <c:v>173.27212909090909</c:v>
                </c:pt>
                <c:pt idx="150">
                  <c:v>155.73723081818181</c:v>
                </c:pt>
                <c:pt idx="151">
                  <c:v>146.80397027272727</c:v>
                </c:pt>
                <c:pt idx="152">
                  <c:v>173.86345945454545</c:v>
                </c:pt>
                <c:pt idx="153">
                  <c:v>167.48666945454545</c:v>
                </c:pt>
                <c:pt idx="154">
                  <c:v>158.70055236363635</c:v>
                </c:pt>
                <c:pt idx="155">
                  <c:v>164.06439727272729</c:v>
                </c:pt>
                <c:pt idx="156">
                  <c:v>148.87698118181819</c:v>
                </c:pt>
                <c:pt idx="157">
                  <c:v>149.41060354545453</c:v>
                </c:pt>
                <c:pt idx="158">
                  <c:v>157.3774489090909</c:v>
                </c:pt>
                <c:pt idx="159">
                  <c:v>159.90796136363636</c:v>
                </c:pt>
                <c:pt idx="160">
                  <c:v>140.10443454545455</c:v>
                </c:pt>
                <c:pt idx="161">
                  <c:v>142.82342190909091</c:v>
                </c:pt>
                <c:pt idx="162">
                  <c:v>155.08157145454547</c:v>
                </c:pt>
                <c:pt idx="163">
                  <c:v>137.40184381818179</c:v>
                </c:pt>
                <c:pt idx="164">
                  <c:v>120.86943636363638</c:v>
                </c:pt>
                <c:pt idx="165">
                  <c:v>115.30271045454546</c:v>
                </c:pt>
                <c:pt idx="166">
                  <c:v>113.01375881818181</c:v>
                </c:pt>
                <c:pt idx="167">
                  <c:v>117.43314727272728</c:v>
                </c:pt>
                <c:pt idx="168">
                  <c:v>103.28486690909091</c:v>
                </c:pt>
                <c:pt idx="169">
                  <c:v>105.88177563636363</c:v>
                </c:pt>
                <c:pt idx="170">
                  <c:v>101.74070327272729</c:v>
                </c:pt>
                <c:pt idx="171">
                  <c:v>102.43801581818184</c:v>
                </c:pt>
                <c:pt idx="172">
                  <c:v>111.21601718181819</c:v>
                </c:pt>
                <c:pt idx="173">
                  <c:v>117.51834200000002</c:v>
                </c:pt>
                <c:pt idx="174">
                  <c:v>131.98759690909094</c:v>
                </c:pt>
                <c:pt idx="175">
                  <c:v>119.52360236363637</c:v>
                </c:pt>
                <c:pt idx="176">
                  <c:v>136.72922918181817</c:v>
                </c:pt>
                <c:pt idx="177">
                  <c:v>122.66013127272727</c:v>
                </c:pt>
                <c:pt idx="178">
                  <c:v>134.06684845454546</c:v>
                </c:pt>
                <c:pt idx="179">
                  <c:v>142.20399718181818</c:v>
                </c:pt>
                <c:pt idx="180">
                  <c:v>118.60622318181818</c:v>
                </c:pt>
                <c:pt idx="181">
                  <c:v>95.536848818181838</c:v>
                </c:pt>
                <c:pt idx="182">
                  <c:v>104.35524681818183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B-45EA-ADB9-7B2573064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62975"/>
        <c:axId val="355364055"/>
      </c:lineChart>
      <c:dateAx>
        <c:axId val="355362975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364055"/>
        <c:crosses val="autoZero"/>
        <c:auto val="1"/>
        <c:lblOffset val="100"/>
        <c:baseTimeUnit val="days"/>
      </c:dateAx>
      <c:valAx>
        <c:axId val="355364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362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Demand breakdown - winter 2023/24</a:t>
            </a:r>
          </a:p>
        </c:rich>
      </c:tx>
      <c:layout>
        <c:manualLayout>
          <c:xMode val="edge"/>
          <c:yMode val="edge"/>
          <c:x val="0.15140850097425174"/>
          <c:y val="5.388943839142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'Pie chart Demand'!$W$3</c:f>
              <c:strCache>
                <c:ptCount val="1"/>
                <c:pt idx="0">
                  <c:v>2023/2024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8A-4944-984F-D52734D4CF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8A-4944-984F-D52734D4CF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98A-4944-984F-D52734D4CF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98A-4944-984F-D52734D4CFF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98A-4944-984F-D52734D4CFF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98A-4944-984F-D52734D4CFF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A77-4C4C-8E35-70ED1DA5C6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'Pie chart Demand'!$U$4:$U$10</c:f>
              <c:strCache>
                <c:ptCount val="7"/>
                <c:pt idx="0">
                  <c:v>NDM</c:v>
                </c:pt>
                <c:pt idx="1">
                  <c:v>DM</c:v>
                </c:pt>
                <c:pt idx="2">
                  <c:v>Power Station</c:v>
                </c:pt>
                <c:pt idx="3">
                  <c:v>Industrial</c:v>
                </c:pt>
                <c:pt idx="4">
                  <c:v>EU Export</c:v>
                </c:pt>
                <c:pt idx="5">
                  <c:v>Ireland Export</c:v>
                </c:pt>
                <c:pt idx="6">
                  <c:v>Storage Injection</c:v>
                </c:pt>
              </c:strCache>
            </c:strRef>
          </c:cat>
          <c:val>
            <c:numRef>
              <c:f>'Pie chart Demand'!$W$4:$W$10</c:f>
              <c:numCache>
                <c:formatCode>#,##0.0;\-#,##0.0</c:formatCode>
                <c:ptCount val="7"/>
                <c:pt idx="0">
                  <c:v>25.165263272999987</c:v>
                </c:pt>
                <c:pt idx="1">
                  <c:v>3.6846890636363665</c:v>
                </c:pt>
                <c:pt idx="2">
                  <c:v>7.8374264540762466</c:v>
                </c:pt>
                <c:pt idx="3">
                  <c:v>0.45706446400000078</c:v>
                </c:pt>
                <c:pt idx="4">
                  <c:v>1.7067700000000001</c:v>
                </c:pt>
                <c:pt idx="5">
                  <c:v>2.984939999999999</c:v>
                </c:pt>
                <c:pt idx="6">
                  <c:v>2.3033899999999998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8A-4944-984F-D52734D4CFFE}"/>
            </c:ext>
          </c:extLst>
        </c:ser>
        <c:ser>
          <c:idx val="1"/>
          <c:order val="1"/>
          <c:tx>
            <c:strRef>
              <c:f>'Pie chart Demand'!$W$3</c:f>
              <c:strCache>
                <c:ptCount val="1"/>
                <c:pt idx="0">
                  <c:v>2023/2024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098A-4944-984F-D52734D4CF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098A-4944-984F-D52734D4CF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098A-4944-984F-D52734D4CF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098A-4944-984F-D52734D4CFF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098A-4944-984F-D52734D4CFF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098A-4944-984F-D52734D4CFF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A77-4C4C-8E35-70ED1DA5C605}"/>
              </c:ext>
            </c:extLst>
          </c:dPt>
          <c:cat>
            <c:strRef>
              <c:f>'Pie chart Demand'!$U$4:$U$10</c:f>
              <c:strCache>
                <c:ptCount val="7"/>
                <c:pt idx="0">
                  <c:v>NDM</c:v>
                </c:pt>
                <c:pt idx="1">
                  <c:v>DM</c:v>
                </c:pt>
                <c:pt idx="2">
                  <c:v>Power Station</c:v>
                </c:pt>
                <c:pt idx="3">
                  <c:v>Industrial</c:v>
                </c:pt>
                <c:pt idx="4">
                  <c:v>EU Export</c:v>
                </c:pt>
                <c:pt idx="5">
                  <c:v>Ireland Export</c:v>
                </c:pt>
                <c:pt idx="6">
                  <c:v>Storage Injection</c:v>
                </c:pt>
              </c:strCache>
            </c:strRef>
          </c:cat>
          <c:val>
            <c:numRef>
              <c:f>'Pie chart Demand'!$W$4:$W$10</c:f>
              <c:numCache>
                <c:formatCode>#,##0.0;\-#,##0.0</c:formatCode>
                <c:ptCount val="7"/>
                <c:pt idx="0">
                  <c:v>25.165263272999987</c:v>
                </c:pt>
                <c:pt idx="1">
                  <c:v>3.6846890636363665</c:v>
                </c:pt>
                <c:pt idx="2">
                  <c:v>7.8374264540762466</c:v>
                </c:pt>
                <c:pt idx="3">
                  <c:v>0.45706446400000078</c:v>
                </c:pt>
                <c:pt idx="4">
                  <c:v>1.7067700000000001</c:v>
                </c:pt>
                <c:pt idx="5">
                  <c:v>2.984939999999999</c:v>
                </c:pt>
                <c:pt idx="6">
                  <c:v>2.3033899999999998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98A-4944-984F-D52734D4C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u="none" strike="noStrike" baseline="0">
                <a:effectLst/>
              </a:rPr>
              <a:t>Cumulative DM </a:t>
            </a:r>
            <a:r>
              <a:rPr lang="en-GB" baseline="0"/>
              <a:t>Demand 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15 and 16 DM'!$Z$7</c:f>
              <c:strCache>
                <c:ptCount val="1"/>
                <c:pt idx="0">
                  <c:v>2022/2023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15 and 16 DM'!$U$8:$U$190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15 and 16 DM'!$Z$8:$Z$190</c:f>
              <c:numCache>
                <c:formatCode>0.00</c:formatCode>
                <c:ptCount val="183"/>
                <c:pt idx="0">
                  <c:v>1.672358018181818E-2</c:v>
                </c:pt>
                <c:pt idx="1">
                  <c:v>3.4828455818181822E-2</c:v>
                </c:pt>
                <c:pt idx="2">
                  <c:v>5.4880965454545461E-2</c:v>
                </c:pt>
                <c:pt idx="3">
                  <c:v>7.3420269363636367E-2</c:v>
                </c:pt>
                <c:pt idx="4">
                  <c:v>9.2436393181818177E-2</c:v>
                </c:pt>
                <c:pt idx="5">
                  <c:v>0.11208024445454545</c:v>
                </c:pt>
                <c:pt idx="6">
                  <c:v>0.13097386518181819</c:v>
                </c:pt>
                <c:pt idx="7">
                  <c:v>0.14820707100000002</c:v>
                </c:pt>
                <c:pt idx="8">
                  <c:v>0.16543542300000003</c:v>
                </c:pt>
                <c:pt idx="9">
                  <c:v>0.18499413509090912</c:v>
                </c:pt>
                <c:pt idx="10">
                  <c:v>0.20614170918181821</c:v>
                </c:pt>
                <c:pt idx="11">
                  <c:v>0.22691124772727275</c:v>
                </c:pt>
                <c:pt idx="12">
                  <c:v>0.24785606645454547</c:v>
                </c:pt>
                <c:pt idx="13">
                  <c:v>0.26892037609090907</c:v>
                </c:pt>
                <c:pt idx="14">
                  <c:v>0.28692387236363637</c:v>
                </c:pt>
                <c:pt idx="15">
                  <c:v>0.3055326610909091</c:v>
                </c:pt>
                <c:pt idx="16">
                  <c:v>0.32574502390909088</c:v>
                </c:pt>
                <c:pt idx="17">
                  <c:v>0.34783286063636359</c:v>
                </c:pt>
                <c:pt idx="18">
                  <c:v>0.36739841372727267</c:v>
                </c:pt>
                <c:pt idx="19">
                  <c:v>0.38973112309090902</c:v>
                </c:pt>
                <c:pt idx="20">
                  <c:v>0.41114341645454539</c:v>
                </c:pt>
                <c:pt idx="21">
                  <c:v>0.4309465232727272</c:v>
                </c:pt>
                <c:pt idx="22">
                  <c:v>0.45068529927272721</c:v>
                </c:pt>
                <c:pt idx="23">
                  <c:v>0.47144564345454543</c:v>
                </c:pt>
                <c:pt idx="24">
                  <c:v>0.49241373327272719</c:v>
                </c:pt>
                <c:pt idx="25">
                  <c:v>0.51330920845454531</c:v>
                </c:pt>
                <c:pt idx="26">
                  <c:v>0.53493004354545437</c:v>
                </c:pt>
                <c:pt idx="27">
                  <c:v>0.55609875963636357</c:v>
                </c:pt>
                <c:pt idx="28">
                  <c:v>0.57696953654545435</c:v>
                </c:pt>
                <c:pt idx="29">
                  <c:v>0.59704991845454525</c:v>
                </c:pt>
                <c:pt idx="30">
                  <c:v>0.61815648681818158</c:v>
                </c:pt>
                <c:pt idx="31">
                  <c:v>0.63955411318181798</c:v>
                </c:pt>
                <c:pt idx="32">
                  <c:v>0.66243838090909068</c:v>
                </c:pt>
                <c:pt idx="33">
                  <c:v>0.68543005981818161</c:v>
                </c:pt>
                <c:pt idx="34">
                  <c:v>0.70785521127272699</c:v>
                </c:pt>
                <c:pt idx="35">
                  <c:v>0.72704353790909071</c:v>
                </c:pt>
                <c:pt idx="36">
                  <c:v>0.74683028472727242</c:v>
                </c:pt>
                <c:pt idx="37">
                  <c:v>0.76765956481818143</c:v>
                </c:pt>
                <c:pt idx="38">
                  <c:v>0.78954320918181786</c:v>
                </c:pt>
                <c:pt idx="39">
                  <c:v>0.81132741454545421</c:v>
                </c:pt>
                <c:pt idx="40">
                  <c:v>0.83316759309090882</c:v>
                </c:pt>
                <c:pt idx="41">
                  <c:v>0.85445391545454519</c:v>
                </c:pt>
                <c:pt idx="42">
                  <c:v>0.875513993363636</c:v>
                </c:pt>
                <c:pt idx="43">
                  <c:v>0.89747190090909057</c:v>
                </c:pt>
                <c:pt idx="44">
                  <c:v>0.92074696590909055</c:v>
                </c:pt>
                <c:pt idx="45">
                  <c:v>0.94432309018181781</c:v>
                </c:pt>
                <c:pt idx="46">
                  <c:v>0.96844715990909058</c:v>
                </c:pt>
                <c:pt idx="47">
                  <c:v>0.99138127045454516</c:v>
                </c:pt>
                <c:pt idx="48">
                  <c:v>1.0140778924545453</c:v>
                </c:pt>
                <c:pt idx="49">
                  <c:v>1.0357252907272725</c:v>
                </c:pt>
                <c:pt idx="50">
                  <c:v>1.0584803009999999</c:v>
                </c:pt>
                <c:pt idx="51">
                  <c:v>1.0828298300909089</c:v>
                </c:pt>
                <c:pt idx="52">
                  <c:v>1.1077870616363634</c:v>
                </c:pt>
                <c:pt idx="53">
                  <c:v>1.1307543866363634</c:v>
                </c:pt>
                <c:pt idx="54">
                  <c:v>1.153603298909091</c:v>
                </c:pt>
                <c:pt idx="55">
                  <c:v>1.1761738277272726</c:v>
                </c:pt>
                <c:pt idx="56">
                  <c:v>1.1970258410909091</c:v>
                </c:pt>
                <c:pt idx="57">
                  <c:v>1.2181453637272728</c:v>
                </c:pt>
                <c:pt idx="58">
                  <c:v>1.2433400967272727</c:v>
                </c:pt>
                <c:pt idx="59">
                  <c:v>1.2693241802727273</c:v>
                </c:pt>
                <c:pt idx="60">
                  <c:v>1.293858105909091</c:v>
                </c:pt>
                <c:pt idx="61">
                  <c:v>1.3184083452727273</c:v>
                </c:pt>
                <c:pt idx="62">
                  <c:v>1.3400509556363636</c:v>
                </c:pt>
                <c:pt idx="63">
                  <c:v>1.3603499497272726</c:v>
                </c:pt>
                <c:pt idx="64">
                  <c:v>1.3811560459999999</c:v>
                </c:pt>
                <c:pt idx="65">
                  <c:v>1.4036839154545453</c:v>
                </c:pt>
                <c:pt idx="66">
                  <c:v>1.4269926678181817</c:v>
                </c:pt>
                <c:pt idx="67">
                  <c:v>1.4506223096363635</c:v>
                </c:pt>
                <c:pt idx="68">
                  <c:v>1.4738976014545453</c:v>
                </c:pt>
                <c:pt idx="69">
                  <c:v>1.4981392438181818</c:v>
                </c:pt>
                <c:pt idx="70">
                  <c:v>1.5198185815454544</c:v>
                </c:pt>
                <c:pt idx="71">
                  <c:v>1.541891386181818</c:v>
                </c:pt>
                <c:pt idx="72">
                  <c:v>1.5670971038181818</c:v>
                </c:pt>
                <c:pt idx="73">
                  <c:v>1.5925939238181819</c:v>
                </c:pt>
                <c:pt idx="74">
                  <c:v>1.6169557124545455</c:v>
                </c:pt>
                <c:pt idx="75">
                  <c:v>1.6417068701818183</c:v>
                </c:pt>
                <c:pt idx="76">
                  <c:v>1.6648877749090909</c:v>
                </c:pt>
                <c:pt idx="77">
                  <c:v>1.6850438004545454</c:v>
                </c:pt>
                <c:pt idx="78">
                  <c:v>1.7036013425454544</c:v>
                </c:pt>
                <c:pt idx="79">
                  <c:v>1.7212952540909088</c:v>
                </c:pt>
                <c:pt idx="80">
                  <c:v>1.7403768115454543</c:v>
                </c:pt>
                <c:pt idx="81">
                  <c:v>1.7595875927272726</c:v>
                </c:pt>
                <c:pt idx="82">
                  <c:v>1.7790107599090907</c:v>
                </c:pt>
                <c:pt idx="83">
                  <c:v>1.795507555090909</c:v>
                </c:pt>
                <c:pt idx="84">
                  <c:v>1.8090985612727271</c:v>
                </c:pt>
                <c:pt idx="85">
                  <c:v>1.8225834467272726</c:v>
                </c:pt>
                <c:pt idx="86">
                  <c:v>1.8369651828181817</c:v>
                </c:pt>
                <c:pt idx="87">
                  <c:v>1.8518556058181816</c:v>
                </c:pt>
                <c:pt idx="88">
                  <c:v>1.8672808362727271</c:v>
                </c:pt>
                <c:pt idx="89">
                  <c:v>1.8833677258181818</c:v>
                </c:pt>
                <c:pt idx="90">
                  <c:v>1.8994462807272725</c:v>
                </c:pt>
                <c:pt idx="91">
                  <c:v>1.9161017261818181</c:v>
                </c:pt>
                <c:pt idx="92">
                  <c:v>1.9317912845454543</c:v>
                </c:pt>
                <c:pt idx="93">
                  <c:v>1.9497628791818178</c:v>
                </c:pt>
                <c:pt idx="94">
                  <c:v>1.9680278488181817</c:v>
                </c:pt>
                <c:pt idx="95">
                  <c:v>1.9868076549999998</c:v>
                </c:pt>
                <c:pt idx="96">
                  <c:v>2.0065804369999998</c:v>
                </c:pt>
                <c:pt idx="97">
                  <c:v>2.0265261899090907</c:v>
                </c:pt>
                <c:pt idx="98">
                  <c:v>2.0444628451818181</c:v>
                </c:pt>
                <c:pt idx="99">
                  <c:v>2.0637252486363638</c:v>
                </c:pt>
                <c:pt idx="100">
                  <c:v>2.0839325629090908</c:v>
                </c:pt>
                <c:pt idx="101">
                  <c:v>2.1043438879999998</c:v>
                </c:pt>
                <c:pt idx="102">
                  <c:v>2.1245181407272726</c:v>
                </c:pt>
                <c:pt idx="103">
                  <c:v>2.145467622090909</c:v>
                </c:pt>
                <c:pt idx="104">
                  <c:v>2.1666225858181818</c:v>
                </c:pt>
                <c:pt idx="105">
                  <c:v>2.1861849083636367</c:v>
                </c:pt>
                <c:pt idx="106">
                  <c:v>2.2071780720909091</c:v>
                </c:pt>
                <c:pt idx="107">
                  <c:v>2.2295924183636364</c:v>
                </c:pt>
                <c:pt idx="108">
                  <c:v>2.2532839641818185</c:v>
                </c:pt>
                <c:pt idx="109">
                  <c:v>2.276903047545455</c:v>
                </c:pt>
                <c:pt idx="110">
                  <c:v>2.3014712383636371</c:v>
                </c:pt>
                <c:pt idx="111">
                  <c:v>2.3247377471818189</c:v>
                </c:pt>
                <c:pt idx="112">
                  <c:v>2.3464836066363648</c:v>
                </c:pt>
                <c:pt idx="113">
                  <c:v>2.3679738883636374</c:v>
                </c:pt>
                <c:pt idx="114">
                  <c:v>2.3923773171818192</c:v>
                </c:pt>
                <c:pt idx="115">
                  <c:v>2.4163521852727285</c:v>
                </c:pt>
                <c:pt idx="116">
                  <c:v>2.4399690571818198</c:v>
                </c:pt>
                <c:pt idx="117">
                  <c:v>2.4626953875454558</c:v>
                </c:pt>
                <c:pt idx="118">
                  <c:v>2.4853258999090921</c:v>
                </c:pt>
                <c:pt idx="119">
                  <c:v>2.5061214976363648</c:v>
                </c:pt>
                <c:pt idx="120">
                  <c:v>2.526859332454547</c:v>
                </c:pt>
                <c:pt idx="121">
                  <c:v>2.549406946363638</c:v>
                </c:pt>
                <c:pt idx="122">
                  <c:v>2.5716324786363653</c:v>
                </c:pt>
                <c:pt idx="123">
                  <c:v>2.5933478640909104</c:v>
                </c:pt>
                <c:pt idx="124">
                  <c:v>2.6148034660000015</c:v>
                </c:pt>
                <c:pt idx="125">
                  <c:v>2.6359138260000017</c:v>
                </c:pt>
                <c:pt idx="126">
                  <c:v>2.6558539026363657</c:v>
                </c:pt>
                <c:pt idx="127">
                  <c:v>2.6768906218181838</c:v>
                </c:pt>
                <c:pt idx="128">
                  <c:v>2.6996660636363652</c:v>
                </c:pt>
                <c:pt idx="129">
                  <c:v>2.7233658120000017</c:v>
                </c:pt>
                <c:pt idx="130">
                  <c:v>2.7452449507272747</c:v>
                </c:pt>
                <c:pt idx="131">
                  <c:v>2.7684952506363651</c:v>
                </c:pt>
                <c:pt idx="132">
                  <c:v>2.7897855099090925</c:v>
                </c:pt>
                <c:pt idx="133">
                  <c:v>2.8105787388181835</c:v>
                </c:pt>
                <c:pt idx="134">
                  <c:v>2.8318016865454561</c:v>
                </c:pt>
                <c:pt idx="135">
                  <c:v>2.8548019980000019</c:v>
                </c:pt>
                <c:pt idx="136">
                  <c:v>2.8777749467272744</c:v>
                </c:pt>
                <c:pt idx="137">
                  <c:v>2.8982078754545468</c:v>
                </c:pt>
                <c:pt idx="138">
                  <c:v>2.9192078259090923</c:v>
                </c:pt>
                <c:pt idx="139">
                  <c:v>2.9395961948181828</c:v>
                </c:pt>
                <c:pt idx="140">
                  <c:v>2.9585103110909103</c:v>
                </c:pt>
                <c:pt idx="141">
                  <c:v>2.9768863530000012</c:v>
                </c:pt>
                <c:pt idx="142">
                  <c:v>2.9977217440909105</c:v>
                </c:pt>
                <c:pt idx="143">
                  <c:v>3.0195012432727286</c:v>
                </c:pt>
                <c:pt idx="144">
                  <c:v>3.0408927610909102</c:v>
                </c:pt>
                <c:pt idx="145">
                  <c:v>3.0628654550000016</c:v>
                </c:pt>
                <c:pt idx="146">
                  <c:v>3.0833745635454561</c:v>
                </c:pt>
                <c:pt idx="147">
                  <c:v>3.1031681774545468</c:v>
                </c:pt>
                <c:pt idx="148">
                  <c:v>3.1232063541818196</c:v>
                </c:pt>
                <c:pt idx="149">
                  <c:v>3.1445469030909106</c:v>
                </c:pt>
                <c:pt idx="150">
                  <c:v>3.1668615950909107</c:v>
                </c:pt>
                <c:pt idx="151">
                  <c:v>3.1668615950909107</c:v>
                </c:pt>
                <c:pt idx="152">
                  <c:v>3.1892315004545471</c:v>
                </c:pt>
                <c:pt idx="153">
                  <c:v>3.2119734944545471</c:v>
                </c:pt>
                <c:pt idx="154">
                  <c:v>3.2349427963636379</c:v>
                </c:pt>
                <c:pt idx="155">
                  <c:v>3.2568918460909106</c:v>
                </c:pt>
                <c:pt idx="156">
                  <c:v>3.2784702377272743</c:v>
                </c:pt>
                <c:pt idx="157">
                  <c:v>3.3011088393636379</c:v>
                </c:pt>
                <c:pt idx="158">
                  <c:v>3.3247022478181836</c:v>
                </c:pt>
                <c:pt idx="159">
                  <c:v>3.3477969527272746</c:v>
                </c:pt>
                <c:pt idx="160">
                  <c:v>3.3702285741818199</c:v>
                </c:pt>
                <c:pt idx="161">
                  <c:v>3.3925184357272746</c:v>
                </c:pt>
                <c:pt idx="162">
                  <c:v>3.4118433830909112</c:v>
                </c:pt>
                <c:pt idx="163">
                  <c:v>3.4303672478181837</c:v>
                </c:pt>
                <c:pt idx="164">
                  <c:v>3.4506727219090929</c:v>
                </c:pt>
                <c:pt idx="165">
                  <c:v>3.474460988090911</c:v>
                </c:pt>
                <c:pt idx="166">
                  <c:v>3.4971174479090927</c:v>
                </c:pt>
                <c:pt idx="167">
                  <c:v>3.5177974924545472</c:v>
                </c:pt>
                <c:pt idx="168">
                  <c:v>3.5390335606363656</c:v>
                </c:pt>
                <c:pt idx="169">
                  <c:v>3.5583963211818199</c:v>
                </c:pt>
                <c:pt idx="170">
                  <c:v>3.5785313217272745</c:v>
                </c:pt>
                <c:pt idx="171">
                  <c:v>3.6000825990909111</c:v>
                </c:pt>
                <c:pt idx="172">
                  <c:v>3.620373370818184</c:v>
                </c:pt>
                <c:pt idx="173">
                  <c:v>3.6395983990909113</c:v>
                </c:pt>
                <c:pt idx="174">
                  <c:v>3.6590783293636386</c:v>
                </c:pt>
                <c:pt idx="175">
                  <c:v>3.6781003789090931</c:v>
                </c:pt>
                <c:pt idx="176">
                  <c:v>3.6964060770000025</c:v>
                </c:pt>
                <c:pt idx="177">
                  <c:v>3.7163577085454569</c:v>
                </c:pt>
                <c:pt idx="178">
                  <c:v>3.7372582106363659</c:v>
                </c:pt>
                <c:pt idx="179">
                  <c:v>3.7583692622727294</c:v>
                </c:pt>
                <c:pt idx="180">
                  <c:v>3.7791084477272747</c:v>
                </c:pt>
                <c:pt idx="181">
                  <c:v>3.7993064299090928</c:v>
                </c:pt>
                <c:pt idx="182">
                  <c:v>3.8199934085454563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AB-495D-9675-620042F1B1F0}"/>
            </c:ext>
          </c:extLst>
        </c:ser>
        <c:ser>
          <c:idx val="1"/>
          <c:order val="1"/>
          <c:tx>
            <c:strRef>
              <c:f>'Fig 15 and 16 DM'!$AA$7</c:f>
              <c:strCache>
                <c:ptCount val="1"/>
                <c:pt idx="0">
                  <c:v>2023/2024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15 and 16 DM'!$U$8:$U$190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15 and 16 DM'!$AA$8:$AA$190</c:f>
              <c:numCache>
                <c:formatCode>0.00</c:formatCode>
                <c:ptCount val="183"/>
                <c:pt idx="0">
                  <c:v>1.7992705272727276E-2</c:v>
                </c:pt>
                <c:pt idx="1">
                  <c:v>3.7740261727272725E-2</c:v>
                </c:pt>
                <c:pt idx="2">
                  <c:v>5.7029228636363637E-2</c:v>
                </c:pt>
                <c:pt idx="3">
                  <c:v>7.5162065181818172E-2</c:v>
                </c:pt>
                <c:pt idx="4">
                  <c:v>9.3134120090909073E-2</c:v>
                </c:pt>
                <c:pt idx="5">
                  <c:v>0.11089531954545452</c:v>
                </c:pt>
                <c:pt idx="6">
                  <c:v>0.12882644354545453</c:v>
                </c:pt>
                <c:pt idx="7">
                  <c:v>0.14687959418181817</c:v>
                </c:pt>
                <c:pt idx="8">
                  <c:v>0.16598886418181819</c:v>
                </c:pt>
                <c:pt idx="9">
                  <c:v>0.1855429721818182</c:v>
                </c:pt>
                <c:pt idx="10">
                  <c:v>0.20456499163636363</c:v>
                </c:pt>
                <c:pt idx="11">
                  <c:v>0.22421245154545455</c:v>
                </c:pt>
                <c:pt idx="12">
                  <c:v>0.24351620427272727</c:v>
                </c:pt>
                <c:pt idx="13">
                  <c:v>0.2613294117272727</c:v>
                </c:pt>
                <c:pt idx="14">
                  <c:v>0.27958811109090909</c:v>
                </c:pt>
                <c:pt idx="15">
                  <c:v>0.29934309772727274</c:v>
                </c:pt>
                <c:pt idx="16">
                  <c:v>0.31735603463636364</c:v>
                </c:pt>
                <c:pt idx="17">
                  <c:v>0.33613044390909091</c:v>
                </c:pt>
                <c:pt idx="18">
                  <c:v>0.35571391090909088</c:v>
                </c:pt>
                <c:pt idx="19">
                  <c:v>0.3754281752727272</c:v>
                </c:pt>
                <c:pt idx="20">
                  <c:v>0.39323930572727267</c:v>
                </c:pt>
                <c:pt idx="21">
                  <c:v>0.41171361563636355</c:v>
                </c:pt>
                <c:pt idx="22">
                  <c:v>0.43211876509090902</c:v>
                </c:pt>
                <c:pt idx="23">
                  <c:v>0.45240389699999989</c:v>
                </c:pt>
                <c:pt idx="24">
                  <c:v>0.47254768099999989</c:v>
                </c:pt>
                <c:pt idx="25">
                  <c:v>0.49267455918181807</c:v>
                </c:pt>
                <c:pt idx="26">
                  <c:v>0.51222810490909076</c:v>
                </c:pt>
                <c:pt idx="27">
                  <c:v>0.52967483636363621</c:v>
                </c:pt>
                <c:pt idx="28">
                  <c:v>0.54719611199999985</c:v>
                </c:pt>
                <c:pt idx="29">
                  <c:v>0.56683978418181802</c:v>
                </c:pt>
                <c:pt idx="30">
                  <c:v>0.58666053627272707</c:v>
                </c:pt>
                <c:pt idx="31">
                  <c:v>0.60593383336363615</c:v>
                </c:pt>
                <c:pt idx="32">
                  <c:v>0.62459466990909074</c:v>
                </c:pt>
                <c:pt idx="33">
                  <c:v>0.64433785981818159</c:v>
                </c:pt>
                <c:pt idx="34">
                  <c:v>0.66323007281818158</c:v>
                </c:pt>
                <c:pt idx="35">
                  <c:v>0.68215225672727253</c:v>
                </c:pt>
                <c:pt idx="36">
                  <c:v>0.70194393645454523</c:v>
                </c:pt>
                <c:pt idx="37">
                  <c:v>0.72214238036363609</c:v>
                </c:pt>
                <c:pt idx="38">
                  <c:v>0.74273460163636329</c:v>
                </c:pt>
                <c:pt idx="39">
                  <c:v>0.76324878554545417</c:v>
                </c:pt>
                <c:pt idx="40">
                  <c:v>0.78383977890909062</c:v>
                </c:pt>
                <c:pt idx="41">
                  <c:v>0.8032357680909088</c:v>
                </c:pt>
                <c:pt idx="42">
                  <c:v>0.82228620772727246</c:v>
                </c:pt>
                <c:pt idx="43">
                  <c:v>0.84230869990909063</c:v>
                </c:pt>
                <c:pt idx="44">
                  <c:v>0.8636095429999997</c:v>
                </c:pt>
                <c:pt idx="45">
                  <c:v>0.88497911790909067</c:v>
                </c:pt>
                <c:pt idx="46">
                  <c:v>0.90811353481818147</c:v>
                </c:pt>
                <c:pt idx="47">
                  <c:v>0.92913991854545419</c:v>
                </c:pt>
                <c:pt idx="48">
                  <c:v>0.94666758745454516</c:v>
                </c:pt>
                <c:pt idx="49">
                  <c:v>0.96408581263636339</c:v>
                </c:pt>
                <c:pt idx="50">
                  <c:v>0.98422227481818148</c:v>
                </c:pt>
                <c:pt idx="51">
                  <c:v>1.0062459070909087</c:v>
                </c:pt>
                <c:pt idx="52">
                  <c:v>1.0270563263636361</c:v>
                </c:pt>
                <c:pt idx="53">
                  <c:v>1.0469070033636361</c:v>
                </c:pt>
                <c:pt idx="54">
                  <c:v>1.0679487985454541</c:v>
                </c:pt>
                <c:pt idx="55">
                  <c:v>1.0880418350909087</c:v>
                </c:pt>
                <c:pt idx="56">
                  <c:v>1.1077992417272724</c:v>
                </c:pt>
                <c:pt idx="57">
                  <c:v>1.1288137047272724</c:v>
                </c:pt>
                <c:pt idx="58">
                  <c:v>1.1518163327272724</c:v>
                </c:pt>
                <c:pt idx="59">
                  <c:v>1.1760825715454541</c:v>
                </c:pt>
                <c:pt idx="60">
                  <c:v>1.2016977601818177</c:v>
                </c:pt>
                <c:pt idx="61">
                  <c:v>1.2267652109999996</c:v>
                </c:pt>
                <c:pt idx="62">
                  <c:v>1.2496021562727269</c:v>
                </c:pt>
                <c:pt idx="63">
                  <c:v>1.2698329403636359</c:v>
                </c:pt>
                <c:pt idx="64">
                  <c:v>1.2910497382727268</c:v>
                </c:pt>
                <c:pt idx="65">
                  <c:v>1.3119205556363633</c:v>
                </c:pt>
                <c:pt idx="66">
                  <c:v>1.3347562599090907</c:v>
                </c:pt>
                <c:pt idx="67">
                  <c:v>1.3561377713636362</c:v>
                </c:pt>
                <c:pt idx="68">
                  <c:v>1.3758212193636361</c:v>
                </c:pt>
                <c:pt idx="69">
                  <c:v>1.3932822159090905</c:v>
                </c:pt>
                <c:pt idx="70">
                  <c:v>1.4109061796363633</c:v>
                </c:pt>
                <c:pt idx="71">
                  <c:v>1.4313263796363633</c:v>
                </c:pt>
                <c:pt idx="72">
                  <c:v>1.4543915667272724</c:v>
                </c:pt>
                <c:pt idx="73">
                  <c:v>1.4777293979090906</c:v>
                </c:pt>
                <c:pt idx="74">
                  <c:v>1.5002260720909089</c:v>
                </c:pt>
                <c:pt idx="75">
                  <c:v>1.520736293090909</c:v>
                </c:pt>
                <c:pt idx="76">
                  <c:v>1.5392741523636362</c:v>
                </c:pt>
                <c:pt idx="77">
                  <c:v>1.5584261095454544</c:v>
                </c:pt>
                <c:pt idx="78">
                  <c:v>1.5781996729090908</c:v>
                </c:pt>
                <c:pt idx="79">
                  <c:v>1.5986863917272727</c:v>
                </c:pt>
                <c:pt idx="80">
                  <c:v>1.6173746219090908</c:v>
                </c:pt>
                <c:pt idx="81">
                  <c:v>1.6355813301818183</c:v>
                </c:pt>
                <c:pt idx="82">
                  <c:v>1.6531795026363636</c:v>
                </c:pt>
                <c:pt idx="83">
                  <c:v>1.669164093</c:v>
                </c:pt>
                <c:pt idx="84">
                  <c:v>1.6824930221818184</c:v>
                </c:pt>
                <c:pt idx="85">
                  <c:v>1.6958986710000001</c:v>
                </c:pt>
                <c:pt idx="86">
                  <c:v>1.7109705902727272</c:v>
                </c:pt>
                <c:pt idx="87">
                  <c:v>1.725788060090909</c:v>
                </c:pt>
                <c:pt idx="88">
                  <c:v>1.7412461852727272</c:v>
                </c:pt>
                <c:pt idx="89">
                  <c:v>1.7576386090909091</c:v>
                </c:pt>
                <c:pt idx="90">
                  <c:v>1.7730953748181819</c:v>
                </c:pt>
                <c:pt idx="91">
                  <c:v>1.787893849818182</c:v>
                </c:pt>
                <c:pt idx="92">
                  <c:v>1.8030010773636365</c:v>
                </c:pt>
                <c:pt idx="93">
                  <c:v>1.8208507353636367</c:v>
                </c:pt>
                <c:pt idx="94">
                  <c:v>1.8421789011818184</c:v>
                </c:pt>
                <c:pt idx="95">
                  <c:v>1.8638541672727276</c:v>
                </c:pt>
                <c:pt idx="96">
                  <c:v>1.8851417745454548</c:v>
                </c:pt>
                <c:pt idx="97">
                  <c:v>1.9055384745454549</c:v>
                </c:pt>
                <c:pt idx="98">
                  <c:v>1.9260992540000001</c:v>
                </c:pt>
                <c:pt idx="99">
                  <c:v>1.9490528513636365</c:v>
                </c:pt>
                <c:pt idx="100">
                  <c:v>1.9724846800000002</c:v>
                </c:pt>
                <c:pt idx="101">
                  <c:v>1.9963705853636367</c:v>
                </c:pt>
                <c:pt idx="102">
                  <c:v>2.0213193684545456</c:v>
                </c:pt>
                <c:pt idx="103">
                  <c:v>2.0452040445454549</c:v>
                </c:pt>
                <c:pt idx="104">
                  <c:v>2.0662319038181822</c:v>
                </c:pt>
                <c:pt idx="105">
                  <c:v>2.0862561251818188</c:v>
                </c:pt>
                <c:pt idx="106">
                  <c:v>2.1088725225454552</c:v>
                </c:pt>
                <c:pt idx="107">
                  <c:v>2.1320536670000005</c:v>
                </c:pt>
                <c:pt idx="108">
                  <c:v>2.1571186569090917</c:v>
                </c:pt>
                <c:pt idx="109">
                  <c:v>2.1810707329090913</c:v>
                </c:pt>
                <c:pt idx="110">
                  <c:v>2.2032449475454552</c:v>
                </c:pt>
                <c:pt idx="111">
                  <c:v>2.2230376180000002</c:v>
                </c:pt>
                <c:pt idx="112">
                  <c:v>2.2414201233636368</c:v>
                </c:pt>
                <c:pt idx="113">
                  <c:v>2.260667179363637</c:v>
                </c:pt>
                <c:pt idx="114">
                  <c:v>2.2810147553636368</c:v>
                </c:pt>
                <c:pt idx="115">
                  <c:v>2.3008505718181822</c:v>
                </c:pt>
                <c:pt idx="116">
                  <c:v>2.3218105039090915</c:v>
                </c:pt>
                <c:pt idx="117">
                  <c:v>2.3429883443636368</c:v>
                </c:pt>
                <c:pt idx="118">
                  <c:v>2.3621271567272735</c:v>
                </c:pt>
                <c:pt idx="119">
                  <c:v>2.3813094831818189</c:v>
                </c:pt>
                <c:pt idx="120">
                  <c:v>2.4009341438181826</c:v>
                </c:pt>
                <c:pt idx="121">
                  <c:v>2.4218216107272736</c:v>
                </c:pt>
                <c:pt idx="122">
                  <c:v>2.4425551126363647</c:v>
                </c:pt>
                <c:pt idx="123">
                  <c:v>2.4628604771818194</c:v>
                </c:pt>
                <c:pt idx="124">
                  <c:v>2.4822231918181834</c:v>
                </c:pt>
                <c:pt idx="125">
                  <c:v>2.5001037686363654</c:v>
                </c:pt>
                <c:pt idx="126">
                  <c:v>2.5179952177272744</c:v>
                </c:pt>
                <c:pt idx="127">
                  <c:v>2.5369917267272744</c:v>
                </c:pt>
                <c:pt idx="128">
                  <c:v>2.5581377854545471</c:v>
                </c:pt>
                <c:pt idx="129">
                  <c:v>2.5820382724545472</c:v>
                </c:pt>
                <c:pt idx="130">
                  <c:v>2.6034203379090921</c:v>
                </c:pt>
                <c:pt idx="131">
                  <c:v>2.6245709577272742</c:v>
                </c:pt>
                <c:pt idx="132">
                  <c:v>2.6446640919090925</c:v>
                </c:pt>
                <c:pt idx="133">
                  <c:v>2.6643344739090922</c:v>
                </c:pt>
                <c:pt idx="134">
                  <c:v>2.6853566501818196</c:v>
                </c:pt>
                <c:pt idx="135">
                  <c:v>2.705957610272729</c:v>
                </c:pt>
                <c:pt idx="136">
                  <c:v>2.7275685644545469</c:v>
                </c:pt>
                <c:pt idx="137">
                  <c:v>2.7483223019090923</c:v>
                </c:pt>
                <c:pt idx="138">
                  <c:v>2.7696493077272746</c:v>
                </c:pt>
                <c:pt idx="139">
                  <c:v>2.7895696779090926</c:v>
                </c:pt>
                <c:pt idx="140">
                  <c:v>2.8078886810909109</c:v>
                </c:pt>
                <c:pt idx="141">
                  <c:v>2.8291597180909105</c:v>
                </c:pt>
                <c:pt idx="142">
                  <c:v>2.8502645558181836</c:v>
                </c:pt>
                <c:pt idx="143">
                  <c:v>2.8707415690909106</c:v>
                </c:pt>
                <c:pt idx="144">
                  <c:v>2.8924597377272745</c:v>
                </c:pt>
                <c:pt idx="145">
                  <c:v>2.9135247191818197</c:v>
                </c:pt>
                <c:pt idx="146">
                  <c:v>2.934719581363638</c:v>
                </c:pt>
                <c:pt idx="147">
                  <c:v>2.9548128084545473</c:v>
                </c:pt>
                <c:pt idx="148">
                  <c:v>2.9768020342727293</c:v>
                </c:pt>
                <c:pt idx="149">
                  <c:v>2.9999388397272746</c:v>
                </c:pt>
                <c:pt idx="150">
                  <c:v>3.0202897775454565</c:v>
                </c:pt>
                <c:pt idx="151">
                  <c:v>3.0414214391818204</c:v>
                </c:pt>
                <c:pt idx="152">
                  <c:v>3.0639164271818204</c:v>
                </c:pt>
                <c:pt idx="153">
                  <c:v>3.0845998430909112</c:v>
                </c:pt>
                <c:pt idx="154">
                  <c:v>3.1055836860909114</c:v>
                </c:pt>
                <c:pt idx="155">
                  <c:v>3.1262593586363661</c:v>
                </c:pt>
                <c:pt idx="156">
                  <c:v>3.1495759149090934</c:v>
                </c:pt>
                <c:pt idx="157">
                  <c:v>3.172733075454548</c:v>
                </c:pt>
                <c:pt idx="158">
                  <c:v>3.1955841638181841</c:v>
                </c:pt>
                <c:pt idx="159">
                  <c:v>3.2160962750000022</c:v>
                </c:pt>
                <c:pt idx="160">
                  <c:v>3.2351004782727295</c:v>
                </c:pt>
                <c:pt idx="161">
                  <c:v>3.2546408101818205</c:v>
                </c:pt>
                <c:pt idx="162">
                  <c:v>3.2770479196363662</c:v>
                </c:pt>
                <c:pt idx="163">
                  <c:v>3.299259005363639</c:v>
                </c:pt>
                <c:pt idx="164">
                  <c:v>3.3209384120000025</c:v>
                </c:pt>
                <c:pt idx="165">
                  <c:v>3.3430174989090937</c:v>
                </c:pt>
                <c:pt idx="166">
                  <c:v>3.3630186489090939</c:v>
                </c:pt>
                <c:pt idx="167">
                  <c:v>3.3827336906363668</c:v>
                </c:pt>
                <c:pt idx="168">
                  <c:v>3.4011052601818208</c:v>
                </c:pt>
                <c:pt idx="169">
                  <c:v>3.4222447960000029</c:v>
                </c:pt>
                <c:pt idx="170">
                  <c:v>3.4435044485454571</c:v>
                </c:pt>
                <c:pt idx="171">
                  <c:v>3.4658941366363667</c:v>
                </c:pt>
                <c:pt idx="172">
                  <c:v>3.4863407920000027</c:v>
                </c:pt>
                <c:pt idx="173">
                  <c:v>3.5066121267272754</c:v>
                </c:pt>
                <c:pt idx="174">
                  <c:v>3.525452685090912</c:v>
                </c:pt>
                <c:pt idx="175">
                  <c:v>3.5448028962727305</c:v>
                </c:pt>
                <c:pt idx="176">
                  <c:v>3.5670091908181849</c:v>
                </c:pt>
                <c:pt idx="177">
                  <c:v>3.5873751019090938</c:v>
                </c:pt>
                <c:pt idx="178">
                  <c:v>3.6081827667272757</c:v>
                </c:pt>
                <c:pt idx="179">
                  <c:v>3.6292192432727304</c:v>
                </c:pt>
                <c:pt idx="180">
                  <c:v>3.6483723782727302</c:v>
                </c:pt>
                <c:pt idx="181">
                  <c:v>3.6664770400909119</c:v>
                </c:pt>
                <c:pt idx="182">
                  <c:v>3.6846890636363665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AB-495D-9675-620042F1B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7079184"/>
        <c:axId val="717070544"/>
      </c:lineChart>
      <c:dateAx>
        <c:axId val="717079184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7070544"/>
        <c:crosses val="autoZero"/>
        <c:auto val="1"/>
        <c:lblOffset val="100"/>
        <c:baseTimeUnit val="days"/>
      </c:dateAx>
      <c:valAx>
        <c:axId val="71707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7079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Daily</a:t>
            </a:r>
            <a:r>
              <a:rPr lang="en-GB" baseline="0"/>
              <a:t> Metered Demand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15 and 16 DM'!$V$7</c:f>
              <c:strCache>
                <c:ptCount val="1"/>
                <c:pt idx="0">
                  <c:v>2022/2023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15 and 16 DM'!$U$8:$U$190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15 and 16 DM'!$V$8:$V$190</c:f>
              <c:numCache>
                <c:formatCode>0.0</c:formatCode>
                <c:ptCount val="183"/>
                <c:pt idx="0">
                  <c:v>16.723580181818182</c:v>
                </c:pt>
                <c:pt idx="1">
                  <c:v>18.104875636363637</c:v>
                </c:pt>
                <c:pt idx="2">
                  <c:v>20.052509636363638</c:v>
                </c:pt>
                <c:pt idx="3">
                  <c:v>18.539303909090908</c:v>
                </c:pt>
                <c:pt idx="4">
                  <c:v>19.016123818181818</c:v>
                </c:pt>
                <c:pt idx="5">
                  <c:v>19.643851272727272</c:v>
                </c:pt>
                <c:pt idx="6">
                  <c:v>18.893620727272726</c:v>
                </c:pt>
                <c:pt idx="7">
                  <c:v>17.233205818181819</c:v>
                </c:pt>
                <c:pt idx="8">
                  <c:v>17.228352000000001</c:v>
                </c:pt>
                <c:pt idx="9">
                  <c:v>19.55871209090909</c:v>
                </c:pt>
                <c:pt idx="10">
                  <c:v>21.147574090909092</c:v>
                </c:pt>
                <c:pt idx="11">
                  <c:v>20.769538545454544</c:v>
                </c:pt>
                <c:pt idx="12">
                  <c:v>20.944818727272729</c:v>
                </c:pt>
                <c:pt idx="13">
                  <c:v>21.064309636363635</c:v>
                </c:pt>
                <c:pt idx="14">
                  <c:v>18.003496272727272</c:v>
                </c:pt>
                <c:pt idx="15">
                  <c:v>18.608788727272728</c:v>
                </c:pt>
                <c:pt idx="16">
                  <c:v>20.21236281818182</c:v>
                </c:pt>
                <c:pt idx="17">
                  <c:v>22.087836727272727</c:v>
                </c:pt>
                <c:pt idx="18">
                  <c:v>19.565553090909091</c:v>
                </c:pt>
                <c:pt idx="19">
                  <c:v>22.332709363636365</c:v>
                </c:pt>
                <c:pt idx="20">
                  <c:v>21.412293363636362</c:v>
                </c:pt>
                <c:pt idx="21">
                  <c:v>19.803106818181817</c:v>
                </c:pt>
                <c:pt idx="22">
                  <c:v>19.738776000000001</c:v>
                </c:pt>
                <c:pt idx="23">
                  <c:v>20.760344181818184</c:v>
                </c:pt>
                <c:pt idx="24">
                  <c:v>20.968089818181816</c:v>
                </c:pt>
                <c:pt idx="25">
                  <c:v>20.895475181818181</c:v>
                </c:pt>
                <c:pt idx="26">
                  <c:v>21.62083509090909</c:v>
                </c:pt>
                <c:pt idx="27">
                  <c:v>21.16871609090909</c:v>
                </c:pt>
                <c:pt idx="28">
                  <c:v>20.87077690909091</c:v>
                </c:pt>
                <c:pt idx="29">
                  <c:v>20.08038190909091</c:v>
                </c:pt>
                <c:pt idx="30">
                  <c:v>21.106568363636363</c:v>
                </c:pt>
                <c:pt idx="31">
                  <c:v>21.397626363636363</c:v>
                </c:pt>
                <c:pt idx="32">
                  <c:v>22.884267727272729</c:v>
                </c:pt>
                <c:pt idx="33">
                  <c:v>22.991678909090908</c:v>
                </c:pt>
                <c:pt idx="34">
                  <c:v>22.425151454545453</c:v>
                </c:pt>
                <c:pt idx="35">
                  <c:v>19.188326636363637</c:v>
                </c:pt>
                <c:pt idx="36">
                  <c:v>19.786746818181818</c:v>
                </c:pt>
                <c:pt idx="37">
                  <c:v>20.829280090909091</c:v>
                </c:pt>
                <c:pt idx="38">
                  <c:v>21.883644363636364</c:v>
                </c:pt>
                <c:pt idx="39">
                  <c:v>21.784205363636364</c:v>
                </c:pt>
                <c:pt idx="40">
                  <c:v>21.840178545454545</c:v>
                </c:pt>
                <c:pt idx="41">
                  <c:v>21.286322363636362</c:v>
                </c:pt>
                <c:pt idx="42">
                  <c:v>21.060077909090911</c:v>
                </c:pt>
                <c:pt idx="43">
                  <c:v>21.957907545454546</c:v>
                </c:pt>
                <c:pt idx="44">
                  <c:v>23.275065000000001</c:v>
                </c:pt>
                <c:pt idx="45">
                  <c:v>23.576124272727274</c:v>
                </c:pt>
                <c:pt idx="46">
                  <c:v>24.124069727272726</c:v>
                </c:pt>
                <c:pt idx="47">
                  <c:v>22.934110545454544</c:v>
                </c:pt>
                <c:pt idx="48">
                  <c:v>22.696622000000001</c:v>
                </c:pt>
                <c:pt idx="49">
                  <c:v>21.647398272727273</c:v>
                </c:pt>
                <c:pt idx="50">
                  <c:v>22.755010272727272</c:v>
                </c:pt>
                <c:pt idx="51">
                  <c:v>24.34952909090909</c:v>
                </c:pt>
                <c:pt idx="52">
                  <c:v>24.957231545454544</c:v>
                </c:pt>
                <c:pt idx="53">
                  <c:v>22.967324999999999</c:v>
                </c:pt>
                <c:pt idx="54">
                  <c:v>22.848912272727272</c:v>
                </c:pt>
                <c:pt idx="55">
                  <c:v>22.570528818181817</c:v>
                </c:pt>
                <c:pt idx="56">
                  <c:v>20.852013363636363</c:v>
                </c:pt>
                <c:pt idx="57">
                  <c:v>21.119522636363637</c:v>
                </c:pt>
                <c:pt idx="58">
                  <c:v>25.194732999999999</c:v>
                </c:pt>
                <c:pt idx="59">
                  <c:v>25.984083545454546</c:v>
                </c:pt>
                <c:pt idx="60">
                  <c:v>24.533925636363637</c:v>
                </c:pt>
                <c:pt idx="61">
                  <c:v>24.550239363636365</c:v>
                </c:pt>
                <c:pt idx="62">
                  <c:v>21.642610363636365</c:v>
                </c:pt>
                <c:pt idx="63">
                  <c:v>20.29899409090909</c:v>
                </c:pt>
                <c:pt idx="64">
                  <c:v>20.806096272727274</c:v>
                </c:pt>
                <c:pt idx="65">
                  <c:v>22.527869454545456</c:v>
                </c:pt>
                <c:pt idx="66">
                  <c:v>23.308752363636362</c:v>
                </c:pt>
                <c:pt idx="67">
                  <c:v>23.629641818181817</c:v>
                </c:pt>
                <c:pt idx="68">
                  <c:v>23.275291818181817</c:v>
                </c:pt>
                <c:pt idx="69">
                  <c:v>24.241642363636362</c:v>
                </c:pt>
                <c:pt idx="70">
                  <c:v>21.679337727272728</c:v>
                </c:pt>
                <c:pt idx="71">
                  <c:v>22.072804636363635</c:v>
                </c:pt>
                <c:pt idx="72">
                  <c:v>25.205717636363637</c:v>
                </c:pt>
                <c:pt idx="73">
                  <c:v>25.49682</c:v>
                </c:pt>
                <c:pt idx="74">
                  <c:v>24.361788636363638</c:v>
                </c:pt>
                <c:pt idx="75">
                  <c:v>24.751157727272727</c:v>
                </c:pt>
                <c:pt idx="76">
                  <c:v>23.180904727272726</c:v>
                </c:pt>
                <c:pt idx="77">
                  <c:v>20.156025545454547</c:v>
                </c:pt>
                <c:pt idx="78">
                  <c:v>18.557542090909092</c:v>
                </c:pt>
                <c:pt idx="79">
                  <c:v>17.693911545454544</c:v>
                </c:pt>
                <c:pt idx="80">
                  <c:v>19.081557454545454</c:v>
                </c:pt>
                <c:pt idx="81">
                  <c:v>19.210781181818181</c:v>
                </c:pt>
                <c:pt idx="82">
                  <c:v>19.423167181818183</c:v>
                </c:pt>
                <c:pt idx="83">
                  <c:v>16.496795181818182</c:v>
                </c:pt>
                <c:pt idx="84">
                  <c:v>13.591006181818182</c:v>
                </c:pt>
                <c:pt idx="85">
                  <c:v>13.484885454545454</c:v>
                </c:pt>
                <c:pt idx="86">
                  <c:v>14.38173609090909</c:v>
                </c:pt>
                <c:pt idx="87">
                  <c:v>14.890423</c:v>
                </c:pt>
                <c:pt idx="88">
                  <c:v>15.425230454545455</c:v>
                </c:pt>
                <c:pt idx="89">
                  <c:v>16.086889545454547</c:v>
                </c:pt>
                <c:pt idx="90">
                  <c:v>16.078554909090908</c:v>
                </c:pt>
                <c:pt idx="91">
                  <c:v>16.655445454545454</c:v>
                </c:pt>
                <c:pt idx="92">
                  <c:v>15.689558363636364</c:v>
                </c:pt>
                <c:pt idx="93">
                  <c:v>17.971594636363637</c:v>
                </c:pt>
                <c:pt idx="94">
                  <c:v>18.264969636363638</c:v>
                </c:pt>
                <c:pt idx="95">
                  <c:v>18.779806181818181</c:v>
                </c:pt>
                <c:pt idx="96">
                  <c:v>19.772781999999999</c:v>
                </c:pt>
                <c:pt idx="97">
                  <c:v>19.94575290909091</c:v>
                </c:pt>
                <c:pt idx="98">
                  <c:v>17.936655272727272</c:v>
                </c:pt>
                <c:pt idx="99">
                  <c:v>19.262403454545453</c:v>
                </c:pt>
                <c:pt idx="100">
                  <c:v>20.207314272727274</c:v>
                </c:pt>
                <c:pt idx="101">
                  <c:v>20.411325090909092</c:v>
                </c:pt>
                <c:pt idx="102">
                  <c:v>20.174252727272727</c:v>
                </c:pt>
                <c:pt idx="103">
                  <c:v>20.949481363636362</c:v>
                </c:pt>
                <c:pt idx="104">
                  <c:v>21.154963727272726</c:v>
                </c:pt>
                <c:pt idx="105">
                  <c:v>19.562322545454546</c:v>
                </c:pt>
                <c:pt idx="106">
                  <c:v>20.993163727272727</c:v>
                </c:pt>
                <c:pt idx="107">
                  <c:v>22.414346272727272</c:v>
                </c:pt>
                <c:pt idx="108">
                  <c:v>23.691545818181819</c:v>
                </c:pt>
                <c:pt idx="109">
                  <c:v>23.619083363636364</c:v>
                </c:pt>
                <c:pt idx="110">
                  <c:v>24.568190818181819</c:v>
                </c:pt>
                <c:pt idx="111">
                  <c:v>23.266508818181819</c:v>
                </c:pt>
                <c:pt idx="112">
                  <c:v>21.745859454545453</c:v>
                </c:pt>
                <c:pt idx="113">
                  <c:v>21.490281727272727</c:v>
                </c:pt>
                <c:pt idx="114">
                  <c:v>24.403428818181819</c:v>
                </c:pt>
                <c:pt idx="115">
                  <c:v>23.974868090909091</c:v>
                </c:pt>
                <c:pt idx="116">
                  <c:v>23.616871909090911</c:v>
                </c:pt>
                <c:pt idx="117">
                  <c:v>22.726330363636364</c:v>
                </c:pt>
                <c:pt idx="118">
                  <c:v>22.630512363636363</c:v>
                </c:pt>
                <c:pt idx="119">
                  <c:v>20.795597727272728</c:v>
                </c:pt>
                <c:pt idx="120">
                  <c:v>20.737834818181817</c:v>
                </c:pt>
                <c:pt idx="121">
                  <c:v>22.547613909090909</c:v>
                </c:pt>
                <c:pt idx="122">
                  <c:v>22.225532272727271</c:v>
                </c:pt>
                <c:pt idx="123">
                  <c:v>21.715385454545455</c:v>
                </c:pt>
                <c:pt idx="124">
                  <c:v>21.455601909090909</c:v>
                </c:pt>
                <c:pt idx="125">
                  <c:v>21.11036</c:v>
                </c:pt>
                <c:pt idx="126">
                  <c:v>19.940076636363635</c:v>
                </c:pt>
                <c:pt idx="127">
                  <c:v>21.036719181818182</c:v>
                </c:pt>
                <c:pt idx="128">
                  <c:v>22.775441818181818</c:v>
                </c:pt>
                <c:pt idx="129">
                  <c:v>23.699748363636363</c:v>
                </c:pt>
                <c:pt idx="130">
                  <c:v>21.879138727272728</c:v>
                </c:pt>
                <c:pt idx="131">
                  <c:v>23.250299909090909</c:v>
                </c:pt>
                <c:pt idx="132">
                  <c:v>21.290259272727273</c:v>
                </c:pt>
                <c:pt idx="133">
                  <c:v>20.79322890909091</c:v>
                </c:pt>
                <c:pt idx="134">
                  <c:v>21.222947727272729</c:v>
                </c:pt>
                <c:pt idx="135">
                  <c:v>23.000311454545454</c:v>
                </c:pt>
                <c:pt idx="136">
                  <c:v>22.972948727272726</c:v>
                </c:pt>
                <c:pt idx="137">
                  <c:v>20.432928727272728</c:v>
                </c:pt>
                <c:pt idx="138">
                  <c:v>20.999950454545456</c:v>
                </c:pt>
                <c:pt idx="139">
                  <c:v>20.388368909090911</c:v>
                </c:pt>
                <c:pt idx="140">
                  <c:v>18.914116272727274</c:v>
                </c:pt>
                <c:pt idx="141">
                  <c:v>18.376041909090908</c:v>
                </c:pt>
                <c:pt idx="142">
                  <c:v>20.835391090909091</c:v>
                </c:pt>
                <c:pt idx="143">
                  <c:v>21.779499181818181</c:v>
                </c:pt>
                <c:pt idx="144">
                  <c:v>21.391517818181818</c:v>
                </c:pt>
                <c:pt idx="145">
                  <c:v>21.972693909090911</c:v>
                </c:pt>
                <c:pt idx="146">
                  <c:v>20.509108545454545</c:v>
                </c:pt>
                <c:pt idx="147">
                  <c:v>19.793613909090908</c:v>
                </c:pt>
                <c:pt idx="148">
                  <c:v>20.038176727272727</c:v>
                </c:pt>
                <c:pt idx="149">
                  <c:v>21.340548909090909</c:v>
                </c:pt>
                <c:pt idx="150">
                  <c:v>22.314692000000001</c:v>
                </c:pt>
                <c:pt idx="152">
                  <c:v>22.369905363636363</c:v>
                </c:pt>
                <c:pt idx="153">
                  <c:v>22.741993999999998</c:v>
                </c:pt>
                <c:pt idx="154">
                  <c:v>22.969301909090909</c:v>
                </c:pt>
                <c:pt idx="155">
                  <c:v>21.949049727272726</c:v>
                </c:pt>
                <c:pt idx="156">
                  <c:v>21.578391636363637</c:v>
                </c:pt>
                <c:pt idx="157">
                  <c:v>22.638601636363635</c:v>
                </c:pt>
                <c:pt idx="158">
                  <c:v>23.593408454545454</c:v>
                </c:pt>
                <c:pt idx="159">
                  <c:v>23.094704909090908</c:v>
                </c:pt>
                <c:pt idx="160">
                  <c:v>22.431621454545454</c:v>
                </c:pt>
                <c:pt idx="161">
                  <c:v>22.289861545454546</c:v>
                </c:pt>
                <c:pt idx="162">
                  <c:v>19.324947363636365</c:v>
                </c:pt>
                <c:pt idx="163">
                  <c:v>18.523864727272727</c:v>
                </c:pt>
                <c:pt idx="164">
                  <c:v>20.30547409090909</c:v>
                </c:pt>
                <c:pt idx="165">
                  <c:v>23.78826618181818</c:v>
                </c:pt>
                <c:pt idx="166">
                  <c:v>22.656459818181819</c:v>
                </c:pt>
                <c:pt idx="167">
                  <c:v>20.680044545454546</c:v>
                </c:pt>
                <c:pt idx="168">
                  <c:v>21.236068181818183</c:v>
                </c:pt>
                <c:pt idx="169">
                  <c:v>19.362760545454545</c:v>
                </c:pt>
                <c:pt idx="170">
                  <c:v>20.135000545454545</c:v>
                </c:pt>
                <c:pt idx="171">
                  <c:v>21.551277363636363</c:v>
                </c:pt>
                <c:pt idx="172">
                  <c:v>20.290771727272727</c:v>
                </c:pt>
                <c:pt idx="173">
                  <c:v>19.225028272727272</c:v>
                </c:pt>
                <c:pt idx="174">
                  <c:v>19.479930272727273</c:v>
                </c:pt>
                <c:pt idx="175">
                  <c:v>19.022049545454546</c:v>
                </c:pt>
                <c:pt idx="176">
                  <c:v>18.30569809090909</c:v>
                </c:pt>
                <c:pt idx="177">
                  <c:v>19.951631545454546</c:v>
                </c:pt>
                <c:pt idx="178">
                  <c:v>20.90050209090909</c:v>
                </c:pt>
                <c:pt idx="179">
                  <c:v>21.111051636363637</c:v>
                </c:pt>
                <c:pt idx="180">
                  <c:v>20.739185454545453</c:v>
                </c:pt>
                <c:pt idx="181">
                  <c:v>20.197982181818183</c:v>
                </c:pt>
                <c:pt idx="182">
                  <c:v>20.686978636363637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0-43E2-B0C1-879FAE406EA1}"/>
            </c:ext>
          </c:extLst>
        </c:ser>
        <c:ser>
          <c:idx val="1"/>
          <c:order val="1"/>
          <c:tx>
            <c:strRef>
              <c:f>'Fig 15 and 16 DM'!$W$7</c:f>
              <c:strCache>
                <c:ptCount val="1"/>
                <c:pt idx="0">
                  <c:v>2023/2024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15 and 16 DM'!$U$8:$U$190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15 and 16 DM'!$W$8:$W$190</c:f>
              <c:numCache>
                <c:formatCode>0.0</c:formatCode>
                <c:ptCount val="183"/>
                <c:pt idx="0">
                  <c:v>17.992705272727274</c:v>
                </c:pt>
                <c:pt idx="1">
                  <c:v>19.747556454545453</c:v>
                </c:pt>
                <c:pt idx="2">
                  <c:v>19.288966909090909</c:v>
                </c:pt>
                <c:pt idx="3">
                  <c:v>18.132836545454545</c:v>
                </c:pt>
                <c:pt idx="4">
                  <c:v>17.972054909090907</c:v>
                </c:pt>
                <c:pt idx="5">
                  <c:v>17.761199454545455</c:v>
                </c:pt>
                <c:pt idx="6">
                  <c:v>17.931124000000001</c:v>
                </c:pt>
                <c:pt idx="7">
                  <c:v>18.053150636363636</c:v>
                </c:pt>
                <c:pt idx="8">
                  <c:v>19.109269999999999</c:v>
                </c:pt>
                <c:pt idx="9">
                  <c:v>19.554107999999999</c:v>
                </c:pt>
                <c:pt idx="10">
                  <c:v>19.022019454545454</c:v>
                </c:pt>
                <c:pt idx="11">
                  <c:v>19.647459909090909</c:v>
                </c:pt>
                <c:pt idx="12">
                  <c:v>19.303752727272727</c:v>
                </c:pt>
                <c:pt idx="13">
                  <c:v>17.813207454545456</c:v>
                </c:pt>
                <c:pt idx="14">
                  <c:v>18.258699363636364</c:v>
                </c:pt>
                <c:pt idx="15">
                  <c:v>19.754986636363636</c:v>
                </c:pt>
                <c:pt idx="16">
                  <c:v>18.012936909090911</c:v>
                </c:pt>
                <c:pt idx="17">
                  <c:v>18.774409272727272</c:v>
                </c:pt>
                <c:pt idx="18">
                  <c:v>19.583466999999999</c:v>
                </c:pt>
                <c:pt idx="19">
                  <c:v>19.714264363636364</c:v>
                </c:pt>
                <c:pt idx="20">
                  <c:v>17.811130454545456</c:v>
                </c:pt>
                <c:pt idx="21">
                  <c:v>18.474309909090909</c:v>
                </c:pt>
                <c:pt idx="22">
                  <c:v>20.405149454545455</c:v>
                </c:pt>
                <c:pt idx="23">
                  <c:v>20.285131909090911</c:v>
                </c:pt>
                <c:pt idx="24">
                  <c:v>20.143784</c:v>
                </c:pt>
                <c:pt idx="25">
                  <c:v>20.126878181818181</c:v>
                </c:pt>
                <c:pt idx="26">
                  <c:v>19.553545727272727</c:v>
                </c:pt>
                <c:pt idx="27">
                  <c:v>17.446731454545453</c:v>
                </c:pt>
                <c:pt idx="28">
                  <c:v>17.521275636363637</c:v>
                </c:pt>
                <c:pt idx="29">
                  <c:v>19.643672181818182</c:v>
                </c:pt>
                <c:pt idx="30">
                  <c:v>19.820752090909092</c:v>
                </c:pt>
                <c:pt idx="31">
                  <c:v>19.273297090909089</c:v>
                </c:pt>
                <c:pt idx="32">
                  <c:v>18.660836545454547</c:v>
                </c:pt>
                <c:pt idx="33">
                  <c:v>19.743189909090908</c:v>
                </c:pt>
                <c:pt idx="34">
                  <c:v>18.892213000000002</c:v>
                </c:pt>
                <c:pt idx="35">
                  <c:v>18.922183909090908</c:v>
                </c:pt>
                <c:pt idx="36">
                  <c:v>19.791679727272726</c:v>
                </c:pt>
                <c:pt idx="37">
                  <c:v>20.198443909090908</c:v>
                </c:pt>
                <c:pt idx="38">
                  <c:v>20.592221272727272</c:v>
                </c:pt>
                <c:pt idx="39">
                  <c:v>20.51418390909091</c:v>
                </c:pt>
                <c:pt idx="40">
                  <c:v>20.590993363636365</c:v>
                </c:pt>
                <c:pt idx="41">
                  <c:v>19.39598918181818</c:v>
                </c:pt>
                <c:pt idx="42">
                  <c:v>19.050439636363638</c:v>
                </c:pt>
                <c:pt idx="43">
                  <c:v>20.022492181818183</c:v>
                </c:pt>
                <c:pt idx="44">
                  <c:v>21.30084309090909</c:v>
                </c:pt>
                <c:pt idx="45">
                  <c:v>21.369574909090908</c:v>
                </c:pt>
                <c:pt idx="46">
                  <c:v>23.134416909090909</c:v>
                </c:pt>
                <c:pt idx="47">
                  <c:v>21.026383727272727</c:v>
                </c:pt>
                <c:pt idx="48">
                  <c:v>17.527668909090909</c:v>
                </c:pt>
                <c:pt idx="49">
                  <c:v>17.418225181818183</c:v>
                </c:pt>
                <c:pt idx="50">
                  <c:v>20.136462181818182</c:v>
                </c:pt>
                <c:pt idx="51">
                  <c:v>22.023632272727273</c:v>
                </c:pt>
                <c:pt idx="52">
                  <c:v>20.810419272727273</c:v>
                </c:pt>
                <c:pt idx="53">
                  <c:v>19.850677000000001</c:v>
                </c:pt>
                <c:pt idx="54">
                  <c:v>21.041795181818181</c:v>
                </c:pt>
                <c:pt idx="55">
                  <c:v>20.093036545454545</c:v>
                </c:pt>
                <c:pt idx="56">
                  <c:v>19.757406636363637</c:v>
                </c:pt>
                <c:pt idx="57">
                  <c:v>21.014462999999999</c:v>
                </c:pt>
                <c:pt idx="58">
                  <c:v>23.002628000000001</c:v>
                </c:pt>
                <c:pt idx="59">
                  <c:v>24.266238818181819</c:v>
                </c:pt>
                <c:pt idx="60">
                  <c:v>25.615188636363637</c:v>
                </c:pt>
                <c:pt idx="61">
                  <c:v>25.067450818181818</c:v>
                </c:pt>
                <c:pt idx="62">
                  <c:v>22.836945272727274</c:v>
                </c:pt>
                <c:pt idx="63">
                  <c:v>20.23078409090909</c:v>
                </c:pt>
                <c:pt idx="64">
                  <c:v>21.216797909090911</c:v>
                </c:pt>
                <c:pt idx="65">
                  <c:v>20.870817363636363</c:v>
                </c:pt>
                <c:pt idx="66">
                  <c:v>22.835704272727273</c:v>
                </c:pt>
                <c:pt idx="67">
                  <c:v>21.381511454545453</c:v>
                </c:pt>
                <c:pt idx="68">
                  <c:v>19.683447999999999</c:v>
                </c:pt>
                <c:pt idx="69">
                  <c:v>17.460996545454545</c:v>
                </c:pt>
                <c:pt idx="70">
                  <c:v>17.623963727272727</c:v>
                </c:pt>
                <c:pt idx="71">
                  <c:v>20.420200000000001</c:v>
                </c:pt>
                <c:pt idx="72">
                  <c:v>23.065187090909092</c:v>
                </c:pt>
                <c:pt idx="73">
                  <c:v>23.337831181818181</c:v>
                </c:pt>
                <c:pt idx="74">
                  <c:v>22.496674181818182</c:v>
                </c:pt>
                <c:pt idx="75">
                  <c:v>20.510221000000001</c:v>
                </c:pt>
                <c:pt idx="76">
                  <c:v>18.537859272727271</c:v>
                </c:pt>
                <c:pt idx="77">
                  <c:v>19.151957181818183</c:v>
                </c:pt>
                <c:pt idx="78">
                  <c:v>19.773563363636363</c:v>
                </c:pt>
                <c:pt idx="79">
                  <c:v>20.486718818181817</c:v>
                </c:pt>
                <c:pt idx="80">
                  <c:v>18.688230181818181</c:v>
                </c:pt>
                <c:pt idx="81">
                  <c:v>18.206708272727273</c:v>
                </c:pt>
                <c:pt idx="82">
                  <c:v>17.598172454545455</c:v>
                </c:pt>
                <c:pt idx="83">
                  <c:v>15.984590363636364</c:v>
                </c:pt>
                <c:pt idx="84">
                  <c:v>13.328929181818182</c:v>
                </c:pt>
                <c:pt idx="85">
                  <c:v>13.405648818181819</c:v>
                </c:pt>
                <c:pt idx="86">
                  <c:v>15.071919272727273</c:v>
                </c:pt>
                <c:pt idx="87">
                  <c:v>14.817469818181818</c:v>
                </c:pt>
                <c:pt idx="88">
                  <c:v>15.458125181818183</c:v>
                </c:pt>
                <c:pt idx="89">
                  <c:v>16.392423818181818</c:v>
                </c:pt>
                <c:pt idx="90">
                  <c:v>15.456765727272728</c:v>
                </c:pt>
                <c:pt idx="91">
                  <c:v>14.798475</c:v>
                </c:pt>
                <c:pt idx="92">
                  <c:v>15.107227545454545</c:v>
                </c:pt>
                <c:pt idx="93">
                  <c:v>17.849658000000002</c:v>
                </c:pt>
                <c:pt idx="94">
                  <c:v>21.328165818181819</c:v>
                </c:pt>
                <c:pt idx="95">
                  <c:v>21.675266090909091</c:v>
                </c:pt>
                <c:pt idx="96">
                  <c:v>21.287607272727271</c:v>
                </c:pt>
                <c:pt idx="97">
                  <c:v>20.396699999999999</c:v>
                </c:pt>
                <c:pt idx="98">
                  <c:v>20.560779454545454</c:v>
                </c:pt>
                <c:pt idx="99">
                  <c:v>22.953597363636362</c:v>
                </c:pt>
                <c:pt idx="100">
                  <c:v>23.431828636363637</c:v>
                </c:pt>
                <c:pt idx="101">
                  <c:v>23.885905363636365</c:v>
                </c:pt>
                <c:pt idx="102">
                  <c:v>24.948783090909092</c:v>
                </c:pt>
                <c:pt idx="103">
                  <c:v>23.884676090909092</c:v>
                </c:pt>
                <c:pt idx="104">
                  <c:v>21.027859272727273</c:v>
                </c:pt>
                <c:pt idx="105">
                  <c:v>20.024221363636364</c:v>
                </c:pt>
                <c:pt idx="106">
                  <c:v>22.616397363636363</c:v>
                </c:pt>
                <c:pt idx="107">
                  <c:v>23.181144454545453</c:v>
                </c:pt>
                <c:pt idx="108">
                  <c:v>25.064989909090908</c:v>
                </c:pt>
                <c:pt idx="109">
                  <c:v>23.952076000000002</c:v>
                </c:pt>
                <c:pt idx="110">
                  <c:v>22.174214636363637</c:v>
                </c:pt>
                <c:pt idx="111">
                  <c:v>19.792670454545455</c:v>
                </c:pt>
                <c:pt idx="112">
                  <c:v>18.382505363636362</c:v>
                </c:pt>
                <c:pt idx="113">
                  <c:v>19.247056000000001</c:v>
                </c:pt>
                <c:pt idx="114">
                  <c:v>20.347576</c:v>
                </c:pt>
                <c:pt idx="115">
                  <c:v>19.835816454545455</c:v>
                </c:pt>
                <c:pt idx="116">
                  <c:v>20.959932090909092</c:v>
                </c:pt>
                <c:pt idx="117">
                  <c:v>21.177840454545453</c:v>
                </c:pt>
                <c:pt idx="118">
                  <c:v>19.138812363636365</c:v>
                </c:pt>
                <c:pt idx="119">
                  <c:v>19.182326454545453</c:v>
                </c:pt>
                <c:pt idx="120">
                  <c:v>19.624660636363636</c:v>
                </c:pt>
                <c:pt idx="121">
                  <c:v>20.887466909090911</c:v>
                </c:pt>
                <c:pt idx="122">
                  <c:v>20.733501909090908</c:v>
                </c:pt>
                <c:pt idx="123">
                  <c:v>20.305364545454545</c:v>
                </c:pt>
                <c:pt idx="124">
                  <c:v>19.362714636363638</c:v>
                </c:pt>
                <c:pt idx="125">
                  <c:v>17.880576818181819</c:v>
                </c:pt>
                <c:pt idx="126">
                  <c:v>17.891449090909092</c:v>
                </c:pt>
                <c:pt idx="127">
                  <c:v>18.996509</c:v>
                </c:pt>
                <c:pt idx="128">
                  <c:v>21.146058727272727</c:v>
                </c:pt>
                <c:pt idx="129">
                  <c:v>23.900486999999998</c:v>
                </c:pt>
                <c:pt idx="130">
                  <c:v>21.382065454545454</c:v>
                </c:pt>
                <c:pt idx="131">
                  <c:v>21.15061981818182</c:v>
                </c:pt>
                <c:pt idx="132">
                  <c:v>20.093134181818183</c:v>
                </c:pt>
                <c:pt idx="133">
                  <c:v>19.670382</c:v>
                </c:pt>
                <c:pt idx="134">
                  <c:v>21.022176272727272</c:v>
                </c:pt>
                <c:pt idx="135">
                  <c:v>20.600960090909091</c:v>
                </c:pt>
                <c:pt idx="136">
                  <c:v>21.610954181818183</c:v>
                </c:pt>
                <c:pt idx="137">
                  <c:v>20.753737454545455</c:v>
                </c:pt>
                <c:pt idx="138">
                  <c:v>21.327005818181817</c:v>
                </c:pt>
                <c:pt idx="139">
                  <c:v>19.920370181818182</c:v>
                </c:pt>
                <c:pt idx="140">
                  <c:v>18.319003181818182</c:v>
                </c:pt>
                <c:pt idx="141">
                  <c:v>21.271037</c:v>
                </c:pt>
                <c:pt idx="142">
                  <c:v>21.104837727272727</c:v>
                </c:pt>
                <c:pt idx="143">
                  <c:v>20.477013272727273</c:v>
                </c:pt>
                <c:pt idx="144">
                  <c:v>21.718168636363636</c:v>
                </c:pt>
                <c:pt idx="145">
                  <c:v>21.064981454545453</c:v>
                </c:pt>
                <c:pt idx="146">
                  <c:v>21.194862181818181</c:v>
                </c:pt>
                <c:pt idx="147">
                  <c:v>20.093227090909092</c:v>
                </c:pt>
                <c:pt idx="148">
                  <c:v>21.989225818181819</c:v>
                </c:pt>
                <c:pt idx="149">
                  <c:v>23.136805454545456</c:v>
                </c:pt>
                <c:pt idx="150">
                  <c:v>20.350937818181819</c:v>
                </c:pt>
                <c:pt idx="151">
                  <c:v>21.131661636363635</c:v>
                </c:pt>
                <c:pt idx="152">
                  <c:v>22.494987999999999</c:v>
                </c:pt>
                <c:pt idx="153">
                  <c:v>20.683415909090908</c:v>
                </c:pt>
                <c:pt idx="154">
                  <c:v>20.983843</c:v>
                </c:pt>
                <c:pt idx="155">
                  <c:v>20.675672545454546</c:v>
                </c:pt>
                <c:pt idx="156">
                  <c:v>23.316556272727272</c:v>
                </c:pt>
                <c:pt idx="157">
                  <c:v>23.157160545454545</c:v>
                </c:pt>
                <c:pt idx="158">
                  <c:v>22.851088363636364</c:v>
                </c:pt>
                <c:pt idx="159">
                  <c:v>20.512111181818181</c:v>
                </c:pt>
                <c:pt idx="160">
                  <c:v>19.004203272727274</c:v>
                </c:pt>
                <c:pt idx="161">
                  <c:v>19.540331909090909</c:v>
                </c:pt>
                <c:pt idx="162">
                  <c:v>22.407109454545456</c:v>
                </c:pt>
                <c:pt idx="163">
                  <c:v>22.211085727272728</c:v>
                </c:pt>
                <c:pt idx="164">
                  <c:v>21.679406636363638</c:v>
                </c:pt>
                <c:pt idx="165">
                  <c:v>22.079086909090908</c:v>
                </c:pt>
                <c:pt idx="166">
                  <c:v>20.001149999999999</c:v>
                </c:pt>
                <c:pt idx="167">
                  <c:v>19.715041727272727</c:v>
                </c:pt>
                <c:pt idx="168">
                  <c:v>18.371569545454545</c:v>
                </c:pt>
                <c:pt idx="169">
                  <c:v>21.13953581818182</c:v>
                </c:pt>
                <c:pt idx="170">
                  <c:v>21.259652545454546</c:v>
                </c:pt>
                <c:pt idx="171">
                  <c:v>22.38968809090909</c:v>
                </c:pt>
                <c:pt idx="172">
                  <c:v>20.446655363636363</c:v>
                </c:pt>
                <c:pt idx="173">
                  <c:v>20.271334727272727</c:v>
                </c:pt>
                <c:pt idx="174">
                  <c:v>18.840558363636365</c:v>
                </c:pt>
                <c:pt idx="175">
                  <c:v>19.350211181818182</c:v>
                </c:pt>
                <c:pt idx="176">
                  <c:v>22.206294545454547</c:v>
                </c:pt>
                <c:pt idx="177">
                  <c:v>20.365911090909091</c:v>
                </c:pt>
                <c:pt idx="178">
                  <c:v>20.807664818181816</c:v>
                </c:pt>
                <c:pt idx="179">
                  <c:v>21.036476545454544</c:v>
                </c:pt>
                <c:pt idx="180">
                  <c:v>19.153134999999999</c:v>
                </c:pt>
                <c:pt idx="181">
                  <c:v>18.104661818181818</c:v>
                </c:pt>
                <c:pt idx="182">
                  <c:v>18.212023545454546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0-43E2-B0C1-879FAE406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8189920"/>
        <c:axId val="918193880"/>
      </c:lineChart>
      <c:dateAx>
        <c:axId val="918189920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8193880"/>
        <c:crosses val="autoZero"/>
        <c:auto val="1"/>
        <c:lblOffset val="100"/>
        <c:baseTimeUnit val="days"/>
        <c:majorUnit val="1"/>
        <c:majorTimeUnit val="months"/>
      </c:dateAx>
      <c:valAx>
        <c:axId val="918193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818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862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/>
              <a:t>Daily NTS Industrial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62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15 and 16 DM'!$AO$7</c:f>
              <c:strCache>
                <c:ptCount val="1"/>
                <c:pt idx="0">
                  <c:v>2022/2023</c:v>
                </c:pt>
              </c:strCache>
            </c:strRef>
          </c:tx>
          <c:spPr>
            <a:ln w="22225" cap="rnd">
              <a:solidFill>
                <a:schemeClr val="accent1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15 and 16 DM'!$AN$8:$AN$190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 15 and 16 DM'!$AO$8:$AO$190</c:f>
              <c:numCache>
                <c:formatCode>0.0</c:formatCode>
                <c:ptCount val="183"/>
                <c:pt idx="0">
                  <c:v>1.6354239999999833</c:v>
                </c:pt>
                <c:pt idx="1">
                  <c:v>1.5739390000000069</c:v>
                </c:pt>
                <c:pt idx="2">
                  <c:v>1.6316470000000254</c:v>
                </c:pt>
                <c:pt idx="3">
                  <c:v>1.5956019999999969</c:v>
                </c:pt>
                <c:pt idx="4">
                  <c:v>1.6340610000000169</c:v>
                </c:pt>
                <c:pt idx="5">
                  <c:v>1.6938819999999708</c:v>
                </c:pt>
                <c:pt idx="6">
                  <c:v>1.5971009999999677</c:v>
                </c:pt>
                <c:pt idx="7">
                  <c:v>1.5214020000000912</c:v>
                </c:pt>
                <c:pt idx="8">
                  <c:v>1.4073639999999539</c:v>
                </c:pt>
                <c:pt idx="9">
                  <c:v>1.4700260000000025</c:v>
                </c:pt>
                <c:pt idx="10">
                  <c:v>1.3277050000000032</c:v>
                </c:pt>
                <c:pt idx="11">
                  <c:v>1.3808850000000041</c:v>
                </c:pt>
                <c:pt idx="12">
                  <c:v>1.3471530000000329</c:v>
                </c:pt>
                <c:pt idx="13">
                  <c:v>1.3515619999999489</c:v>
                </c:pt>
                <c:pt idx="14">
                  <c:v>1.3149540000000268</c:v>
                </c:pt>
                <c:pt idx="15">
                  <c:v>1.3125710000000017</c:v>
                </c:pt>
                <c:pt idx="16">
                  <c:v>1.4418909999999872</c:v>
                </c:pt>
                <c:pt idx="17">
                  <c:v>1.6483379999998873</c:v>
                </c:pt>
                <c:pt idx="18">
                  <c:v>1.6953160000000209</c:v>
                </c:pt>
                <c:pt idx="19">
                  <c:v>1.977642000000059</c:v>
                </c:pt>
                <c:pt idx="20">
                  <c:v>1.8987429999999694</c:v>
                </c:pt>
                <c:pt idx="21">
                  <c:v>1.9800950000001085</c:v>
                </c:pt>
                <c:pt idx="22">
                  <c:v>2.0102509999999825</c:v>
                </c:pt>
                <c:pt idx="23">
                  <c:v>2.0536729999999705</c:v>
                </c:pt>
                <c:pt idx="24">
                  <c:v>2.0384520000000883</c:v>
                </c:pt>
                <c:pt idx="25">
                  <c:v>2.0474019999999271</c:v>
                </c:pt>
                <c:pt idx="26">
                  <c:v>1.9407340000000464</c:v>
                </c:pt>
                <c:pt idx="27">
                  <c:v>2.1359939999999518</c:v>
                </c:pt>
                <c:pt idx="28">
                  <c:v>2.1862759999999453</c:v>
                </c:pt>
                <c:pt idx="29">
                  <c:v>2.3328130000000931</c:v>
                </c:pt>
                <c:pt idx="30">
                  <c:v>2.8906559999999604</c:v>
                </c:pt>
                <c:pt idx="31">
                  <c:v>3.1296619999999455</c:v>
                </c:pt>
                <c:pt idx="32">
                  <c:v>3.1625209999999973</c:v>
                </c:pt>
                <c:pt idx="33">
                  <c:v>3.1466740000000115</c:v>
                </c:pt>
                <c:pt idx="34">
                  <c:v>2.9583099999999947</c:v>
                </c:pt>
                <c:pt idx="35">
                  <c:v>2.8663299999999734</c:v>
                </c:pt>
                <c:pt idx="36">
                  <c:v>2.8962100000000319</c:v>
                </c:pt>
                <c:pt idx="37">
                  <c:v>2.5349200000000129</c:v>
                </c:pt>
                <c:pt idx="38">
                  <c:v>2.1703799999999935</c:v>
                </c:pt>
                <c:pt idx="39">
                  <c:v>2.2308499999999576</c:v>
                </c:pt>
                <c:pt idx="40">
                  <c:v>2.2101920000000161</c:v>
                </c:pt>
                <c:pt idx="41">
                  <c:v>2.2688580000000256</c:v>
                </c:pt>
                <c:pt idx="42">
                  <c:v>2.4455160000000093</c:v>
                </c:pt>
                <c:pt idx="43">
                  <c:v>2.3638299999999148</c:v>
                </c:pt>
                <c:pt idx="44">
                  <c:v>2.716342000000056</c:v>
                </c:pt>
                <c:pt idx="45">
                  <c:v>2.9993459999999357</c:v>
                </c:pt>
                <c:pt idx="46">
                  <c:v>2.7767590000000451</c:v>
                </c:pt>
                <c:pt idx="47">
                  <c:v>2.4831010000000218</c:v>
                </c:pt>
                <c:pt idx="48">
                  <c:v>2.5480190000000027</c:v>
                </c:pt>
                <c:pt idx="49">
                  <c:v>2.5333050000000084</c:v>
                </c:pt>
                <c:pt idx="50">
                  <c:v>2.7741430000000609</c:v>
                </c:pt>
                <c:pt idx="51">
                  <c:v>2.5786869999999351</c:v>
                </c:pt>
                <c:pt idx="52">
                  <c:v>2.7390749999999486</c:v>
                </c:pt>
                <c:pt idx="53">
                  <c:v>2.8454150000000928</c:v>
                </c:pt>
                <c:pt idx="54">
                  <c:v>3.104078999999961</c:v>
                </c:pt>
                <c:pt idx="55">
                  <c:v>2.6042749999999817</c:v>
                </c:pt>
                <c:pt idx="56">
                  <c:v>2.4772699999999839</c:v>
                </c:pt>
                <c:pt idx="57">
                  <c:v>2.7059600000000024</c:v>
                </c:pt>
                <c:pt idx="58">
                  <c:v>3.0576070000000848</c:v>
                </c:pt>
                <c:pt idx="59">
                  <c:v>2.9071800000000572</c:v>
                </c:pt>
                <c:pt idx="60">
                  <c:v>2.6105739999999882</c:v>
                </c:pt>
                <c:pt idx="61">
                  <c:v>2.7373479999999679</c:v>
                </c:pt>
                <c:pt idx="62">
                  <c:v>2.6101470000000413</c:v>
                </c:pt>
                <c:pt idx="63">
                  <c:v>2.5941169999998897</c:v>
                </c:pt>
                <c:pt idx="64">
                  <c:v>2.6305120000001239</c:v>
                </c:pt>
                <c:pt idx="65">
                  <c:v>2.6093439999999166</c:v>
                </c:pt>
                <c:pt idx="66">
                  <c:v>2.4695660000000976</c:v>
                </c:pt>
                <c:pt idx="67">
                  <c:v>2.455216999999966</c:v>
                </c:pt>
                <c:pt idx="68">
                  <c:v>2.7466150000000265</c:v>
                </c:pt>
                <c:pt idx="69">
                  <c:v>2.7817979999999105</c:v>
                </c:pt>
                <c:pt idx="70">
                  <c:v>2.5459820000000781</c:v>
                </c:pt>
                <c:pt idx="71">
                  <c:v>2.5930509999999427</c:v>
                </c:pt>
                <c:pt idx="72">
                  <c:v>2.8867429999999761</c:v>
                </c:pt>
                <c:pt idx="73">
                  <c:v>2.7524090000000236</c:v>
                </c:pt>
                <c:pt idx="74">
                  <c:v>2.8159589999999688</c:v>
                </c:pt>
                <c:pt idx="75">
                  <c:v>2.6255080000000026</c:v>
                </c:pt>
                <c:pt idx="76">
                  <c:v>2.5636010000000717</c:v>
                </c:pt>
                <c:pt idx="77">
                  <c:v>2.5625399999999914</c:v>
                </c:pt>
                <c:pt idx="78">
                  <c:v>2.2467300000000461</c:v>
                </c:pt>
                <c:pt idx="79">
                  <c:v>2.1901950000000383</c:v>
                </c:pt>
                <c:pt idx="80">
                  <c:v>2.1483579999999058</c:v>
                </c:pt>
                <c:pt idx="81">
                  <c:v>2.1477650000000468</c:v>
                </c:pt>
                <c:pt idx="82">
                  <c:v>2.1633769999999632</c:v>
                </c:pt>
                <c:pt idx="83">
                  <c:v>2.2332770000000064</c:v>
                </c:pt>
                <c:pt idx="84">
                  <c:v>2.2005440000000629</c:v>
                </c:pt>
                <c:pt idx="85">
                  <c:v>2.1498979999999586</c:v>
                </c:pt>
                <c:pt idx="86">
                  <c:v>2.1816820000000119</c:v>
                </c:pt>
                <c:pt idx="87">
                  <c:v>2.1821489999999608</c:v>
                </c:pt>
                <c:pt idx="88">
                  <c:v>2.1990840000000591</c:v>
                </c:pt>
                <c:pt idx="89">
                  <c:v>2.2326759999999748</c:v>
                </c:pt>
                <c:pt idx="90">
                  <c:v>2.2231509999999837</c:v>
                </c:pt>
                <c:pt idx="91">
                  <c:v>2.1953439999999751</c:v>
                </c:pt>
                <c:pt idx="92">
                  <c:v>2.315390999999984</c:v>
                </c:pt>
                <c:pt idx="93">
                  <c:v>2.3235480000000281</c:v>
                </c:pt>
                <c:pt idx="94">
                  <c:v>2.1940819999999728</c:v>
                </c:pt>
                <c:pt idx="95">
                  <c:v>2.1389950000000484</c:v>
                </c:pt>
                <c:pt idx="96">
                  <c:v>2.1602759999999446</c:v>
                </c:pt>
                <c:pt idx="97">
                  <c:v>2.2898250000000497</c:v>
                </c:pt>
                <c:pt idx="98">
                  <c:v>2.4214900000000301</c:v>
                </c:pt>
                <c:pt idx="99">
                  <c:v>2.3661969999999304</c:v>
                </c:pt>
                <c:pt idx="100">
                  <c:v>2.3300319999999437</c:v>
                </c:pt>
                <c:pt idx="101">
                  <c:v>2.2537380000000766</c:v>
                </c:pt>
                <c:pt idx="102">
                  <c:v>2.3095880000000095</c:v>
                </c:pt>
                <c:pt idx="103">
                  <c:v>2.368673000000006</c:v>
                </c:pt>
                <c:pt idx="104">
                  <c:v>2.3619819999999656</c:v>
                </c:pt>
                <c:pt idx="105">
                  <c:v>2.3274720000000348</c:v>
                </c:pt>
                <c:pt idx="106">
                  <c:v>2.3795000000000455</c:v>
                </c:pt>
                <c:pt idx="107">
                  <c:v>2.4232250000000279</c:v>
                </c:pt>
                <c:pt idx="108">
                  <c:v>2.7583439999999237</c:v>
                </c:pt>
                <c:pt idx="109">
                  <c:v>2.7057559999999938</c:v>
                </c:pt>
                <c:pt idx="110">
                  <c:v>2.9555109999999241</c:v>
                </c:pt>
                <c:pt idx="111">
                  <c:v>2.8373950000000705</c:v>
                </c:pt>
                <c:pt idx="112">
                  <c:v>2.6569390000000004</c:v>
                </c:pt>
                <c:pt idx="113">
                  <c:v>2.638461999999981</c:v>
                </c:pt>
                <c:pt idx="114">
                  <c:v>2.7396930000000368</c:v>
                </c:pt>
                <c:pt idx="115">
                  <c:v>2.7255990000000483</c:v>
                </c:pt>
                <c:pt idx="116">
                  <c:v>2.8219599999999878</c:v>
                </c:pt>
                <c:pt idx="117">
                  <c:v>2.6992899999999995</c:v>
                </c:pt>
                <c:pt idx="118">
                  <c:v>2.8112510000000293</c:v>
                </c:pt>
                <c:pt idx="119">
                  <c:v>2.6408569999999556</c:v>
                </c:pt>
                <c:pt idx="120">
                  <c:v>2.6292029999999302</c:v>
                </c:pt>
                <c:pt idx="121">
                  <c:v>2.6355370000001201</c:v>
                </c:pt>
                <c:pt idx="122">
                  <c:v>2.5664230000000208</c:v>
                </c:pt>
                <c:pt idx="123">
                  <c:v>2.6705369999998982</c:v>
                </c:pt>
                <c:pt idx="124">
                  <c:v>2.6612159999999969</c:v>
                </c:pt>
                <c:pt idx="125">
                  <c:v>2.7769580000000547</c:v>
                </c:pt>
                <c:pt idx="126">
                  <c:v>2.7344970000000179</c:v>
                </c:pt>
                <c:pt idx="127">
                  <c:v>2.8142969999999772</c:v>
                </c:pt>
                <c:pt idx="128">
                  <c:v>2.8543729999999949</c:v>
                </c:pt>
                <c:pt idx="129">
                  <c:v>3.0248499999999789</c:v>
                </c:pt>
                <c:pt idx="130">
                  <c:v>2.8043720000000194</c:v>
                </c:pt>
                <c:pt idx="131">
                  <c:v>2.8483199999999309</c:v>
                </c:pt>
                <c:pt idx="132">
                  <c:v>2.7806550000000714</c:v>
                </c:pt>
                <c:pt idx="133">
                  <c:v>2.8600619999999055</c:v>
                </c:pt>
                <c:pt idx="134">
                  <c:v>2.9124100000000759</c:v>
                </c:pt>
                <c:pt idx="135">
                  <c:v>2.938172999999964</c:v>
                </c:pt>
                <c:pt idx="136">
                  <c:v>2.7214349999999836</c:v>
                </c:pt>
                <c:pt idx="137">
                  <c:v>2.4102500000000573</c:v>
                </c:pt>
                <c:pt idx="138">
                  <c:v>2.636567999999877</c:v>
                </c:pt>
                <c:pt idx="139">
                  <c:v>2.8908420000001596</c:v>
                </c:pt>
                <c:pt idx="140">
                  <c:v>3.1373389999999817</c:v>
                </c:pt>
                <c:pt idx="141">
                  <c:v>2.9077639999999301</c:v>
                </c:pt>
                <c:pt idx="142">
                  <c:v>2.8725200000000415</c:v>
                </c:pt>
                <c:pt idx="143">
                  <c:v>2.9615249999999365</c:v>
                </c:pt>
                <c:pt idx="144">
                  <c:v>2.9594489999999825</c:v>
                </c:pt>
                <c:pt idx="145">
                  <c:v>2.8988760000000591</c:v>
                </c:pt>
                <c:pt idx="146">
                  <c:v>2.84447299999999</c:v>
                </c:pt>
                <c:pt idx="147">
                  <c:v>2.7679239999999767</c:v>
                </c:pt>
                <c:pt idx="148">
                  <c:v>2.9017310000000474</c:v>
                </c:pt>
                <c:pt idx="149">
                  <c:v>3.0193979999999296</c:v>
                </c:pt>
                <c:pt idx="150">
                  <c:v>2.9765019999999849</c:v>
                </c:pt>
                <c:pt idx="152">
                  <c:v>2.9522329999999886</c:v>
                </c:pt>
                <c:pt idx="153">
                  <c:v>2.8667589999999588</c:v>
                </c:pt>
                <c:pt idx="154">
                  <c:v>2.7272300000000391</c:v>
                </c:pt>
                <c:pt idx="155">
                  <c:v>2.7491000000000012</c:v>
                </c:pt>
                <c:pt idx="156">
                  <c:v>3.0048700000000141</c:v>
                </c:pt>
                <c:pt idx="157">
                  <c:v>3.1029169999999757</c:v>
                </c:pt>
                <c:pt idx="158">
                  <c:v>3.3179400000000201</c:v>
                </c:pt>
                <c:pt idx="159">
                  <c:v>3.2016600000000071</c:v>
                </c:pt>
                <c:pt idx="160">
                  <c:v>3.1876600000000122</c:v>
                </c:pt>
                <c:pt idx="161">
                  <c:v>3.1685810000000254</c:v>
                </c:pt>
                <c:pt idx="162">
                  <c:v>3.0562600000000346</c:v>
                </c:pt>
                <c:pt idx="163">
                  <c:v>2.8772729999999687</c:v>
                </c:pt>
                <c:pt idx="164">
                  <c:v>2.7491700000000061</c:v>
                </c:pt>
                <c:pt idx="165">
                  <c:v>2.7121199999999934</c:v>
                </c:pt>
                <c:pt idx="166">
                  <c:v>2.8329249999999968</c:v>
                </c:pt>
                <c:pt idx="167">
                  <c:v>2.9255830000000405</c:v>
                </c:pt>
                <c:pt idx="168">
                  <c:v>2.8847639999999757</c:v>
                </c:pt>
                <c:pt idx="169">
                  <c:v>2.8734569999999913</c:v>
                </c:pt>
                <c:pt idx="170">
                  <c:v>2.8911279999999882</c:v>
                </c:pt>
                <c:pt idx="171">
                  <c:v>2.9250499999999962</c:v>
                </c:pt>
                <c:pt idx="172">
                  <c:v>2.8977499999999887</c:v>
                </c:pt>
                <c:pt idx="173">
                  <c:v>2.9525449999999984</c:v>
                </c:pt>
                <c:pt idx="174">
                  <c:v>2.8922599999999972</c:v>
                </c:pt>
                <c:pt idx="175">
                  <c:v>2.8067699999999944</c:v>
                </c:pt>
                <c:pt idx="176">
                  <c:v>2.6725510000000017</c:v>
                </c:pt>
                <c:pt idx="177">
                  <c:v>2.759758999999971</c:v>
                </c:pt>
                <c:pt idx="178">
                  <c:v>2.6441999999999966</c:v>
                </c:pt>
                <c:pt idx="179">
                  <c:v>2.4689499999999933</c:v>
                </c:pt>
                <c:pt idx="180">
                  <c:v>2.5574000000000074</c:v>
                </c:pt>
                <c:pt idx="181">
                  <c:v>2.5976900000000058</c:v>
                </c:pt>
                <c:pt idx="182">
                  <c:v>2.5419400000000012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23-4F0D-B73C-229838B52AFD}"/>
            </c:ext>
          </c:extLst>
        </c:ser>
        <c:ser>
          <c:idx val="2"/>
          <c:order val="1"/>
          <c:tx>
            <c:strRef>
              <c:f>'Fig 15 and 16 DM'!$AP$7</c:f>
              <c:strCache>
                <c:ptCount val="1"/>
                <c:pt idx="0">
                  <c:v>2023/2024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 15 and 16 DM'!$AN$8:$AN$190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 15 and 16 DM'!$AP$8:$AP$190</c:f>
              <c:numCache>
                <c:formatCode>0.0</c:formatCode>
                <c:ptCount val="183"/>
                <c:pt idx="0">
                  <c:v>2.4472399999999848</c:v>
                </c:pt>
                <c:pt idx="1">
                  <c:v>2.5787809999999372</c:v>
                </c:pt>
                <c:pt idx="2">
                  <c:v>2.5446849999999603</c:v>
                </c:pt>
                <c:pt idx="3">
                  <c:v>2.4958800000000183</c:v>
                </c:pt>
                <c:pt idx="4">
                  <c:v>2.2286459999999346</c:v>
                </c:pt>
                <c:pt idx="5">
                  <c:v>2.1679800000000329</c:v>
                </c:pt>
                <c:pt idx="6">
                  <c:v>2.1352089999999873</c:v>
                </c:pt>
                <c:pt idx="7">
                  <c:v>2.1119750000000161</c:v>
                </c:pt>
                <c:pt idx="8">
                  <c:v>2.0618420000001012</c:v>
                </c:pt>
                <c:pt idx="9">
                  <c:v>2.0394800000000921</c:v>
                </c:pt>
                <c:pt idx="10">
                  <c:v>2.0991899999999468</c:v>
                </c:pt>
                <c:pt idx="11">
                  <c:v>2.1209900000000248</c:v>
                </c:pt>
                <c:pt idx="12">
                  <c:v>2.1578430000000406</c:v>
                </c:pt>
                <c:pt idx="13">
                  <c:v>2.2175989999999652</c:v>
                </c:pt>
                <c:pt idx="14">
                  <c:v>2.2302510000000098</c:v>
                </c:pt>
                <c:pt idx="15">
                  <c:v>2.3003969999998484</c:v>
                </c:pt>
                <c:pt idx="16">
                  <c:v>2.2340250000001354</c:v>
                </c:pt>
                <c:pt idx="17">
                  <c:v>2.2342699999998072</c:v>
                </c:pt>
                <c:pt idx="18">
                  <c:v>2.2407200000000653</c:v>
                </c:pt>
                <c:pt idx="19">
                  <c:v>2.3002299999999778</c:v>
                </c:pt>
                <c:pt idx="20">
                  <c:v>2.3264999999999989</c:v>
                </c:pt>
                <c:pt idx="21">
                  <c:v>2.2470509999999835</c:v>
                </c:pt>
                <c:pt idx="22">
                  <c:v>2.1733000000000802</c:v>
                </c:pt>
                <c:pt idx="23">
                  <c:v>2.4883479999997853</c:v>
                </c:pt>
                <c:pt idx="24">
                  <c:v>2.5941029999999978</c:v>
                </c:pt>
                <c:pt idx="25">
                  <c:v>2.4800499999999879</c:v>
                </c:pt>
                <c:pt idx="26">
                  <c:v>2.4598320000002856</c:v>
                </c:pt>
                <c:pt idx="27">
                  <c:v>2.5619450000000854</c:v>
                </c:pt>
                <c:pt idx="28">
                  <c:v>2.4678639999999472</c:v>
                </c:pt>
                <c:pt idx="29">
                  <c:v>2.5294999999999712</c:v>
                </c:pt>
                <c:pt idx="30">
                  <c:v>2.3854899999999977</c:v>
                </c:pt>
                <c:pt idx="31">
                  <c:v>2.4524000000000665</c:v>
                </c:pt>
                <c:pt idx="32">
                  <c:v>2.4003400000001456</c:v>
                </c:pt>
                <c:pt idx="33">
                  <c:v>2.6190400000001914</c:v>
                </c:pt>
                <c:pt idx="34">
                  <c:v>2.6024700000000234</c:v>
                </c:pt>
                <c:pt idx="35">
                  <c:v>2.467679999999782</c:v>
                </c:pt>
                <c:pt idx="36">
                  <c:v>2.4200800000001106</c:v>
                </c:pt>
                <c:pt idx="37">
                  <c:v>2.4073200000001376</c:v>
                </c:pt>
                <c:pt idx="38">
                  <c:v>2.3840899999995955</c:v>
                </c:pt>
                <c:pt idx="39">
                  <c:v>2.3940500000001359</c:v>
                </c:pt>
                <c:pt idx="40">
                  <c:v>2.4342419999999931</c:v>
                </c:pt>
                <c:pt idx="41">
                  <c:v>2.4428250000000702</c:v>
                </c:pt>
                <c:pt idx="42">
                  <c:v>2.4275989999999958</c:v>
                </c:pt>
                <c:pt idx="43">
                  <c:v>2.4433799999998773</c:v>
                </c:pt>
                <c:pt idx="44">
                  <c:v>2.4145500000002356</c:v>
                </c:pt>
                <c:pt idx="45">
                  <c:v>2.4759500000000494</c:v>
                </c:pt>
                <c:pt idx="46">
                  <c:v>2.6939059999999957</c:v>
                </c:pt>
                <c:pt idx="47">
                  <c:v>2.6068199999998747</c:v>
                </c:pt>
                <c:pt idx="48">
                  <c:v>2.3482200000000013</c:v>
                </c:pt>
                <c:pt idx="49">
                  <c:v>2.3088369999999343</c:v>
                </c:pt>
                <c:pt idx="50">
                  <c:v>2.2977599999999847</c:v>
                </c:pt>
                <c:pt idx="51">
                  <c:v>2.2768899999999741</c:v>
                </c:pt>
                <c:pt idx="52">
                  <c:v>2.3065610000002064</c:v>
                </c:pt>
                <c:pt idx="53">
                  <c:v>2.2535499999997084</c:v>
                </c:pt>
                <c:pt idx="54">
                  <c:v>2.3690600000003048</c:v>
                </c:pt>
                <c:pt idx="55">
                  <c:v>2.4184090000000737</c:v>
                </c:pt>
                <c:pt idx="56">
                  <c:v>2.3706479999999956</c:v>
                </c:pt>
                <c:pt idx="57">
                  <c:v>2.3351289999999674</c:v>
                </c:pt>
                <c:pt idx="58">
                  <c:v>2.3260569999999543</c:v>
                </c:pt>
                <c:pt idx="59">
                  <c:v>2.3862599999998753</c:v>
                </c:pt>
                <c:pt idx="60">
                  <c:v>2.5194000000001511</c:v>
                </c:pt>
                <c:pt idx="61">
                  <c:v>2.5421759999997557</c:v>
                </c:pt>
                <c:pt idx="62">
                  <c:v>2.4148500000000173</c:v>
                </c:pt>
                <c:pt idx="63">
                  <c:v>2.2208589999999617</c:v>
                </c:pt>
                <c:pt idx="64">
                  <c:v>2.274920000000006</c:v>
                </c:pt>
                <c:pt idx="65">
                  <c:v>2.3917200000003085</c:v>
                </c:pt>
                <c:pt idx="66">
                  <c:v>2.5993199999996781</c:v>
                </c:pt>
                <c:pt idx="67">
                  <c:v>2.3725050000001904</c:v>
                </c:pt>
                <c:pt idx="68">
                  <c:v>2.3855500000000429</c:v>
                </c:pt>
                <c:pt idx="69">
                  <c:v>2.2746399999999989</c:v>
                </c:pt>
                <c:pt idx="70">
                  <c:v>2.2579550000000168</c:v>
                </c:pt>
                <c:pt idx="71">
                  <c:v>2.3112700000001132</c:v>
                </c:pt>
                <c:pt idx="72">
                  <c:v>2.1708599999999851</c:v>
                </c:pt>
                <c:pt idx="73">
                  <c:v>2.2136849999996357</c:v>
                </c:pt>
                <c:pt idx="74">
                  <c:v>2.2684400000000613</c:v>
                </c:pt>
                <c:pt idx="75">
                  <c:v>2.3001419999998785</c:v>
                </c:pt>
                <c:pt idx="76">
                  <c:v>2.282492000000035</c:v>
                </c:pt>
                <c:pt idx="77">
                  <c:v>2.2813030000000145</c:v>
                </c:pt>
                <c:pt idx="78">
                  <c:v>2.2574850000000772</c:v>
                </c:pt>
                <c:pt idx="79">
                  <c:v>2.1829099999998949</c:v>
                </c:pt>
                <c:pt idx="80">
                  <c:v>2.2598040000002264</c:v>
                </c:pt>
                <c:pt idx="81">
                  <c:v>2.2544499999997667</c:v>
                </c:pt>
                <c:pt idx="82">
                  <c:v>2.2285009999999996</c:v>
                </c:pt>
                <c:pt idx="83">
                  <c:v>2.2344869999999992</c:v>
                </c:pt>
                <c:pt idx="84">
                  <c:v>2.1987430000000563</c:v>
                </c:pt>
                <c:pt idx="85">
                  <c:v>2.2095399999999898</c:v>
                </c:pt>
                <c:pt idx="86">
                  <c:v>2.2104200000000103</c:v>
                </c:pt>
                <c:pt idx="87">
                  <c:v>2.1911560000000256</c:v>
                </c:pt>
                <c:pt idx="88">
                  <c:v>2.2056719999999972</c:v>
                </c:pt>
                <c:pt idx="89">
                  <c:v>2.2486499999999729</c:v>
                </c:pt>
                <c:pt idx="90">
                  <c:v>2.221360000000022</c:v>
                </c:pt>
                <c:pt idx="91">
                  <c:v>2.1801999999999939</c:v>
                </c:pt>
                <c:pt idx="92">
                  <c:v>2.2290299999999972</c:v>
                </c:pt>
                <c:pt idx="93">
                  <c:v>2.2404800000001179</c:v>
                </c:pt>
                <c:pt idx="94">
                  <c:v>2.2633530000000479</c:v>
                </c:pt>
                <c:pt idx="95">
                  <c:v>2.3085870000001769</c:v>
                </c:pt>
                <c:pt idx="96">
                  <c:v>2.4353979999999606</c:v>
                </c:pt>
                <c:pt idx="97">
                  <c:v>2.3955509999999673</c:v>
                </c:pt>
                <c:pt idx="98">
                  <c:v>2.3482199999999902</c:v>
                </c:pt>
                <c:pt idx="99">
                  <c:v>2.455069999999826</c:v>
                </c:pt>
                <c:pt idx="100">
                  <c:v>2.4062070000001032</c:v>
                </c:pt>
                <c:pt idx="101">
                  <c:v>2.6409529999999313</c:v>
                </c:pt>
                <c:pt idx="102">
                  <c:v>2.6523520000001852</c:v>
                </c:pt>
                <c:pt idx="103">
                  <c:v>2.6761759999998178</c:v>
                </c:pt>
                <c:pt idx="104">
                  <c:v>2.4379629999999377</c:v>
                </c:pt>
                <c:pt idx="105">
                  <c:v>2.4316320000000839</c:v>
                </c:pt>
                <c:pt idx="106">
                  <c:v>2.5646100000002874</c:v>
                </c:pt>
                <c:pt idx="107">
                  <c:v>2.659189999999767</c:v>
                </c:pt>
                <c:pt idx="108">
                  <c:v>2.6184199999997841</c:v>
                </c:pt>
                <c:pt idx="109">
                  <c:v>2.5384500000004748</c:v>
                </c:pt>
                <c:pt idx="110">
                  <c:v>2.4753549999999547</c:v>
                </c:pt>
                <c:pt idx="111">
                  <c:v>2.3934889999999553</c:v>
                </c:pt>
                <c:pt idx="112">
                  <c:v>2.3870899999999953</c:v>
                </c:pt>
                <c:pt idx="113">
                  <c:v>2.3970100000000016</c:v>
                </c:pt>
                <c:pt idx="114">
                  <c:v>2.1476200000000647</c:v>
                </c:pt>
                <c:pt idx="115">
                  <c:v>2.2729729999997779</c:v>
                </c:pt>
                <c:pt idx="116">
                  <c:v>2.352884999999862</c:v>
                </c:pt>
                <c:pt idx="117">
                  <c:v>2.3471899999999994</c:v>
                </c:pt>
                <c:pt idx="118">
                  <c:v>2.3445069999999708</c:v>
                </c:pt>
                <c:pt idx="119">
                  <c:v>2.3169899999999872</c:v>
                </c:pt>
                <c:pt idx="120">
                  <c:v>2.3617149999997515</c:v>
                </c:pt>
                <c:pt idx="121">
                  <c:v>2.3565300000003053</c:v>
                </c:pt>
                <c:pt idx="122">
                  <c:v>2.3732799999998462</c:v>
                </c:pt>
                <c:pt idx="123">
                  <c:v>2.4357800000000038</c:v>
                </c:pt>
                <c:pt idx="124">
                  <c:v>2.4503599999999963</c:v>
                </c:pt>
                <c:pt idx="125">
                  <c:v>2.3963749999999759</c:v>
                </c:pt>
                <c:pt idx="126">
                  <c:v>2.3243360000000735</c:v>
                </c:pt>
                <c:pt idx="127">
                  <c:v>2.3308999999999402</c:v>
                </c:pt>
                <c:pt idx="128">
                  <c:v>2.4419910000000629</c:v>
                </c:pt>
                <c:pt idx="129">
                  <c:v>2.5933399999999347</c:v>
                </c:pt>
                <c:pt idx="130">
                  <c:v>2.5443399999999179</c:v>
                </c:pt>
                <c:pt idx="131">
                  <c:v>2.5606059999999631</c:v>
                </c:pt>
                <c:pt idx="132">
                  <c:v>2.4715900000000062</c:v>
                </c:pt>
                <c:pt idx="133">
                  <c:v>2.4358500000000132</c:v>
                </c:pt>
                <c:pt idx="134">
                  <c:v>2.3356300000001733</c:v>
                </c:pt>
                <c:pt idx="135">
                  <c:v>2.2680730000000118</c:v>
                </c:pt>
                <c:pt idx="136">
                  <c:v>2.2735290000000141</c:v>
                </c:pt>
                <c:pt idx="137">
                  <c:v>2.7605499999999878</c:v>
                </c:pt>
                <c:pt idx="138">
                  <c:v>2.9541100000003571</c:v>
                </c:pt>
                <c:pt idx="139">
                  <c:v>3.0785999999998328</c:v>
                </c:pt>
                <c:pt idx="140">
                  <c:v>3.1169699999999958</c:v>
                </c:pt>
                <c:pt idx="141">
                  <c:v>3.1338829999998348</c:v>
                </c:pt>
                <c:pt idx="142">
                  <c:v>2.9445900000000336</c:v>
                </c:pt>
                <c:pt idx="143">
                  <c:v>2.9470729999999881</c:v>
                </c:pt>
                <c:pt idx="144">
                  <c:v>2.9781700000002393</c:v>
                </c:pt>
                <c:pt idx="145">
                  <c:v>3.0175999999996859</c:v>
                </c:pt>
                <c:pt idx="146">
                  <c:v>2.9776969999999294</c:v>
                </c:pt>
                <c:pt idx="147">
                  <c:v>2.9646280000000855</c:v>
                </c:pt>
                <c:pt idx="148">
                  <c:v>2.9767489999999306</c:v>
                </c:pt>
                <c:pt idx="149">
                  <c:v>3.0318490000000011</c:v>
                </c:pt>
                <c:pt idx="150">
                  <c:v>2.9882379999999853</c:v>
                </c:pt>
                <c:pt idx="151">
                  <c:v>2.9940430000003717</c:v>
                </c:pt>
                <c:pt idx="152">
                  <c:v>3.0471659999997365</c:v>
                </c:pt>
                <c:pt idx="153">
                  <c:v>3.0133159999999961</c:v>
                </c:pt>
                <c:pt idx="154">
                  <c:v>3.0147569999999257</c:v>
                </c:pt>
                <c:pt idx="155">
                  <c:v>2.9532990000001407</c:v>
                </c:pt>
                <c:pt idx="156">
                  <c:v>2.8429000000001081</c:v>
                </c:pt>
                <c:pt idx="157">
                  <c:v>2.9385639999998361</c:v>
                </c:pt>
                <c:pt idx="158">
                  <c:v>2.9176240000003255</c:v>
                </c:pt>
                <c:pt idx="159">
                  <c:v>2.902149999999899</c:v>
                </c:pt>
                <c:pt idx="160">
                  <c:v>2.9683100000000078</c:v>
                </c:pt>
                <c:pt idx="161">
                  <c:v>2.9248499999999948</c:v>
                </c:pt>
                <c:pt idx="162">
                  <c:v>2.9398820000000674</c:v>
                </c:pt>
                <c:pt idx="163">
                  <c:v>2.8661700000001544</c:v>
                </c:pt>
                <c:pt idx="164">
                  <c:v>2.9089199999998034</c:v>
                </c:pt>
                <c:pt idx="165">
                  <c:v>3.0993200000001648</c:v>
                </c:pt>
                <c:pt idx="166">
                  <c:v>3.1400299999998329</c:v>
                </c:pt>
                <c:pt idx="167">
                  <c:v>3.1186089999999873</c:v>
                </c:pt>
                <c:pt idx="168">
                  <c:v>3.0721580000000004</c:v>
                </c:pt>
                <c:pt idx="169">
                  <c:v>2.9896270000000231</c:v>
                </c:pt>
                <c:pt idx="170">
                  <c:v>2.8440599999999985</c:v>
                </c:pt>
                <c:pt idx="171">
                  <c:v>2.7239970000000437</c:v>
                </c:pt>
                <c:pt idx="172">
                  <c:v>2.6422120000000184</c:v>
                </c:pt>
                <c:pt idx="173">
                  <c:v>2.5836300000001486</c:v>
                </c:pt>
                <c:pt idx="174">
                  <c:v>2.5719700000000012</c:v>
                </c:pt>
                <c:pt idx="175">
                  <c:v>2.6139120000000124</c:v>
                </c:pt>
                <c:pt idx="176">
                  <c:v>2.6442600000000684</c:v>
                </c:pt>
                <c:pt idx="177">
                  <c:v>2.675081999999628</c:v>
                </c:pt>
                <c:pt idx="178">
                  <c:v>2.5773890000001822</c:v>
                </c:pt>
                <c:pt idx="179">
                  <c:v>2.6413300000000581</c:v>
                </c:pt>
                <c:pt idx="180">
                  <c:v>2.7834999999999792</c:v>
                </c:pt>
                <c:pt idx="181">
                  <c:v>2.7171900000000102</c:v>
                </c:pt>
                <c:pt idx="182">
                  <c:v>2.9217500000000038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23-4F0D-B73C-229838B52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Daily demand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NTS Industrial Demand YTD</a:t>
            </a:r>
          </a:p>
        </c:rich>
      </c:tx>
      <c:layout>
        <c:manualLayout>
          <c:xMode val="edge"/>
          <c:yMode val="edge"/>
          <c:x val="0.26996820304308683"/>
          <c:y val="3.05370047354684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15 and 16 DM'!$AS$7</c:f>
              <c:strCache>
                <c:ptCount val="1"/>
                <c:pt idx="0">
                  <c:v>2022/2023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15 and 16 DM'!$AR$8:$AR$190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 15 and 16 DM'!$AS$8:$AS$190</c:f>
              <c:numCache>
                <c:formatCode>0.00</c:formatCode>
                <c:ptCount val="183"/>
                <c:pt idx="0">
                  <c:v>1.6354239999999834E-3</c:v>
                </c:pt>
                <c:pt idx="1">
                  <c:v>3.2093629999999898E-3</c:v>
                </c:pt>
                <c:pt idx="2">
                  <c:v>4.8410100000000145E-3</c:v>
                </c:pt>
                <c:pt idx="3">
                  <c:v>6.4366120000000117E-3</c:v>
                </c:pt>
                <c:pt idx="4">
                  <c:v>8.0706730000000282E-3</c:v>
                </c:pt>
                <c:pt idx="5">
                  <c:v>9.7645549999999977E-3</c:v>
                </c:pt>
                <c:pt idx="6">
                  <c:v>1.1361655999999967E-2</c:v>
                </c:pt>
                <c:pt idx="7">
                  <c:v>1.2883058000000057E-2</c:v>
                </c:pt>
                <c:pt idx="8">
                  <c:v>1.4290422000000011E-2</c:v>
                </c:pt>
                <c:pt idx="9">
                  <c:v>1.5760448000000014E-2</c:v>
                </c:pt>
                <c:pt idx="10">
                  <c:v>1.7088153000000016E-2</c:v>
                </c:pt>
                <c:pt idx="11">
                  <c:v>1.8469038000000017E-2</c:v>
                </c:pt>
                <c:pt idx="12">
                  <c:v>1.9816191000000052E-2</c:v>
                </c:pt>
                <c:pt idx="13">
                  <c:v>2.1167753000000001E-2</c:v>
                </c:pt>
                <c:pt idx="14">
                  <c:v>2.2482707000000025E-2</c:v>
                </c:pt>
                <c:pt idx="15">
                  <c:v>2.3795278000000027E-2</c:v>
                </c:pt>
                <c:pt idx="16">
                  <c:v>2.5237169000000014E-2</c:v>
                </c:pt>
                <c:pt idx="17">
                  <c:v>2.6885506999999906E-2</c:v>
                </c:pt>
                <c:pt idx="18">
                  <c:v>2.8580822999999925E-2</c:v>
                </c:pt>
                <c:pt idx="19">
                  <c:v>3.0558464999999983E-2</c:v>
                </c:pt>
                <c:pt idx="20">
                  <c:v>3.2457207999999953E-2</c:v>
                </c:pt>
                <c:pt idx="21">
                  <c:v>3.4437303000000058E-2</c:v>
                </c:pt>
                <c:pt idx="22">
                  <c:v>3.6447554000000042E-2</c:v>
                </c:pt>
                <c:pt idx="23">
                  <c:v>3.8501227000000006E-2</c:v>
                </c:pt>
                <c:pt idx="24">
                  <c:v>4.0539679000000092E-2</c:v>
                </c:pt>
                <c:pt idx="25">
                  <c:v>4.258708100000002E-2</c:v>
                </c:pt>
                <c:pt idx="26">
                  <c:v>4.4527815000000068E-2</c:v>
                </c:pt>
                <c:pt idx="27">
                  <c:v>4.6663809000000021E-2</c:v>
                </c:pt>
                <c:pt idx="28">
                  <c:v>4.8850084999999967E-2</c:v>
                </c:pt>
                <c:pt idx="29">
                  <c:v>5.118289800000006E-2</c:v>
                </c:pt>
                <c:pt idx="30">
                  <c:v>5.4073554000000017E-2</c:v>
                </c:pt>
                <c:pt idx="31">
                  <c:v>5.720321599999996E-2</c:v>
                </c:pt>
                <c:pt idx="32">
                  <c:v>6.0365736999999961E-2</c:v>
                </c:pt>
                <c:pt idx="33">
                  <c:v>6.3512410999999977E-2</c:v>
                </c:pt>
                <c:pt idx="34">
                  <c:v>6.6470720999999969E-2</c:v>
                </c:pt>
                <c:pt idx="35">
                  <c:v>6.9337050999999941E-2</c:v>
                </c:pt>
                <c:pt idx="36">
                  <c:v>7.2233260999999965E-2</c:v>
                </c:pt>
                <c:pt idx="37">
                  <c:v>7.4768180999999989E-2</c:v>
                </c:pt>
                <c:pt idx="38">
                  <c:v>7.6938560999999975E-2</c:v>
                </c:pt>
                <c:pt idx="39">
                  <c:v>7.916941099999994E-2</c:v>
                </c:pt>
                <c:pt idx="40">
                  <c:v>8.1379602999999967E-2</c:v>
                </c:pt>
                <c:pt idx="41">
                  <c:v>8.364846099999998E-2</c:v>
                </c:pt>
                <c:pt idx="42">
                  <c:v>8.6093977000000002E-2</c:v>
                </c:pt>
                <c:pt idx="43">
                  <c:v>8.8457806999999916E-2</c:v>
                </c:pt>
                <c:pt idx="44">
                  <c:v>9.1174148999999968E-2</c:v>
                </c:pt>
                <c:pt idx="45">
                  <c:v>9.4173494999999899E-2</c:v>
                </c:pt>
                <c:pt idx="46">
                  <c:v>9.6950253999999944E-2</c:v>
                </c:pt>
                <c:pt idx="47">
                  <c:v>9.9433354999999959E-2</c:v>
                </c:pt>
                <c:pt idx="48">
                  <c:v>0.10198137399999996</c:v>
                </c:pt>
                <c:pt idx="49">
                  <c:v>0.10451467899999997</c:v>
                </c:pt>
                <c:pt idx="50">
                  <c:v>0.10728882200000003</c:v>
                </c:pt>
                <c:pt idx="51">
                  <c:v>0.10986750899999997</c:v>
                </c:pt>
                <c:pt idx="52">
                  <c:v>0.11260658399999991</c:v>
                </c:pt>
                <c:pt idx="53">
                  <c:v>0.115451999</c:v>
                </c:pt>
                <c:pt idx="54">
                  <c:v>0.11855607799999995</c:v>
                </c:pt>
                <c:pt idx="55">
                  <c:v>0.12116035299999994</c:v>
                </c:pt>
                <c:pt idx="56">
                  <c:v>0.12363762299999993</c:v>
                </c:pt>
                <c:pt idx="57">
                  <c:v>0.12634358299999993</c:v>
                </c:pt>
                <c:pt idx="58">
                  <c:v>0.12940119000000003</c:v>
                </c:pt>
                <c:pt idx="59">
                  <c:v>0.13230837000000009</c:v>
                </c:pt>
                <c:pt idx="60">
                  <c:v>0.13491894400000007</c:v>
                </c:pt>
                <c:pt idx="61">
                  <c:v>0.13765629200000004</c:v>
                </c:pt>
                <c:pt idx="62">
                  <c:v>0.14026643900000008</c:v>
                </c:pt>
                <c:pt idx="63">
                  <c:v>0.14286055599999997</c:v>
                </c:pt>
                <c:pt idx="64">
                  <c:v>0.14549106800000008</c:v>
                </c:pt>
                <c:pt idx="65">
                  <c:v>0.14810041200000001</c:v>
                </c:pt>
                <c:pt idx="66">
                  <c:v>0.1505699780000001</c:v>
                </c:pt>
                <c:pt idx="67">
                  <c:v>0.15302519500000009</c:v>
                </c:pt>
                <c:pt idx="68">
                  <c:v>0.15577181000000009</c:v>
                </c:pt>
                <c:pt idx="69">
                  <c:v>0.15855360800000001</c:v>
                </c:pt>
                <c:pt idx="70">
                  <c:v>0.1610995900000001</c:v>
                </c:pt>
                <c:pt idx="71">
                  <c:v>0.16369264100000003</c:v>
                </c:pt>
                <c:pt idx="72">
                  <c:v>0.166579384</c:v>
                </c:pt>
                <c:pt idx="73">
                  <c:v>0.16933179300000004</c:v>
                </c:pt>
                <c:pt idx="74">
                  <c:v>0.17214775199999999</c:v>
                </c:pt>
                <c:pt idx="75">
                  <c:v>0.17477325999999999</c:v>
                </c:pt>
                <c:pt idx="76">
                  <c:v>0.17733686100000007</c:v>
                </c:pt>
                <c:pt idx="77">
                  <c:v>0.17989940100000004</c:v>
                </c:pt>
                <c:pt idx="78">
                  <c:v>0.18214613100000007</c:v>
                </c:pt>
                <c:pt idx="79">
                  <c:v>0.18433632600000013</c:v>
                </c:pt>
                <c:pt idx="80">
                  <c:v>0.18648468400000004</c:v>
                </c:pt>
                <c:pt idx="81">
                  <c:v>0.18863244900000009</c:v>
                </c:pt>
                <c:pt idx="82">
                  <c:v>0.19079582600000006</c:v>
                </c:pt>
                <c:pt idx="83">
                  <c:v>0.19302910300000009</c:v>
                </c:pt>
                <c:pt idx="84">
                  <c:v>0.19522964700000014</c:v>
                </c:pt>
                <c:pt idx="85">
                  <c:v>0.1973795450000001</c:v>
                </c:pt>
                <c:pt idx="86">
                  <c:v>0.19956122700000012</c:v>
                </c:pt>
                <c:pt idx="87">
                  <c:v>0.20174337600000006</c:v>
                </c:pt>
                <c:pt idx="88">
                  <c:v>0.20394246000000013</c:v>
                </c:pt>
                <c:pt idx="89">
                  <c:v>0.20617513600000009</c:v>
                </c:pt>
                <c:pt idx="90">
                  <c:v>0.20839828700000007</c:v>
                </c:pt>
                <c:pt idx="91">
                  <c:v>0.21059363100000003</c:v>
                </c:pt>
                <c:pt idx="92">
                  <c:v>0.21290902200000003</c:v>
                </c:pt>
                <c:pt idx="93">
                  <c:v>0.21523257000000004</c:v>
                </c:pt>
                <c:pt idx="94">
                  <c:v>0.21742665200000003</c:v>
                </c:pt>
                <c:pt idx="95">
                  <c:v>0.21956564700000006</c:v>
                </c:pt>
                <c:pt idx="96">
                  <c:v>0.22172592300000002</c:v>
                </c:pt>
                <c:pt idx="97">
                  <c:v>0.22401574800000007</c:v>
                </c:pt>
                <c:pt idx="98">
                  <c:v>0.2264372380000001</c:v>
                </c:pt>
                <c:pt idx="99">
                  <c:v>0.22880343500000003</c:v>
                </c:pt>
                <c:pt idx="100">
                  <c:v>0.23113346699999998</c:v>
                </c:pt>
                <c:pt idx="101">
                  <c:v>0.23338720500000004</c:v>
                </c:pt>
                <c:pt idx="102">
                  <c:v>0.23569679300000007</c:v>
                </c:pt>
                <c:pt idx="103">
                  <c:v>0.23806546600000006</c:v>
                </c:pt>
                <c:pt idx="104">
                  <c:v>0.24042744800000002</c:v>
                </c:pt>
                <c:pt idx="105">
                  <c:v>0.24275492000000007</c:v>
                </c:pt>
                <c:pt idx="106">
                  <c:v>0.2451344200000001</c:v>
                </c:pt>
                <c:pt idx="107">
                  <c:v>0.24755764500000013</c:v>
                </c:pt>
                <c:pt idx="108">
                  <c:v>0.25031598900000007</c:v>
                </c:pt>
                <c:pt idx="109">
                  <c:v>0.25302174500000008</c:v>
                </c:pt>
                <c:pt idx="110">
                  <c:v>0.25597725599999999</c:v>
                </c:pt>
                <c:pt idx="111">
                  <c:v>0.25881465100000001</c:v>
                </c:pt>
                <c:pt idx="112">
                  <c:v>0.26147159000000003</c:v>
                </c:pt>
                <c:pt idx="113">
                  <c:v>0.26411005200000004</c:v>
                </c:pt>
                <c:pt idx="114">
                  <c:v>0.26684974500000008</c:v>
                </c:pt>
                <c:pt idx="115">
                  <c:v>0.26957534400000016</c:v>
                </c:pt>
                <c:pt idx="116">
                  <c:v>0.27239730400000012</c:v>
                </c:pt>
                <c:pt idx="117">
                  <c:v>0.27509659400000014</c:v>
                </c:pt>
                <c:pt idx="118">
                  <c:v>0.27790784500000015</c:v>
                </c:pt>
                <c:pt idx="119">
                  <c:v>0.28054870200000015</c:v>
                </c:pt>
                <c:pt idx="120">
                  <c:v>0.28317790500000006</c:v>
                </c:pt>
                <c:pt idx="121">
                  <c:v>0.2858134420000002</c:v>
                </c:pt>
                <c:pt idx="122">
                  <c:v>0.28837986500000024</c:v>
                </c:pt>
                <c:pt idx="123">
                  <c:v>0.29105040200000015</c:v>
                </c:pt>
                <c:pt idx="124">
                  <c:v>0.29371161800000017</c:v>
                </c:pt>
                <c:pt idx="125">
                  <c:v>0.29648857600000017</c:v>
                </c:pt>
                <c:pt idx="126">
                  <c:v>0.29922307300000023</c:v>
                </c:pt>
                <c:pt idx="127">
                  <c:v>0.30203737000000019</c:v>
                </c:pt>
                <c:pt idx="128">
                  <c:v>0.30489174300000021</c:v>
                </c:pt>
                <c:pt idx="129">
                  <c:v>0.30791659300000013</c:v>
                </c:pt>
                <c:pt idx="130">
                  <c:v>0.31072096500000013</c:v>
                </c:pt>
                <c:pt idx="131">
                  <c:v>0.31356928500000009</c:v>
                </c:pt>
                <c:pt idx="132">
                  <c:v>0.31634994000000016</c:v>
                </c:pt>
                <c:pt idx="133">
                  <c:v>0.3192100020000001</c:v>
                </c:pt>
                <c:pt idx="134">
                  <c:v>0.32212241200000019</c:v>
                </c:pt>
                <c:pt idx="135">
                  <c:v>0.32506058500000012</c:v>
                </c:pt>
                <c:pt idx="136">
                  <c:v>0.32778202000000012</c:v>
                </c:pt>
                <c:pt idx="137">
                  <c:v>0.33019227000000018</c:v>
                </c:pt>
                <c:pt idx="138">
                  <c:v>0.33282883800000007</c:v>
                </c:pt>
                <c:pt idx="139">
                  <c:v>0.33571968000000019</c:v>
                </c:pt>
                <c:pt idx="140">
                  <c:v>0.3388570190000002</c:v>
                </c:pt>
                <c:pt idx="141">
                  <c:v>0.34176478300000013</c:v>
                </c:pt>
                <c:pt idx="142">
                  <c:v>0.34463730300000023</c:v>
                </c:pt>
                <c:pt idx="143">
                  <c:v>0.34759882800000014</c:v>
                </c:pt>
                <c:pt idx="144">
                  <c:v>0.35055827700000014</c:v>
                </c:pt>
                <c:pt idx="145">
                  <c:v>0.35345715300000025</c:v>
                </c:pt>
                <c:pt idx="146">
                  <c:v>0.3563016260000002</c:v>
                </c:pt>
                <c:pt idx="147">
                  <c:v>0.35906955000000024</c:v>
                </c:pt>
                <c:pt idx="148">
                  <c:v>0.36197128100000026</c:v>
                </c:pt>
                <c:pt idx="149">
                  <c:v>0.36499067900000015</c:v>
                </c:pt>
                <c:pt idx="150">
                  <c:v>0.36796718100000014</c:v>
                </c:pt>
                <c:pt idx="151">
                  <c:v>0.36796718100000014</c:v>
                </c:pt>
                <c:pt idx="152">
                  <c:v>0.37091941400000011</c:v>
                </c:pt>
                <c:pt idx="153">
                  <c:v>0.37378617300000005</c:v>
                </c:pt>
                <c:pt idx="154">
                  <c:v>0.37651340300000008</c:v>
                </c:pt>
                <c:pt idx="155">
                  <c:v>0.37926250300000008</c:v>
                </c:pt>
                <c:pt idx="156">
                  <c:v>0.38226737300000013</c:v>
                </c:pt>
                <c:pt idx="157">
                  <c:v>0.38537029000000012</c:v>
                </c:pt>
                <c:pt idx="158">
                  <c:v>0.38868823000000013</c:v>
                </c:pt>
                <c:pt idx="159">
                  <c:v>0.39188989000000013</c:v>
                </c:pt>
                <c:pt idx="160">
                  <c:v>0.39507755000000017</c:v>
                </c:pt>
                <c:pt idx="161">
                  <c:v>0.39824613100000017</c:v>
                </c:pt>
                <c:pt idx="162">
                  <c:v>0.40130239100000015</c:v>
                </c:pt>
                <c:pt idx="163">
                  <c:v>0.40417966400000011</c:v>
                </c:pt>
                <c:pt idx="164">
                  <c:v>0.40692883400000013</c:v>
                </c:pt>
                <c:pt idx="165">
                  <c:v>0.40964095400000006</c:v>
                </c:pt>
                <c:pt idx="166">
                  <c:v>0.41247387900000004</c:v>
                </c:pt>
                <c:pt idx="167">
                  <c:v>0.41539946200000011</c:v>
                </c:pt>
                <c:pt idx="168">
                  <c:v>0.41828422600000004</c:v>
                </c:pt>
                <c:pt idx="169">
                  <c:v>0.421157683</c:v>
                </c:pt>
                <c:pt idx="170">
                  <c:v>0.42404881100000003</c:v>
                </c:pt>
                <c:pt idx="171">
                  <c:v>0.42697386100000001</c:v>
                </c:pt>
                <c:pt idx="172">
                  <c:v>0.42987161099999999</c:v>
                </c:pt>
                <c:pt idx="173">
                  <c:v>0.43282415599999996</c:v>
                </c:pt>
                <c:pt idx="174">
                  <c:v>0.435716416</c:v>
                </c:pt>
                <c:pt idx="175">
                  <c:v>0.43852318599999995</c:v>
                </c:pt>
                <c:pt idx="176">
                  <c:v>0.44119573699999998</c:v>
                </c:pt>
                <c:pt idx="177">
                  <c:v>0.44395549599999995</c:v>
                </c:pt>
                <c:pt idx="178">
                  <c:v>0.44659969599999993</c:v>
                </c:pt>
                <c:pt idx="179">
                  <c:v>0.44906864599999996</c:v>
                </c:pt>
                <c:pt idx="180">
                  <c:v>0.45162604599999995</c:v>
                </c:pt>
                <c:pt idx="181">
                  <c:v>0.45422373599999999</c:v>
                </c:pt>
                <c:pt idx="182">
                  <c:v>0.45676567600000001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B-40DB-851F-91716F3DC5D0}"/>
            </c:ext>
          </c:extLst>
        </c:ser>
        <c:ser>
          <c:idx val="2"/>
          <c:order val="1"/>
          <c:tx>
            <c:strRef>
              <c:f>'Fig 15 and 16 DM'!$AT$7</c:f>
              <c:strCache>
                <c:ptCount val="1"/>
                <c:pt idx="0">
                  <c:v>2023/2024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 15 and 16 DM'!$AR$8:$AR$190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 15 and 16 DM'!$AT$8:$AT$190</c:f>
              <c:numCache>
                <c:formatCode>0.00</c:formatCode>
                <c:ptCount val="183"/>
                <c:pt idx="0">
                  <c:v>2.4472399999999847E-3</c:v>
                </c:pt>
                <c:pt idx="1">
                  <c:v>5.0260209999999222E-3</c:v>
                </c:pt>
                <c:pt idx="2">
                  <c:v>7.570705999999882E-3</c:v>
                </c:pt>
                <c:pt idx="3">
                  <c:v>1.0066585999999902E-2</c:v>
                </c:pt>
                <c:pt idx="4">
                  <c:v>1.2295231999999835E-2</c:v>
                </c:pt>
                <c:pt idx="5">
                  <c:v>1.4463211999999868E-2</c:v>
                </c:pt>
                <c:pt idx="6">
                  <c:v>1.6598420999999853E-2</c:v>
                </c:pt>
                <c:pt idx="7">
                  <c:v>1.8710395999999869E-2</c:v>
                </c:pt>
                <c:pt idx="8">
                  <c:v>2.0772237999999971E-2</c:v>
                </c:pt>
                <c:pt idx="9">
                  <c:v>2.2811718000000064E-2</c:v>
                </c:pt>
                <c:pt idx="10">
                  <c:v>2.4910908000000009E-2</c:v>
                </c:pt>
                <c:pt idx="11">
                  <c:v>2.7031898000000033E-2</c:v>
                </c:pt>
                <c:pt idx="12">
                  <c:v>2.9189741000000075E-2</c:v>
                </c:pt>
                <c:pt idx="13">
                  <c:v>3.1407340000000041E-2</c:v>
                </c:pt>
                <c:pt idx="14">
                  <c:v>3.363759100000005E-2</c:v>
                </c:pt>
                <c:pt idx="15">
                  <c:v>3.59379879999999E-2</c:v>
                </c:pt>
                <c:pt idx="16">
                  <c:v>3.8172013000000032E-2</c:v>
                </c:pt>
                <c:pt idx="17">
                  <c:v>4.0406282999999849E-2</c:v>
                </c:pt>
                <c:pt idx="18">
                  <c:v>4.2647002999999913E-2</c:v>
                </c:pt>
                <c:pt idx="19">
                  <c:v>4.4947232999999892E-2</c:v>
                </c:pt>
                <c:pt idx="20">
                  <c:v>4.7273732999999887E-2</c:v>
                </c:pt>
                <c:pt idx="21">
                  <c:v>4.9520783999999873E-2</c:v>
                </c:pt>
                <c:pt idx="22">
                  <c:v>5.1694083999999953E-2</c:v>
                </c:pt>
                <c:pt idx="23">
                  <c:v>5.4182431999999739E-2</c:v>
                </c:pt>
                <c:pt idx="24">
                  <c:v>5.6776534999999732E-2</c:v>
                </c:pt>
                <c:pt idx="25">
                  <c:v>5.9256584999999716E-2</c:v>
                </c:pt>
                <c:pt idx="26">
                  <c:v>6.1716417000000003E-2</c:v>
                </c:pt>
                <c:pt idx="27">
                  <c:v>6.4278362000000089E-2</c:v>
                </c:pt>
                <c:pt idx="28">
                  <c:v>6.6746226000000033E-2</c:v>
                </c:pt>
                <c:pt idx="29">
                  <c:v>6.927572600000001E-2</c:v>
                </c:pt>
                <c:pt idx="30">
                  <c:v>7.1661216000000014E-2</c:v>
                </c:pt>
                <c:pt idx="31">
                  <c:v>7.4113616000000077E-2</c:v>
                </c:pt>
                <c:pt idx="32">
                  <c:v>7.6513956000000216E-2</c:v>
                </c:pt>
                <c:pt idx="33">
                  <c:v>7.9132996000000413E-2</c:v>
                </c:pt>
                <c:pt idx="34">
                  <c:v>8.1735466000000437E-2</c:v>
                </c:pt>
                <c:pt idx="35">
                  <c:v>8.4203146000000229E-2</c:v>
                </c:pt>
                <c:pt idx="36">
                  <c:v>8.6623226000000345E-2</c:v>
                </c:pt>
                <c:pt idx="37">
                  <c:v>8.9030546000000488E-2</c:v>
                </c:pt>
                <c:pt idx="38">
                  <c:v>9.1414636000000091E-2</c:v>
                </c:pt>
                <c:pt idx="39">
                  <c:v>9.3808686000000224E-2</c:v>
                </c:pt>
                <c:pt idx="40">
                  <c:v>9.6242928000000214E-2</c:v>
                </c:pt>
                <c:pt idx="41">
                  <c:v>9.8685753000000292E-2</c:v>
                </c:pt>
                <c:pt idx="42">
                  <c:v>0.10111335200000029</c:v>
                </c:pt>
                <c:pt idx="43">
                  <c:v>0.10355673200000017</c:v>
                </c:pt>
                <c:pt idx="44">
                  <c:v>0.1059712820000004</c:v>
                </c:pt>
                <c:pt idx="45">
                  <c:v>0.10844723200000045</c:v>
                </c:pt>
                <c:pt idx="46">
                  <c:v>0.11114113800000046</c:v>
                </c:pt>
                <c:pt idx="47">
                  <c:v>0.11374795800000033</c:v>
                </c:pt>
                <c:pt idx="48">
                  <c:v>0.11609617800000033</c:v>
                </c:pt>
                <c:pt idx="49">
                  <c:v>0.11840501500000027</c:v>
                </c:pt>
                <c:pt idx="50">
                  <c:v>0.12070277500000025</c:v>
                </c:pt>
                <c:pt idx="51">
                  <c:v>0.12297966500000022</c:v>
                </c:pt>
                <c:pt idx="52">
                  <c:v>0.12528622600000042</c:v>
                </c:pt>
                <c:pt idx="53">
                  <c:v>0.12753977600000013</c:v>
                </c:pt>
                <c:pt idx="54">
                  <c:v>0.12990883600000044</c:v>
                </c:pt>
                <c:pt idx="55">
                  <c:v>0.13232724500000051</c:v>
                </c:pt>
                <c:pt idx="56">
                  <c:v>0.13469789300000051</c:v>
                </c:pt>
                <c:pt idx="57">
                  <c:v>0.13703302200000048</c:v>
                </c:pt>
                <c:pt idx="58">
                  <c:v>0.13935907900000044</c:v>
                </c:pt>
                <c:pt idx="59">
                  <c:v>0.1417453390000003</c:v>
                </c:pt>
                <c:pt idx="60">
                  <c:v>0.14426473900000047</c:v>
                </c:pt>
                <c:pt idx="61">
                  <c:v>0.14680691500000023</c:v>
                </c:pt>
                <c:pt idx="62">
                  <c:v>0.14922176500000026</c:v>
                </c:pt>
                <c:pt idx="63">
                  <c:v>0.15144262400000022</c:v>
                </c:pt>
                <c:pt idx="64">
                  <c:v>0.15371754400000023</c:v>
                </c:pt>
                <c:pt idx="65">
                  <c:v>0.15610926400000052</c:v>
                </c:pt>
                <c:pt idx="66">
                  <c:v>0.15870858400000021</c:v>
                </c:pt>
                <c:pt idx="67">
                  <c:v>0.1610810890000004</c:v>
                </c:pt>
                <c:pt idx="68">
                  <c:v>0.16346663900000044</c:v>
                </c:pt>
                <c:pt idx="69">
                  <c:v>0.16574127900000044</c:v>
                </c:pt>
                <c:pt idx="70">
                  <c:v>0.16799923400000047</c:v>
                </c:pt>
                <c:pt idx="71">
                  <c:v>0.17031050400000058</c:v>
                </c:pt>
                <c:pt idx="72">
                  <c:v>0.17248136400000055</c:v>
                </c:pt>
                <c:pt idx="73">
                  <c:v>0.17469504900000019</c:v>
                </c:pt>
                <c:pt idx="74">
                  <c:v>0.17696348900000022</c:v>
                </c:pt>
                <c:pt idx="75">
                  <c:v>0.17926363100000012</c:v>
                </c:pt>
                <c:pt idx="76">
                  <c:v>0.18154612300000017</c:v>
                </c:pt>
                <c:pt idx="77">
                  <c:v>0.18382742600000018</c:v>
                </c:pt>
                <c:pt idx="78">
                  <c:v>0.18608491100000027</c:v>
                </c:pt>
                <c:pt idx="79">
                  <c:v>0.18826782100000017</c:v>
                </c:pt>
                <c:pt idx="80">
                  <c:v>0.19052762500000039</c:v>
                </c:pt>
                <c:pt idx="81">
                  <c:v>0.19278207500000016</c:v>
                </c:pt>
                <c:pt idx="82">
                  <c:v>0.19501057600000016</c:v>
                </c:pt>
                <c:pt idx="83">
                  <c:v>0.19724506300000016</c:v>
                </c:pt>
                <c:pt idx="84">
                  <c:v>0.19944380600000022</c:v>
                </c:pt>
                <c:pt idx="85">
                  <c:v>0.20165334600000023</c:v>
                </c:pt>
                <c:pt idx="86">
                  <c:v>0.20386376600000022</c:v>
                </c:pt>
                <c:pt idx="87">
                  <c:v>0.20605492200000025</c:v>
                </c:pt>
                <c:pt idx="88">
                  <c:v>0.20826059400000024</c:v>
                </c:pt>
                <c:pt idx="89">
                  <c:v>0.21050924400000023</c:v>
                </c:pt>
                <c:pt idx="90">
                  <c:v>0.21273060400000027</c:v>
                </c:pt>
                <c:pt idx="91">
                  <c:v>0.21491080400000023</c:v>
                </c:pt>
                <c:pt idx="92">
                  <c:v>0.21713983400000023</c:v>
                </c:pt>
                <c:pt idx="93">
                  <c:v>0.21938031400000033</c:v>
                </c:pt>
                <c:pt idx="94">
                  <c:v>0.2216436670000004</c:v>
                </c:pt>
                <c:pt idx="95">
                  <c:v>0.22395225400000057</c:v>
                </c:pt>
                <c:pt idx="96">
                  <c:v>0.22638765200000055</c:v>
                </c:pt>
                <c:pt idx="97">
                  <c:v>0.22878320300000049</c:v>
                </c:pt>
                <c:pt idx="98">
                  <c:v>0.2311314230000005</c:v>
                </c:pt>
                <c:pt idx="99">
                  <c:v>0.23358649300000034</c:v>
                </c:pt>
                <c:pt idx="100">
                  <c:v>0.23599270000000044</c:v>
                </c:pt>
                <c:pt idx="101">
                  <c:v>0.23863365300000039</c:v>
                </c:pt>
                <c:pt idx="102">
                  <c:v>0.24128600500000055</c:v>
                </c:pt>
                <c:pt idx="103">
                  <c:v>0.24396218100000039</c:v>
                </c:pt>
                <c:pt idx="104">
                  <c:v>0.24640014400000032</c:v>
                </c:pt>
                <c:pt idx="105">
                  <c:v>0.24883177600000042</c:v>
                </c:pt>
                <c:pt idx="106">
                  <c:v>0.25139638600000069</c:v>
                </c:pt>
                <c:pt idx="107">
                  <c:v>0.2540555760000005</c:v>
                </c:pt>
                <c:pt idx="108">
                  <c:v>0.25667399600000029</c:v>
                </c:pt>
                <c:pt idx="109">
                  <c:v>0.25921244600000076</c:v>
                </c:pt>
                <c:pt idx="110">
                  <c:v>0.26168780100000072</c:v>
                </c:pt>
                <c:pt idx="111">
                  <c:v>0.26408129000000063</c:v>
                </c:pt>
                <c:pt idx="112">
                  <c:v>0.26646838000000067</c:v>
                </c:pt>
                <c:pt idx="113">
                  <c:v>0.26886539000000065</c:v>
                </c:pt>
                <c:pt idx="114">
                  <c:v>0.27101301000000072</c:v>
                </c:pt>
                <c:pt idx="115">
                  <c:v>0.27328598300000051</c:v>
                </c:pt>
                <c:pt idx="116">
                  <c:v>0.27563886800000037</c:v>
                </c:pt>
                <c:pt idx="117">
                  <c:v>0.27798605800000037</c:v>
                </c:pt>
                <c:pt idx="118">
                  <c:v>0.28033056500000031</c:v>
                </c:pt>
                <c:pt idx="119">
                  <c:v>0.28264755500000027</c:v>
                </c:pt>
                <c:pt idx="120">
                  <c:v>0.28500927000000009</c:v>
                </c:pt>
                <c:pt idx="121">
                  <c:v>0.28736580000000039</c:v>
                </c:pt>
                <c:pt idx="122">
                  <c:v>0.2897390800000002</c:v>
                </c:pt>
                <c:pt idx="123">
                  <c:v>0.29217486000000026</c:v>
                </c:pt>
                <c:pt idx="124">
                  <c:v>0.29462522000000024</c:v>
                </c:pt>
                <c:pt idx="125">
                  <c:v>0.29702159500000019</c:v>
                </c:pt>
                <c:pt idx="126">
                  <c:v>0.29934593100000029</c:v>
                </c:pt>
                <c:pt idx="127">
                  <c:v>0.3016768310000002</c:v>
                </c:pt>
                <c:pt idx="128">
                  <c:v>0.30411882200000029</c:v>
                </c:pt>
                <c:pt idx="129">
                  <c:v>0.30671216200000029</c:v>
                </c:pt>
                <c:pt idx="130">
                  <c:v>0.30925650200000016</c:v>
                </c:pt>
                <c:pt idx="131">
                  <c:v>0.31181710800000012</c:v>
                </c:pt>
                <c:pt idx="132">
                  <c:v>0.31428869800000014</c:v>
                </c:pt>
                <c:pt idx="133">
                  <c:v>0.31672454800000016</c:v>
                </c:pt>
                <c:pt idx="134">
                  <c:v>0.31906017800000031</c:v>
                </c:pt>
                <c:pt idx="135">
                  <c:v>0.32132825100000029</c:v>
                </c:pt>
                <c:pt idx="136">
                  <c:v>0.32360178000000028</c:v>
                </c:pt>
                <c:pt idx="137">
                  <c:v>0.32636233000000026</c:v>
                </c:pt>
                <c:pt idx="138">
                  <c:v>0.3293164400000006</c:v>
                </c:pt>
                <c:pt idx="139">
                  <c:v>0.33239504000000047</c:v>
                </c:pt>
                <c:pt idx="140">
                  <c:v>0.33551201000000042</c:v>
                </c:pt>
                <c:pt idx="141">
                  <c:v>0.33864589300000031</c:v>
                </c:pt>
                <c:pt idx="142">
                  <c:v>0.34159048300000028</c:v>
                </c:pt>
                <c:pt idx="143">
                  <c:v>0.3445375560000003</c:v>
                </c:pt>
                <c:pt idx="144">
                  <c:v>0.34751572600000052</c:v>
                </c:pt>
                <c:pt idx="145">
                  <c:v>0.3505333260000002</c:v>
                </c:pt>
                <c:pt idx="146">
                  <c:v>0.35351102300000015</c:v>
                </c:pt>
                <c:pt idx="147">
                  <c:v>0.35647565100000017</c:v>
                </c:pt>
                <c:pt idx="148">
                  <c:v>0.35945240000000012</c:v>
                </c:pt>
                <c:pt idx="149">
                  <c:v>0.36248424900000015</c:v>
                </c:pt>
                <c:pt idx="150">
                  <c:v>0.36547248700000012</c:v>
                </c:pt>
                <c:pt idx="151">
                  <c:v>0.36846653000000051</c:v>
                </c:pt>
                <c:pt idx="152">
                  <c:v>0.37151369600000023</c:v>
                </c:pt>
                <c:pt idx="153">
                  <c:v>0.37452701200000016</c:v>
                </c:pt>
                <c:pt idx="154">
                  <c:v>0.37754176900000008</c:v>
                </c:pt>
                <c:pt idx="155">
                  <c:v>0.38049506800000021</c:v>
                </c:pt>
                <c:pt idx="156">
                  <c:v>0.38333796800000031</c:v>
                </c:pt>
                <c:pt idx="157">
                  <c:v>0.38627653200000017</c:v>
                </c:pt>
                <c:pt idx="158">
                  <c:v>0.38919415600000046</c:v>
                </c:pt>
                <c:pt idx="159">
                  <c:v>0.39209630600000039</c:v>
                </c:pt>
                <c:pt idx="160">
                  <c:v>0.39506461600000042</c:v>
                </c:pt>
                <c:pt idx="161">
                  <c:v>0.3979894660000004</c:v>
                </c:pt>
                <c:pt idx="162">
                  <c:v>0.40092934800000046</c:v>
                </c:pt>
                <c:pt idx="163">
                  <c:v>0.40379551800000063</c:v>
                </c:pt>
                <c:pt idx="164">
                  <c:v>0.40670443800000045</c:v>
                </c:pt>
                <c:pt idx="165">
                  <c:v>0.40980375800000057</c:v>
                </c:pt>
                <c:pt idx="166">
                  <c:v>0.41294378800000042</c:v>
                </c:pt>
                <c:pt idx="167">
                  <c:v>0.41606239700000042</c:v>
                </c:pt>
                <c:pt idx="168">
                  <c:v>0.41913455500000041</c:v>
                </c:pt>
                <c:pt idx="169">
                  <c:v>0.42212418200000046</c:v>
                </c:pt>
                <c:pt idx="170">
                  <c:v>0.4249682420000005</c:v>
                </c:pt>
                <c:pt idx="171">
                  <c:v>0.42769223900000053</c:v>
                </c:pt>
                <c:pt idx="172">
                  <c:v>0.43033445100000056</c:v>
                </c:pt>
                <c:pt idx="173">
                  <c:v>0.43291808100000073</c:v>
                </c:pt>
                <c:pt idx="174">
                  <c:v>0.43549005100000071</c:v>
                </c:pt>
                <c:pt idx="175">
                  <c:v>0.43810396300000076</c:v>
                </c:pt>
                <c:pt idx="176">
                  <c:v>0.44074822300000083</c:v>
                </c:pt>
                <c:pt idx="177">
                  <c:v>0.44342330500000049</c:v>
                </c:pt>
                <c:pt idx="178">
                  <c:v>0.4460006940000007</c:v>
                </c:pt>
                <c:pt idx="179">
                  <c:v>0.44864202400000075</c:v>
                </c:pt>
                <c:pt idx="180">
                  <c:v>0.45142552400000074</c:v>
                </c:pt>
                <c:pt idx="181">
                  <c:v>0.45414271400000072</c:v>
                </c:pt>
                <c:pt idx="182">
                  <c:v>0.45706446400000078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B-40DB-851F-91716F3DC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Cumulative demand (</a:t>
                </a:r>
                <a:r>
                  <a:rPr lang="en-GB" sz="800" err="1"/>
                  <a:t>bcm</a:t>
                </a:r>
                <a:r>
                  <a:rPr lang="en-GB" sz="800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15 and 16 DM'!$B$7</c:f>
              <c:strCache>
                <c:ptCount val="1"/>
                <c:pt idx="0">
                  <c:v>2022/2023</c:v>
                </c:pt>
              </c:strCache>
            </c:strRef>
          </c:tx>
          <c:spPr>
            <a:ln w="22225" cap="rnd">
              <a:solidFill>
                <a:srgbClr val="70AD47">
                  <a:alpha val="25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'Fig 15 and 16 DM'!$A$8:$A$190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 15 and 16 DM'!$B$8:$B$190</c:f>
              <c:numCache>
                <c:formatCode>0.0</c:formatCode>
                <c:ptCount val="183"/>
                <c:pt idx="0">
                  <c:v>18.359004181818165</c:v>
                </c:pt>
                <c:pt idx="1">
                  <c:v>19.678814636363644</c:v>
                </c:pt>
                <c:pt idx="2">
                  <c:v>21.684156636363664</c:v>
                </c:pt>
                <c:pt idx="3">
                  <c:v>20.134905909090904</c:v>
                </c:pt>
                <c:pt idx="4">
                  <c:v>20.650184818181835</c:v>
                </c:pt>
                <c:pt idx="5">
                  <c:v>21.337733272727242</c:v>
                </c:pt>
                <c:pt idx="6">
                  <c:v>20.490721727272692</c:v>
                </c:pt>
                <c:pt idx="7">
                  <c:v>18.75460781818191</c:v>
                </c:pt>
                <c:pt idx="8">
                  <c:v>18.635715999999956</c:v>
                </c:pt>
                <c:pt idx="9">
                  <c:v>21.028738090909094</c:v>
                </c:pt>
                <c:pt idx="10">
                  <c:v>22.475279090909094</c:v>
                </c:pt>
                <c:pt idx="11">
                  <c:v>22.150423545454547</c:v>
                </c:pt>
                <c:pt idx="12">
                  <c:v>22.291971727272763</c:v>
                </c:pt>
                <c:pt idx="13">
                  <c:v>22.415871636363583</c:v>
                </c:pt>
                <c:pt idx="14">
                  <c:v>19.318450272727297</c:v>
                </c:pt>
                <c:pt idx="15">
                  <c:v>19.92135972727273</c:v>
                </c:pt>
                <c:pt idx="16">
                  <c:v>21.654253818181807</c:v>
                </c:pt>
                <c:pt idx="17">
                  <c:v>23.736174727272616</c:v>
                </c:pt>
                <c:pt idx="18">
                  <c:v>21.260869090909111</c:v>
                </c:pt>
                <c:pt idx="19">
                  <c:v>24.310351363636425</c:v>
                </c:pt>
                <c:pt idx="20">
                  <c:v>23.311036363636333</c:v>
                </c:pt>
                <c:pt idx="21">
                  <c:v>21.783201818181926</c:v>
                </c:pt>
                <c:pt idx="22">
                  <c:v>21.749026999999984</c:v>
                </c:pt>
                <c:pt idx="23">
                  <c:v>22.814017181818155</c:v>
                </c:pt>
                <c:pt idx="24">
                  <c:v>23.006541818181905</c:v>
                </c:pt>
                <c:pt idx="25">
                  <c:v>22.942877181818108</c:v>
                </c:pt>
                <c:pt idx="26">
                  <c:v>23.561569090909135</c:v>
                </c:pt>
                <c:pt idx="27">
                  <c:v>23.30471009090904</c:v>
                </c:pt>
                <c:pt idx="28">
                  <c:v>23.057052909090856</c:v>
                </c:pt>
                <c:pt idx="29">
                  <c:v>22.413194909091004</c:v>
                </c:pt>
                <c:pt idx="30">
                  <c:v>23.997224363636324</c:v>
                </c:pt>
                <c:pt idx="31">
                  <c:v>24.527288363636309</c:v>
                </c:pt>
                <c:pt idx="32">
                  <c:v>26.046788727272727</c:v>
                </c:pt>
                <c:pt idx="33">
                  <c:v>26.138352909090919</c:v>
                </c:pt>
                <c:pt idx="34">
                  <c:v>25.383461454545447</c:v>
                </c:pt>
                <c:pt idx="35">
                  <c:v>22.05465663636361</c:v>
                </c:pt>
                <c:pt idx="36">
                  <c:v>22.68295681818185</c:v>
                </c:pt>
                <c:pt idx="37">
                  <c:v>23.364200090909105</c:v>
                </c:pt>
                <c:pt idx="38">
                  <c:v>24.054024363636358</c:v>
                </c:pt>
                <c:pt idx="39">
                  <c:v>24.015055363636321</c:v>
                </c:pt>
                <c:pt idx="40">
                  <c:v>24.050370545454562</c:v>
                </c:pt>
                <c:pt idx="41">
                  <c:v>23.555180363636389</c:v>
                </c:pt>
                <c:pt idx="42">
                  <c:v>23.505593909090919</c:v>
                </c:pt>
                <c:pt idx="43">
                  <c:v>24.321737545454461</c:v>
                </c:pt>
                <c:pt idx="44">
                  <c:v>25.991407000000059</c:v>
                </c:pt>
                <c:pt idx="45">
                  <c:v>26.575470272727209</c:v>
                </c:pt>
                <c:pt idx="46">
                  <c:v>26.900828727272771</c:v>
                </c:pt>
                <c:pt idx="47">
                  <c:v>25.417211545454567</c:v>
                </c:pt>
                <c:pt idx="48">
                  <c:v>25.244641000000005</c:v>
                </c:pt>
                <c:pt idx="49">
                  <c:v>24.180703272727282</c:v>
                </c:pt>
                <c:pt idx="50">
                  <c:v>25.529153272727335</c:v>
                </c:pt>
                <c:pt idx="51">
                  <c:v>26.928216090909025</c:v>
                </c:pt>
                <c:pt idx="52">
                  <c:v>27.696306545454494</c:v>
                </c:pt>
                <c:pt idx="53">
                  <c:v>25.81274000000009</c:v>
                </c:pt>
                <c:pt idx="54">
                  <c:v>25.952991272727232</c:v>
                </c:pt>
                <c:pt idx="55">
                  <c:v>25.1748038181818</c:v>
                </c:pt>
                <c:pt idx="56">
                  <c:v>23.329283363636346</c:v>
                </c:pt>
                <c:pt idx="57">
                  <c:v>23.825482636363638</c:v>
                </c:pt>
                <c:pt idx="58">
                  <c:v>28.252340000000085</c:v>
                </c:pt>
                <c:pt idx="59">
                  <c:v>28.891263545454603</c:v>
                </c:pt>
                <c:pt idx="60">
                  <c:v>27.144499636363626</c:v>
                </c:pt>
                <c:pt idx="61">
                  <c:v>27.287587363636334</c:v>
                </c:pt>
                <c:pt idx="62">
                  <c:v>24.252757363636405</c:v>
                </c:pt>
                <c:pt idx="63">
                  <c:v>22.893111090908981</c:v>
                </c:pt>
                <c:pt idx="64">
                  <c:v>23.436608272727398</c:v>
                </c:pt>
                <c:pt idx="65">
                  <c:v>25.137213454545375</c:v>
                </c:pt>
                <c:pt idx="66">
                  <c:v>25.778318363636458</c:v>
                </c:pt>
                <c:pt idx="67">
                  <c:v>26.084858818181782</c:v>
                </c:pt>
                <c:pt idx="68">
                  <c:v>26.021906818181844</c:v>
                </c:pt>
                <c:pt idx="69">
                  <c:v>27.023440363636272</c:v>
                </c:pt>
                <c:pt idx="70">
                  <c:v>24.225319727272804</c:v>
                </c:pt>
                <c:pt idx="71">
                  <c:v>24.665855636363577</c:v>
                </c:pt>
                <c:pt idx="72">
                  <c:v>28.092460636363612</c:v>
                </c:pt>
                <c:pt idx="73">
                  <c:v>28.249229000000025</c:v>
                </c:pt>
                <c:pt idx="74">
                  <c:v>27.177747636363605</c:v>
                </c:pt>
                <c:pt idx="75">
                  <c:v>27.37666572727273</c:v>
                </c:pt>
                <c:pt idx="76">
                  <c:v>25.744505727272799</c:v>
                </c:pt>
                <c:pt idx="77">
                  <c:v>22.718565545454538</c:v>
                </c:pt>
                <c:pt idx="78">
                  <c:v>20.804272090909137</c:v>
                </c:pt>
                <c:pt idx="79">
                  <c:v>19.884106545454582</c:v>
                </c:pt>
                <c:pt idx="80">
                  <c:v>21.22991545454536</c:v>
                </c:pt>
                <c:pt idx="81">
                  <c:v>21.358546181818227</c:v>
                </c:pt>
                <c:pt idx="82">
                  <c:v>21.586544181818148</c:v>
                </c:pt>
                <c:pt idx="83">
                  <c:v>18.730072181818187</c:v>
                </c:pt>
                <c:pt idx="84">
                  <c:v>15.791550181818245</c:v>
                </c:pt>
                <c:pt idx="85">
                  <c:v>15.634783454545413</c:v>
                </c:pt>
                <c:pt idx="86">
                  <c:v>16.563418090909103</c:v>
                </c:pt>
                <c:pt idx="87">
                  <c:v>17.072571999999962</c:v>
                </c:pt>
                <c:pt idx="88">
                  <c:v>17.624314454545512</c:v>
                </c:pt>
                <c:pt idx="89">
                  <c:v>18.319565545454523</c:v>
                </c:pt>
                <c:pt idx="90">
                  <c:v>18.301705909090892</c:v>
                </c:pt>
                <c:pt idx="91">
                  <c:v>18.850789454545428</c:v>
                </c:pt>
                <c:pt idx="92">
                  <c:v>18.004949363636349</c:v>
                </c:pt>
                <c:pt idx="93">
                  <c:v>20.295142636363664</c:v>
                </c:pt>
                <c:pt idx="94">
                  <c:v>20.459051636363611</c:v>
                </c:pt>
                <c:pt idx="95">
                  <c:v>20.918801181818228</c:v>
                </c:pt>
                <c:pt idx="96">
                  <c:v>21.933057999999946</c:v>
                </c:pt>
                <c:pt idx="97">
                  <c:v>22.23557790909096</c:v>
                </c:pt>
                <c:pt idx="98">
                  <c:v>20.358145272727302</c:v>
                </c:pt>
                <c:pt idx="99">
                  <c:v>21.628600454545385</c:v>
                </c:pt>
                <c:pt idx="100">
                  <c:v>22.537346272727216</c:v>
                </c:pt>
                <c:pt idx="101">
                  <c:v>22.665063090909168</c:v>
                </c:pt>
                <c:pt idx="102">
                  <c:v>22.483840727272735</c:v>
                </c:pt>
                <c:pt idx="103">
                  <c:v>23.318154363636367</c:v>
                </c:pt>
                <c:pt idx="104">
                  <c:v>23.516945727272692</c:v>
                </c:pt>
                <c:pt idx="105">
                  <c:v>21.889794545454581</c:v>
                </c:pt>
                <c:pt idx="106">
                  <c:v>23.372663727272773</c:v>
                </c:pt>
                <c:pt idx="107">
                  <c:v>24.837571272727299</c:v>
                </c:pt>
                <c:pt idx="108">
                  <c:v>26.449889818181742</c:v>
                </c:pt>
                <c:pt idx="109">
                  <c:v>26.324839363636357</c:v>
                </c:pt>
                <c:pt idx="110">
                  <c:v>27.523701818181742</c:v>
                </c:pt>
                <c:pt idx="111">
                  <c:v>26.103903818181891</c:v>
                </c:pt>
                <c:pt idx="112">
                  <c:v>24.402798454545454</c:v>
                </c:pt>
                <c:pt idx="113">
                  <c:v>24.128743727272706</c:v>
                </c:pt>
                <c:pt idx="114">
                  <c:v>27.143121818181857</c:v>
                </c:pt>
                <c:pt idx="115">
                  <c:v>26.70046709090914</c:v>
                </c:pt>
                <c:pt idx="116">
                  <c:v>26.438831909090897</c:v>
                </c:pt>
                <c:pt idx="117">
                  <c:v>25.425620363636362</c:v>
                </c:pt>
                <c:pt idx="118">
                  <c:v>25.441763363636394</c:v>
                </c:pt>
                <c:pt idx="119">
                  <c:v>23.436454727272682</c:v>
                </c:pt>
                <c:pt idx="120">
                  <c:v>23.367037818181746</c:v>
                </c:pt>
                <c:pt idx="121">
                  <c:v>25.183150909091029</c:v>
                </c:pt>
                <c:pt idx="122">
                  <c:v>24.791955272727293</c:v>
                </c:pt>
                <c:pt idx="123">
                  <c:v>24.385922454545351</c:v>
                </c:pt>
                <c:pt idx="124">
                  <c:v>24.116817909090905</c:v>
                </c:pt>
                <c:pt idx="125">
                  <c:v>23.887318000000054</c:v>
                </c:pt>
                <c:pt idx="126">
                  <c:v>22.674573636363654</c:v>
                </c:pt>
                <c:pt idx="127">
                  <c:v>23.85101618181816</c:v>
                </c:pt>
                <c:pt idx="128">
                  <c:v>25.629814818181814</c:v>
                </c:pt>
                <c:pt idx="129">
                  <c:v>26.724598363636343</c:v>
                </c:pt>
                <c:pt idx="130">
                  <c:v>24.683510727272747</c:v>
                </c:pt>
                <c:pt idx="131">
                  <c:v>26.098619909090839</c:v>
                </c:pt>
                <c:pt idx="132">
                  <c:v>24.070914272727343</c:v>
                </c:pt>
                <c:pt idx="133">
                  <c:v>23.653290909090817</c:v>
                </c:pt>
                <c:pt idx="134">
                  <c:v>24.135357727272805</c:v>
                </c:pt>
                <c:pt idx="135">
                  <c:v>25.938484454545417</c:v>
                </c:pt>
                <c:pt idx="136">
                  <c:v>25.694383727272708</c:v>
                </c:pt>
                <c:pt idx="137">
                  <c:v>22.843178727272786</c:v>
                </c:pt>
                <c:pt idx="138">
                  <c:v>23.636518454545332</c:v>
                </c:pt>
                <c:pt idx="139">
                  <c:v>23.27921090909107</c:v>
                </c:pt>
                <c:pt idx="140">
                  <c:v>22.051455272727257</c:v>
                </c:pt>
                <c:pt idx="141">
                  <c:v>21.283805909090837</c:v>
                </c:pt>
                <c:pt idx="142">
                  <c:v>23.707911090909132</c:v>
                </c:pt>
                <c:pt idx="143">
                  <c:v>24.741024181818119</c:v>
                </c:pt>
                <c:pt idx="144">
                  <c:v>24.350966818181799</c:v>
                </c:pt>
                <c:pt idx="145">
                  <c:v>24.871569909090969</c:v>
                </c:pt>
                <c:pt idx="146">
                  <c:v>23.353581545454535</c:v>
                </c:pt>
                <c:pt idx="147">
                  <c:v>22.561537909090884</c:v>
                </c:pt>
                <c:pt idx="148">
                  <c:v>22.939907727272775</c:v>
                </c:pt>
                <c:pt idx="149">
                  <c:v>24.359946909090837</c:v>
                </c:pt>
                <c:pt idx="150">
                  <c:v>25.291193999999987</c:v>
                </c:pt>
                <c:pt idx="152">
                  <c:v>25.322138363636352</c:v>
                </c:pt>
                <c:pt idx="153">
                  <c:v>25.608752999999957</c:v>
                </c:pt>
                <c:pt idx="154">
                  <c:v>25.696531909090947</c:v>
                </c:pt>
                <c:pt idx="155">
                  <c:v>24.698149727272728</c:v>
                </c:pt>
                <c:pt idx="156">
                  <c:v>24.583261636363652</c:v>
                </c:pt>
                <c:pt idx="157">
                  <c:v>25.741518636363612</c:v>
                </c:pt>
                <c:pt idx="158">
                  <c:v>26.911348454545475</c:v>
                </c:pt>
                <c:pt idx="159">
                  <c:v>26.296364909090915</c:v>
                </c:pt>
                <c:pt idx="160">
                  <c:v>25.619281454545465</c:v>
                </c:pt>
                <c:pt idx="161">
                  <c:v>25.45844254545457</c:v>
                </c:pt>
                <c:pt idx="162">
                  <c:v>22.381207363636399</c:v>
                </c:pt>
                <c:pt idx="163">
                  <c:v>21.401137727272697</c:v>
                </c:pt>
                <c:pt idx="164">
                  <c:v>23.054644090909097</c:v>
                </c:pt>
                <c:pt idx="165">
                  <c:v>26.500386181818172</c:v>
                </c:pt>
                <c:pt idx="166">
                  <c:v>25.489384818181815</c:v>
                </c:pt>
                <c:pt idx="167">
                  <c:v>23.605627545454588</c:v>
                </c:pt>
                <c:pt idx="168">
                  <c:v>24.120832181818159</c:v>
                </c:pt>
                <c:pt idx="169">
                  <c:v>22.236217545454537</c:v>
                </c:pt>
                <c:pt idx="170">
                  <c:v>23.026128545454533</c:v>
                </c:pt>
                <c:pt idx="171">
                  <c:v>24.476327363636358</c:v>
                </c:pt>
                <c:pt idx="172">
                  <c:v>23.188521727272715</c:v>
                </c:pt>
                <c:pt idx="173">
                  <c:v>22.177573272727269</c:v>
                </c:pt>
                <c:pt idx="174">
                  <c:v>22.37219027272727</c:v>
                </c:pt>
                <c:pt idx="175">
                  <c:v>21.82881954545454</c:v>
                </c:pt>
                <c:pt idx="176">
                  <c:v>20.978249090909092</c:v>
                </c:pt>
                <c:pt idx="177">
                  <c:v>22.711390545454517</c:v>
                </c:pt>
                <c:pt idx="178">
                  <c:v>23.544702090909087</c:v>
                </c:pt>
                <c:pt idx="179">
                  <c:v>23.58000163636363</c:v>
                </c:pt>
                <c:pt idx="180">
                  <c:v>23.296585454545461</c:v>
                </c:pt>
                <c:pt idx="181">
                  <c:v>22.79567218181819</c:v>
                </c:pt>
                <c:pt idx="182">
                  <c:v>23.228918636363638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6-4159-828B-683308153552}"/>
            </c:ext>
          </c:extLst>
        </c:ser>
        <c:ser>
          <c:idx val="2"/>
          <c:order val="1"/>
          <c:tx>
            <c:strRef>
              <c:f>'Fig 15 and 16 DM'!$C$7</c:f>
              <c:strCache>
                <c:ptCount val="1"/>
                <c:pt idx="0">
                  <c:v>2023/2024</c:v>
                </c:pt>
              </c:strCache>
            </c:strRef>
          </c:tx>
          <c:spPr>
            <a:ln w="25400" cap="rnd">
              <a:solidFill>
                <a:srgbClr val="70AD47">
                  <a:lumMod val="75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'Fig 15 and 16 DM'!$A$8:$A$190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 15 and 16 DM'!$C$8:$C$190</c:f>
              <c:numCache>
                <c:formatCode>0.0</c:formatCode>
                <c:ptCount val="183"/>
                <c:pt idx="0">
                  <c:v>20.439945272727257</c:v>
                </c:pt>
                <c:pt idx="1">
                  <c:v>22.326337454545389</c:v>
                </c:pt>
                <c:pt idx="2">
                  <c:v>21.833651909090868</c:v>
                </c:pt>
                <c:pt idx="3">
                  <c:v>20.628716545454562</c:v>
                </c:pt>
                <c:pt idx="4">
                  <c:v>20.200700909090841</c:v>
                </c:pt>
                <c:pt idx="5">
                  <c:v>19.929179454545487</c:v>
                </c:pt>
                <c:pt idx="6">
                  <c:v>20.066332999999986</c:v>
                </c:pt>
                <c:pt idx="7">
                  <c:v>20.165125636363651</c:v>
                </c:pt>
                <c:pt idx="8">
                  <c:v>21.1711120000001</c:v>
                </c:pt>
                <c:pt idx="9">
                  <c:v>21.593588000000093</c:v>
                </c:pt>
                <c:pt idx="10">
                  <c:v>21.121209454545401</c:v>
                </c:pt>
                <c:pt idx="11">
                  <c:v>21.768449909090933</c:v>
                </c:pt>
                <c:pt idx="12">
                  <c:v>21.461595727272766</c:v>
                </c:pt>
                <c:pt idx="13">
                  <c:v>20.03080645454542</c:v>
                </c:pt>
                <c:pt idx="14">
                  <c:v>20.488950363636373</c:v>
                </c:pt>
                <c:pt idx="15">
                  <c:v>22.055383636363484</c:v>
                </c:pt>
                <c:pt idx="16">
                  <c:v>20.246961909091045</c:v>
                </c:pt>
                <c:pt idx="17">
                  <c:v>21.008679272727079</c:v>
                </c:pt>
                <c:pt idx="18">
                  <c:v>21.824187000000066</c:v>
                </c:pt>
                <c:pt idx="19">
                  <c:v>22.014494363636341</c:v>
                </c:pt>
                <c:pt idx="20">
                  <c:v>20.137630454545455</c:v>
                </c:pt>
                <c:pt idx="21">
                  <c:v>20.721360909090894</c:v>
                </c:pt>
                <c:pt idx="22">
                  <c:v>22.578449454545535</c:v>
                </c:pt>
                <c:pt idx="23">
                  <c:v>22.773479909090696</c:v>
                </c:pt>
                <c:pt idx="24">
                  <c:v>22.737886999999997</c:v>
                </c:pt>
                <c:pt idx="25">
                  <c:v>22.606928181818169</c:v>
                </c:pt>
                <c:pt idx="26">
                  <c:v>22.013377727273014</c:v>
                </c:pt>
                <c:pt idx="27">
                  <c:v>20.00867645454554</c:v>
                </c:pt>
                <c:pt idx="28">
                  <c:v>19.989139636363582</c:v>
                </c:pt>
                <c:pt idx="29">
                  <c:v>22.173172181818153</c:v>
                </c:pt>
                <c:pt idx="30">
                  <c:v>22.20624209090909</c:v>
                </c:pt>
                <c:pt idx="31">
                  <c:v>21.725697090909158</c:v>
                </c:pt>
                <c:pt idx="32">
                  <c:v>21.061176545454693</c:v>
                </c:pt>
                <c:pt idx="33">
                  <c:v>22.362229909091099</c:v>
                </c:pt>
                <c:pt idx="34">
                  <c:v>21.494683000000023</c:v>
                </c:pt>
                <c:pt idx="35">
                  <c:v>21.389863909090689</c:v>
                </c:pt>
                <c:pt idx="36">
                  <c:v>22.211759727272835</c:v>
                </c:pt>
                <c:pt idx="37">
                  <c:v>22.605763909091046</c:v>
                </c:pt>
                <c:pt idx="38">
                  <c:v>22.976311272726868</c:v>
                </c:pt>
                <c:pt idx="39">
                  <c:v>22.908233909091045</c:v>
                </c:pt>
                <c:pt idx="40">
                  <c:v>23.025235363636359</c:v>
                </c:pt>
                <c:pt idx="41">
                  <c:v>21.83881418181825</c:v>
                </c:pt>
                <c:pt idx="42">
                  <c:v>21.478038636363635</c:v>
                </c:pt>
                <c:pt idx="43">
                  <c:v>22.46587218181806</c:v>
                </c:pt>
                <c:pt idx="44">
                  <c:v>23.715393090909327</c:v>
                </c:pt>
                <c:pt idx="45">
                  <c:v>23.845524909090958</c:v>
                </c:pt>
                <c:pt idx="46">
                  <c:v>25.828322909090904</c:v>
                </c:pt>
                <c:pt idx="47">
                  <c:v>23.633203727272601</c:v>
                </c:pt>
                <c:pt idx="48">
                  <c:v>19.875888909090911</c:v>
                </c:pt>
                <c:pt idx="49">
                  <c:v>19.727062181818116</c:v>
                </c:pt>
                <c:pt idx="50">
                  <c:v>22.434222181818168</c:v>
                </c:pt>
                <c:pt idx="51">
                  <c:v>24.300522272727246</c:v>
                </c:pt>
                <c:pt idx="52">
                  <c:v>23.116980272727481</c:v>
                </c:pt>
                <c:pt idx="53">
                  <c:v>22.10422699999971</c:v>
                </c:pt>
                <c:pt idx="54">
                  <c:v>23.410855181818484</c:v>
                </c:pt>
                <c:pt idx="55">
                  <c:v>22.51144554545462</c:v>
                </c:pt>
                <c:pt idx="56">
                  <c:v>22.128054636363633</c:v>
                </c:pt>
                <c:pt idx="57">
                  <c:v>23.349591999999966</c:v>
                </c:pt>
                <c:pt idx="58">
                  <c:v>25.328684999999957</c:v>
                </c:pt>
                <c:pt idx="59">
                  <c:v>26.652498818181694</c:v>
                </c:pt>
                <c:pt idx="60">
                  <c:v>28.134588636363787</c:v>
                </c:pt>
                <c:pt idx="61">
                  <c:v>27.609626818181574</c:v>
                </c:pt>
                <c:pt idx="62">
                  <c:v>25.251795272727293</c:v>
                </c:pt>
                <c:pt idx="63">
                  <c:v>22.451643090909052</c:v>
                </c:pt>
                <c:pt idx="64">
                  <c:v>23.491717909090916</c:v>
                </c:pt>
                <c:pt idx="65">
                  <c:v>23.262537363636671</c:v>
                </c:pt>
                <c:pt idx="66">
                  <c:v>25.435024272726952</c:v>
                </c:pt>
                <c:pt idx="67">
                  <c:v>23.754016454545642</c:v>
                </c:pt>
                <c:pt idx="68">
                  <c:v>22.068998000000043</c:v>
                </c:pt>
                <c:pt idx="69">
                  <c:v>19.735636545454543</c:v>
                </c:pt>
                <c:pt idx="70">
                  <c:v>19.881918727272744</c:v>
                </c:pt>
                <c:pt idx="71">
                  <c:v>22.731470000000115</c:v>
                </c:pt>
                <c:pt idx="72">
                  <c:v>25.236047090909075</c:v>
                </c:pt>
                <c:pt idx="73">
                  <c:v>25.551516181817817</c:v>
                </c:pt>
                <c:pt idx="74">
                  <c:v>24.765114181818245</c:v>
                </c:pt>
                <c:pt idx="75">
                  <c:v>22.810362999999882</c:v>
                </c:pt>
                <c:pt idx="76">
                  <c:v>20.820351272727308</c:v>
                </c:pt>
                <c:pt idx="77">
                  <c:v>21.433260181818198</c:v>
                </c:pt>
                <c:pt idx="78">
                  <c:v>22.03104836363644</c:v>
                </c:pt>
                <c:pt idx="79">
                  <c:v>22.669628818181714</c:v>
                </c:pt>
                <c:pt idx="80">
                  <c:v>20.948034181818407</c:v>
                </c:pt>
                <c:pt idx="81">
                  <c:v>20.46115827272704</c:v>
                </c:pt>
                <c:pt idx="82">
                  <c:v>19.826673454545457</c:v>
                </c:pt>
                <c:pt idx="83">
                  <c:v>18.219077363636362</c:v>
                </c:pt>
                <c:pt idx="84">
                  <c:v>15.527672181818239</c:v>
                </c:pt>
                <c:pt idx="85">
                  <c:v>15.615188818181808</c:v>
                </c:pt>
                <c:pt idx="86">
                  <c:v>17.282339272727285</c:v>
                </c:pt>
                <c:pt idx="87">
                  <c:v>17.008625818181844</c:v>
                </c:pt>
                <c:pt idx="88">
                  <c:v>17.663797181818179</c:v>
                </c:pt>
                <c:pt idx="89">
                  <c:v>18.641073818181791</c:v>
                </c:pt>
                <c:pt idx="90">
                  <c:v>17.67812572727275</c:v>
                </c:pt>
                <c:pt idx="91">
                  <c:v>16.978674999999996</c:v>
                </c:pt>
                <c:pt idx="92">
                  <c:v>17.336257545454544</c:v>
                </c:pt>
                <c:pt idx="93">
                  <c:v>20.09013800000012</c:v>
                </c:pt>
                <c:pt idx="94">
                  <c:v>23.591518818181868</c:v>
                </c:pt>
                <c:pt idx="95">
                  <c:v>23.983853090909268</c:v>
                </c:pt>
                <c:pt idx="96">
                  <c:v>23.723005272727232</c:v>
                </c:pt>
                <c:pt idx="97">
                  <c:v>22.792250999999965</c:v>
                </c:pt>
                <c:pt idx="98">
                  <c:v>22.908999454545445</c:v>
                </c:pt>
                <c:pt idx="99">
                  <c:v>25.408667363636187</c:v>
                </c:pt>
                <c:pt idx="100">
                  <c:v>25.838035636363742</c:v>
                </c:pt>
                <c:pt idx="101">
                  <c:v>26.526858363636297</c:v>
                </c:pt>
                <c:pt idx="102">
                  <c:v>27.601135090909278</c:v>
                </c:pt>
                <c:pt idx="103">
                  <c:v>26.560852090908909</c:v>
                </c:pt>
                <c:pt idx="104">
                  <c:v>23.465822272727209</c:v>
                </c:pt>
                <c:pt idx="105">
                  <c:v>22.45585336363645</c:v>
                </c:pt>
                <c:pt idx="106">
                  <c:v>25.181007363636649</c:v>
                </c:pt>
                <c:pt idx="107">
                  <c:v>25.840334454545221</c:v>
                </c:pt>
                <c:pt idx="108">
                  <c:v>27.683409909090692</c:v>
                </c:pt>
                <c:pt idx="109">
                  <c:v>26.490526000000475</c:v>
                </c:pt>
                <c:pt idx="110">
                  <c:v>24.649569636363591</c:v>
                </c:pt>
                <c:pt idx="111">
                  <c:v>22.186159454545411</c:v>
                </c:pt>
                <c:pt idx="112">
                  <c:v>20.769595363636356</c:v>
                </c:pt>
                <c:pt idx="113">
                  <c:v>21.644066000000002</c:v>
                </c:pt>
                <c:pt idx="114">
                  <c:v>22.495196000000064</c:v>
                </c:pt>
                <c:pt idx="115">
                  <c:v>22.108789454545231</c:v>
                </c:pt>
                <c:pt idx="116">
                  <c:v>23.312817090908954</c:v>
                </c:pt>
                <c:pt idx="117">
                  <c:v>23.525030454545451</c:v>
                </c:pt>
                <c:pt idx="118">
                  <c:v>21.483319363636337</c:v>
                </c:pt>
                <c:pt idx="119">
                  <c:v>21.49931645454544</c:v>
                </c:pt>
                <c:pt idx="120">
                  <c:v>21.986375636363388</c:v>
                </c:pt>
                <c:pt idx="121">
                  <c:v>23.243996909091216</c:v>
                </c:pt>
                <c:pt idx="122">
                  <c:v>23.106781909090753</c:v>
                </c:pt>
                <c:pt idx="123">
                  <c:v>22.741144545454549</c:v>
                </c:pt>
                <c:pt idx="124">
                  <c:v>21.813074636363634</c:v>
                </c:pt>
                <c:pt idx="125">
                  <c:v>20.276951818181793</c:v>
                </c:pt>
                <c:pt idx="126">
                  <c:v>20.215785090909165</c:v>
                </c:pt>
                <c:pt idx="127">
                  <c:v>21.327408999999939</c:v>
                </c:pt>
                <c:pt idx="128">
                  <c:v>23.588049727272789</c:v>
                </c:pt>
                <c:pt idx="129">
                  <c:v>26.493826999999932</c:v>
                </c:pt>
                <c:pt idx="130">
                  <c:v>23.926405454545371</c:v>
                </c:pt>
                <c:pt idx="131">
                  <c:v>23.711225818181784</c:v>
                </c:pt>
                <c:pt idx="132">
                  <c:v>22.564724181818189</c:v>
                </c:pt>
                <c:pt idx="133">
                  <c:v>22.106232000000013</c:v>
                </c:pt>
                <c:pt idx="134">
                  <c:v>23.357806272727444</c:v>
                </c:pt>
                <c:pt idx="135">
                  <c:v>22.869033090909102</c:v>
                </c:pt>
                <c:pt idx="136">
                  <c:v>23.884483181818197</c:v>
                </c:pt>
                <c:pt idx="137">
                  <c:v>23.514287454545443</c:v>
                </c:pt>
                <c:pt idx="138">
                  <c:v>24.281115818182172</c:v>
                </c:pt>
                <c:pt idx="139">
                  <c:v>22.998970181818017</c:v>
                </c:pt>
                <c:pt idx="140">
                  <c:v>21.435973181818177</c:v>
                </c:pt>
                <c:pt idx="141">
                  <c:v>24.404919999999834</c:v>
                </c:pt>
                <c:pt idx="142">
                  <c:v>24.049427727272761</c:v>
                </c:pt>
                <c:pt idx="143">
                  <c:v>23.424086272727262</c:v>
                </c:pt>
                <c:pt idx="144">
                  <c:v>24.696338636363876</c:v>
                </c:pt>
                <c:pt idx="145">
                  <c:v>24.082581454545139</c:v>
                </c:pt>
                <c:pt idx="146">
                  <c:v>24.172559181818109</c:v>
                </c:pt>
                <c:pt idx="147">
                  <c:v>23.057855090909179</c:v>
                </c:pt>
                <c:pt idx="148">
                  <c:v>24.965974818181749</c:v>
                </c:pt>
                <c:pt idx="149">
                  <c:v>26.168654454545457</c:v>
                </c:pt>
                <c:pt idx="150">
                  <c:v>23.339175818181804</c:v>
                </c:pt>
                <c:pt idx="151">
                  <c:v>24.125704636364006</c:v>
                </c:pt>
                <c:pt idx="152">
                  <c:v>25.542153999999737</c:v>
                </c:pt>
                <c:pt idx="153">
                  <c:v>23.696731909090904</c:v>
                </c:pt>
                <c:pt idx="154">
                  <c:v>23.998599999999925</c:v>
                </c:pt>
                <c:pt idx="155">
                  <c:v>23.628971545454686</c:v>
                </c:pt>
                <c:pt idx="156">
                  <c:v>26.159456272727379</c:v>
                </c:pt>
                <c:pt idx="157">
                  <c:v>26.095724545454381</c:v>
                </c:pt>
                <c:pt idx="158">
                  <c:v>25.768712363636691</c:v>
                </c:pt>
                <c:pt idx="159">
                  <c:v>23.41426118181808</c:v>
                </c:pt>
                <c:pt idx="160">
                  <c:v>21.972513272727284</c:v>
                </c:pt>
                <c:pt idx="161">
                  <c:v>22.465181909090905</c:v>
                </c:pt>
                <c:pt idx="162">
                  <c:v>25.346991454545524</c:v>
                </c:pt>
                <c:pt idx="163">
                  <c:v>25.077255727272881</c:v>
                </c:pt>
                <c:pt idx="164">
                  <c:v>24.588326636363441</c:v>
                </c:pt>
                <c:pt idx="165">
                  <c:v>25.178406909091073</c:v>
                </c:pt>
                <c:pt idx="166">
                  <c:v>23.141179999999832</c:v>
                </c:pt>
                <c:pt idx="167">
                  <c:v>22.833650727272715</c:v>
                </c:pt>
                <c:pt idx="168">
                  <c:v>21.443727545454546</c:v>
                </c:pt>
                <c:pt idx="169">
                  <c:v>24.129162818181843</c:v>
                </c:pt>
                <c:pt idx="170">
                  <c:v>24.103712545454545</c:v>
                </c:pt>
                <c:pt idx="171">
                  <c:v>25.113685090909133</c:v>
                </c:pt>
                <c:pt idx="172">
                  <c:v>23.088867363636382</c:v>
                </c:pt>
                <c:pt idx="173">
                  <c:v>22.854964727272876</c:v>
                </c:pt>
                <c:pt idx="174">
                  <c:v>21.412528363636365</c:v>
                </c:pt>
                <c:pt idx="175">
                  <c:v>21.964123181818195</c:v>
                </c:pt>
                <c:pt idx="176">
                  <c:v>24.850554545454614</c:v>
                </c:pt>
                <c:pt idx="177">
                  <c:v>23.040993090908717</c:v>
                </c:pt>
                <c:pt idx="178">
                  <c:v>23.385053818181998</c:v>
                </c:pt>
                <c:pt idx="179">
                  <c:v>23.677806545454601</c:v>
                </c:pt>
                <c:pt idx="180">
                  <c:v>21.936634999999978</c:v>
                </c:pt>
                <c:pt idx="181">
                  <c:v>20.821851818181827</c:v>
                </c:pt>
                <c:pt idx="182">
                  <c:v>21.133773545454549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16-4159-828B-683308153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0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Daily demand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97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15 and 16 DM'!$F$7</c:f>
              <c:strCache>
                <c:ptCount val="1"/>
                <c:pt idx="0">
                  <c:v>2022/2023</c:v>
                </c:pt>
              </c:strCache>
            </c:strRef>
          </c:tx>
          <c:spPr>
            <a:ln w="22225" cap="rnd">
              <a:solidFill>
                <a:schemeClr val="accent1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15 and 16 DM'!$E$8:$E$190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 15 and 16 DM'!$F$8:$F$190</c:f>
              <c:numCache>
                <c:formatCode>0.0</c:formatCode>
                <c:ptCount val="183"/>
                <c:pt idx="0">
                  <c:v>1.8359004181818163E-2</c:v>
                </c:pt>
                <c:pt idx="1">
                  <c:v>3.8037818818181815E-2</c:v>
                </c:pt>
                <c:pt idx="2">
                  <c:v>5.9721975454545474E-2</c:v>
                </c:pt>
                <c:pt idx="3">
                  <c:v>7.9856881363636376E-2</c:v>
                </c:pt>
                <c:pt idx="4">
                  <c:v>0.10050706618181821</c:v>
                </c:pt>
                <c:pt idx="5">
                  <c:v>0.12184479945454545</c:v>
                </c:pt>
                <c:pt idx="6">
                  <c:v>0.14233552118181816</c:v>
                </c:pt>
                <c:pt idx="7">
                  <c:v>0.16109012900000008</c:v>
                </c:pt>
                <c:pt idx="8">
                  <c:v>0.17972584500000005</c:v>
                </c:pt>
                <c:pt idx="9">
                  <c:v>0.20075458309090913</c:v>
                </c:pt>
                <c:pt idx="10">
                  <c:v>0.22322986218181823</c:v>
                </c:pt>
                <c:pt idx="11">
                  <c:v>0.24538028572727277</c:v>
                </c:pt>
                <c:pt idx="12">
                  <c:v>0.26767225745454554</c:v>
                </c:pt>
                <c:pt idx="13">
                  <c:v>0.29008812909090909</c:v>
                </c:pt>
                <c:pt idx="14">
                  <c:v>0.30940657936363641</c:v>
                </c:pt>
                <c:pt idx="15">
                  <c:v>0.32932793909090913</c:v>
                </c:pt>
                <c:pt idx="16">
                  <c:v>0.35098219290909088</c:v>
                </c:pt>
                <c:pt idx="17">
                  <c:v>0.37471836763636351</c:v>
                </c:pt>
                <c:pt idx="18">
                  <c:v>0.39597923672727259</c:v>
                </c:pt>
                <c:pt idx="19">
                  <c:v>0.42028958809090899</c:v>
                </c:pt>
                <c:pt idx="20">
                  <c:v>0.44360062445454534</c:v>
                </c:pt>
                <c:pt idx="21">
                  <c:v>0.46538382627272723</c:v>
                </c:pt>
                <c:pt idx="22">
                  <c:v>0.48713285327272726</c:v>
                </c:pt>
                <c:pt idx="23">
                  <c:v>0.50994687045454545</c:v>
                </c:pt>
                <c:pt idx="24">
                  <c:v>0.5329534122727273</c:v>
                </c:pt>
                <c:pt idx="25">
                  <c:v>0.55589628945454528</c:v>
                </c:pt>
                <c:pt idx="26">
                  <c:v>0.5794578585454544</c:v>
                </c:pt>
                <c:pt idx="27">
                  <c:v>0.60276256863636357</c:v>
                </c:pt>
                <c:pt idx="28">
                  <c:v>0.62581962154545434</c:v>
                </c:pt>
                <c:pt idx="29">
                  <c:v>0.64823281645454534</c:v>
                </c:pt>
                <c:pt idx="30">
                  <c:v>0.67223004081818161</c:v>
                </c:pt>
                <c:pt idx="31">
                  <c:v>0.69675732918181799</c:v>
                </c:pt>
                <c:pt idx="32">
                  <c:v>0.7228041179090906</c:v>
                </c:pt>
                <c:pt idx="33">
                  <c:v>0.74894247081818155</c:v>
                </c:pt>
                <c:pt idx="34">
                  <c:v>0.77432593227272695</c:v>
                </c:pt>
                <c:pt idx="35">
                  <c:v>0.79638058890909069</c:v>
                </c:pt>
                <c:pt idx="36">
                  <c:v>0.81906354572727236</c:v>
                </c:pt>
                <c:pt idx="37">
                  <c:v>0.84242774581818147</c:v>
                </c:pt>
                <c:pt idx="38">
                  <c:v>0.86648177018181782</c:v>
                </c:pt>
                <c:pt idx="39">
                  <c:v>0.89049682554545417</c:v>
                </c:pt>
                <c:pt idx="40">
                  <c:v>0.91454719609090884</c:v>
                </c:pt>
                <c:pt idx="41">
                  <c:v>0.93810237645454519</c:v>
                </c:pt>
                <c:pt idx="42">
                  <c:v>0.96160797036363599</c:v>
                </c:pt>
                <c:pt idx="43">
                  <c:v>0.98592970790909051</c:v>
                </c:pt>
                <c:pt idx="44">
                  <c:v>1.0119211149090905</c:v>
                </c:pt>
                <c:pt idx="45">
                  <c:v>1.0384965851818178</c:v>
                </c:pt>
                <c:pt idx="46">
                  <c:v>1.0653974139090905</c:v>
                </c:pt>
                <c:pt idx="47">
                  <c:v>1.0908146254545452</c:v>
                </c:pt>
                <c:pt idx="48">
                  <c:v>1.1160592664545452</c:v>
                </c:pt>
                <c:pt idx="49">
                  <c:v>1.1402399697272725</c:v>
                </c:pt>
                <c:pt idx="50">
                  <c:v>1.165769123</c:v>
                </c:pt>
                <c:pt idx="51">
                  <c:v>1.192697339090909</c:v>
                </c:pt>
                <c:pt idx="52">
                  <c:v>1.2203936456363633</c:v>
                </c:pt>
                <c:pt idx="53">
                  <c:v>1.2462063856363634</c:v>
                </c:pt>
                <c:pt idx="54">
                  <c:v>1.2721593769090909</c:v>
                </c:pt>
                <c:pt idx="55">
                  <c:v>1.2973341807272725</c:v>
                </c:pt>
                <c:pt idx="56">
                  <c:v>1.3206634640909092</c:v>
                </c:pt>
                <c:pt idx="57">
                  <c:v>1.3444889467272727</c:v>
                </c:pt>
                <c:pt idx="58">
                  <c:v>1.3727412867272728</c:v>
                </c:pt>
                <c:pt idx="59">
                  <c:v>1.4016325502727274</c:v>
                </c:pt>
                <c:pt idx="60">
                  <c:v>1.428777049909091</c:v>
                </c:pt>
                <c:pt idx="61">
                  <c:v>1.4560646372727273</c:v>
                </c:pt>
                <c:pt idx="62">
                  <c:v>1.4803173946363637</c:v>
                </c:pt>
                <c:pt idx="63">
                  <c:v>1.5032105057272727</c:v>
                </c:pt>
                <c:pt idx="64">
                  <c:v>1.526647114</c:v>
                </c:pt>
                <c:pt idx="65">
                  <c:v>1.5517843274545453</c:v>
                </c:pt>
                <c:pt idx="66">
                  <c:v>1.5775626458181817</c:v>
                </c:pt>
                <c:pt idx="67">
                  <c:v>1.6036475046363636</c:v>
                </c:pt>
                <c:pt idx="68">
                  <c:v>1.6296694114545454</c:v>
                </c:pt>
                <c:pt idx="69">
                  <c:v>1.6566928518181818</c:v>
                </c:pt>
                <c:pt idx="70">
                  <c:v>1.6809181715454544</c:v>
                </c:pt>
                <c:pt idx="71">
                  <c:v>1.7055840271818181</c:v>
                </c:pt>
                <c:pt idx="72">
                  <c:v>1.7336764878181818</c:v>
                </c:pt>
                <c:pt idx="73">
                  <c:v>1.7619257168181819</c:v>
                </c:pt>
                <c:pt idx="74">
                  <c:v>1.7891034644545454</c:v>
                </c:pt>
                <c:pt idx="75">
                  <c:v>1.8164801301818183</c:v>
                </c:pt>
                <c:pt idx="76">
                  <c:v>1.842224635909091</c:v>
                </c:pt>
                <c:pt idx="77">
                  <c:v>1.8649432014545455</c:v>
                </c:pt>
                <c:pt idx="78">
                  <c:v>1.8857474735454545</c:v>
                </c:pt>
                <c:pt idx="79">
                  <c:v>1.9056315800909089</c:v>
                </c:pt>
                <c:pt idx="80">
                  <c:v>1.9268614955454544</c:v>
                </c:pt>
                <c:pt idx="81">
                  <c:v>1.9482200417272728</c:v>
                </c:pt>
                <c:pt idx="82">
                  <c:v>1.9698065859090907</c:v>
                </c:pt>
                <c:pt idx="83">
                  <c:v>1.9885366580909092</c:v>
                </c:pt>
                <c:pt idx="84">
                  <c:v>2.0043282082727272</c:v>
                </c:pt>
                <c:pt idx="85">
                  <c:v>2.0199629917272728</c:v>
                </c:pt>
                <c:pt idx="86">
                  <c:v>2.0365264098181819</c:v>
                </c:pt>
                <c:pt idx="87">
                  <c:v>2.0535989818181819</c:v>
                </c:pt>
                <c:pt idx="88">
                  <c:v>2.0712232962727271</c:v>
                </c:pt>
                <c:pt idx="89">
                  <c:v>2.0895428618181819</c:v>
                </c:pt>
                <c:pt idx="90">
                  <c:v>2.1078445677272724</c:v>
                </c:pt>
                <c:pt idx="91">
                  <c:v>2.1266953571818181</c:v>
                </c:pt>
                <c:pt idx="92">
                  <c:v>2.1447003065454542</c:v>
                </c:pt>
                <c:pt idx="93">
                  <c:v>2.1649954491818177</c:v>
                </c:pt>
                <c:pt idx="94">
                  <c:v>2.1854545008181816</c:v>
                </c:pt>
                <c:pt idx="95">
                  <c:v>2.2063733019999998</c:v>
                </c:pt>
                <c:pt idx="96">
                  <c:v>2.2283063599999999</c:v>
                </c:pt>
                <c:pt idx="97">
                  <c:v>2.250541937909091</c:v>
                </c:pt>
                <c:pt idx="98">
                  <c:v>2.270900083181818</c:v>
                </c:pt>
                <c:pt idx="99">
                  <c:v>2.2925286836363639</c:v>
                </c:pt>
                <c:pt idx="100">
                  <c:v>2.3150660299090906</c:v>
                </c:pt>
                <c:pt idx="101">
                  <c:v>2.3377310929999999</c:v>
                </c:pt>
                <c:pt idx="102">
                  <c:v>2.3602149337272729</c:v>
                </c:pt>
                <c:pt idx="103">
                  <c:v>2.3835330880909091</c:v>
                </c:pt>
                <c:pt idx="104">
                  <c:v>2.4070500338181819</c:v>
                </c:pt>
                <c:pt idx="105">
                  <c:v>2.4289398283636365</c:v>
                </c:pt>
                <c:pt idx="106">
                  <c:v>2.4523124920909094</c:v>
                </c:pt>
                <c:pt idx="107">
                  <c:v>2.4771500633636365</c:v>
                </c:pt>
                <c:pt idx="108">
                  <c:v>2.5035999531818187</c:v>
                </c:pt>
                <c:pt idx="109">
                  <c:v>2.5299247925454553</c:v>
                </c:pt>
                <c:pt idx="110">
                  <c:v>2.5574484943636371</c:v>
                </c:pt>
                <c:pt idx="111">
                  <c:v>2.5835523981818191</c:v>
                </c:pt>
                <c:pt idx="112">
                  <c:v>2.607955196636365</c:v>
                </c:pt>
                <c:pt idx="113">
                  <c:v>2.6320839403636374</c:v>
                </c:pt>
                <c:pt idx="114">
                  <c:v>2.6592270621818193</c:v>
                </c:pt>
                <c:pt idx="115">
                  <c:v>2.6859275292727287</c:v>
                </c:pt>
                <c:pt idx="116">
                  <c:v>2.7123663611818198</c:v>
                </c:pt>
                <c:pt idx="117">
                  <c:v>2.7377919815454561</c:v>
                </c:pt>
                <c:pt idx="118">
                  <c:v>2.7632337449090922</c:v>
                </c:pt>
                <c:pt idx="119">
                  <c:v>2.7866701996363652</c:v>
                </c:pt>
                <c:pt idx="120">
                  <c:v>2.810037237454547</c:v>
                </c:pt>
                <c:pt idx="121">
                  <c:v>2.8352203883636382</c:v>
                </c:pt>
                <c:pt idx="122">
                  <c:v>2.8600123436363658</c:v>
                </c:pt>
                <c:pt idx="123">
                  <c:v>2.8843982660909107</c:v>
                </c:pt>
                <c:pt idx="124">
                  <c:v>2.9085150840000016</c:v>
                </c:pt>
                <c:pt idx="125">
                  <c:v>2.9324024020000019</c:v>
                </c:pt>
                <c:pt idx="126">
                  <c:v>2.955076975636366</c:v>
                </c:pt>
                <c:pt idx="127">
                  <c:v>2.9789279918181841</c:v>
                </c:pt>
                <c:pt idx="128">
                  <c:v>3.0045578066363654</c:v>
                </c:pt>
                <c:pt idx="129">
                  <c:v>3.031282405000002</c:v>
                </c:pt>
                <c:pt idx="130">
                  <c:v>3.0559659157272749</c:v>
                </c:pt>
                <c:pt idx="131">
                  <c:v>3.0820645356363654</c:v>
                </c:pt>
                <c:pt idx="132">
                  <c:v>3.1061354499090927</c:v>
                </c:pt>
                <c:pt idx="133">
                  <c:v>3.1297887408181837</c:v>
                </c:pt>
                <c:pt idx="134">
                  <c:v>3.1539240985454562</c:v>
                </c:pt>
                <c:pt idx="135">
                  <c:v>3.179862583000002</c:v>
                </c:pt>
                <c:pt idx="136">
                  <c:v>3.2055569667272747</c:v>
                </c:pt>
                <c:pt idx="137">
                  <c:v>3.2284001454545468</c:v>
                </c:pt>
                <c:pt idx="138">
                  <c:v>3.2520366639090925</c:v>
                </c:pt>
                <c:pt idx="139">
                  <c:v>3.2753158748181832</c:v>
                </c:pt>
                <c:pt idx="140">
                  <c:v>3.2973673300909105</c:v>
                </c:pt>
                <c:pt idx="141">
                  <c:v>3.3186511360000015</c:v>
                </c:pt>
                <c:pt idx="142">
                  <c:v>3.3423590470909108</c:v>
                </c:pt>
                <c:pt idx="143">
                  <c:v>3.3671000712727288</c:v>
                </c:pt>
                <c:pt idx="144">
                  <c:v>3.3914510380909104</c:v>
                </c:pt>
                <c:pt idx="145">
                  <c:v>3.416322608000002</c:v>
                </c:pt>
                <c:pt idx="146">
                  <c:v>3.4396761895454562</c:v>
                </c:pt>
                <c:pt idx="147">
                  <c:v>3.4622377274545468</c:v>
                </c:pt>
                <c:pt idx="148">
                  <c:v>3.4851776351818198</c:v>
                </c:pt>
                <c:pt idx="149">
                  <c:v>3.5095375820909105</c:v>
                </c:pt>
                <c:pt idx="150">
                  <c:v>3.5348287760909107</c:v>
                </c:pt>
                <c:pt idx="151">
                  <c:v>3.5348287760909107</c:v>
                </c:pt>
                <c:pt idx="152">
                  <c:v>3.5601509144545473</c:v>
                </c:pt>
                <c:pt idx="153">
                  <c:v>3.5857596674545471</c:v>
                </c:pt>
                <c:pt idx="154">
                  <c:v>3.611456199363638</c:v>
                </c:pt>
                <c:pt idx="155">
                  <c:v>3.6361543490909107</c:v>
                </c:pt>
                <c:pt idx="156">
                  <c:v>3.6607376107272742</c:v>
                </c:pt>
                <c:pt idx="157">
                  <c:v>3.6864791293636379</c:v>
                </c:pt>
                <c:pt idx="158">
                  <c:v>3.7133904778181837</c:v>
                </c:pt>
                <c:pt idx="159">
                  <c:v>3.7396868427272749</c:v>
                </c:pt>
                <c:pt idx="160">
                  <c:v>3.7653061241818202</c:v>
                </c:pt>
                <c:pt idx="161">
                  <c:v>3.7907645667272747</c:v>
                </c:pt>
                <c:pt idx="162">
                  <c:v>3.8131457740909114</c:v>
                </c:pt>
                <c:pt idx="163">
                  <c:v>3.8345469118181836</c:v>
                </c:pt>
                <c:pt idx="164">
                  <c:v>3.8576015559090928</c:v>
                </c:pt>
                <c:pt idx="165">
                  <c:v>3.8841019420909109</c:v>
                </c:pt>
                <c:pt idx="166">
                  <c:v>3.9095913269090929</c:v>
                </c:pt>
                <c:pt idx="167">
                  <c:v>3.9331969544545471</c:v>
                </c:pt>
                <c:pt idx="168">
                  <c:v>3.9573177866363656</c:v>
                </c:pt>
                <c:pt idx="169">
                  <c:v>3.97955400418182</c:v>
                </c:pt>
                <c:pt idx="170">
                  <c:v>4.0025801327272745</c:v>
                </c:pt>
                <c:pt idx="171">
                  <c:v>4.0270564600909111</c:v>
                </c:pt>
                <c:pt idx="172">
                  <c:v>4.0502449818181843</c:v>
                </c:pt>
                <c:pt idx="173">
                  <c:v>4.0724225550909114</c:v>
                </c:pt>
                <c:pt idx="174">
                  <c:v>4.0947947453636386</c:v>
                </c:pt>
                <c:pt idx="175">
                  <c:v>4.1166235649090934</c:v>
                </c:pt>
                <c:pt idx="176">
                  <c:v>4.1376018140000026</c:v>
                </c:pt>
                <c:pt idx="177">
                  <c:v>4.1603132045454565</c:v>
                </c:pt>
                <c:pt idx="178">
                  <c:v>4.1838579066363657</c:v>
                </c:pt>
                <c:pt idx="179">
                  <c:v>4.2074379082727296</c:v>
                </c:pt>
                <c:pt idx="180">
                  <c:v>4.2307344937272751</c:v>
                </c:pt>
                <c:pt idx="181">
                  <c:v>4.2535301659090932</c:v>
                </c:pt>
                <c:pt idx="182">
                  <c:v>4.2767590845454562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D-4D6C-B46B-61322F4C98B8}"/>
            </c:ext>
          </c:extLst>
        </c:ser>
        <c:ser>
          <c:idx val="2"/>
          <c:order val="1"/>
          <c:tx>
            <c:strRef>
              <c:f>'Fig 15 and 16 DM'!$G$7</c:f>
              <c:strCache>
                <c:ptCount val="1"/>
                <c:pt idx="0">
                  <c:v>2023/2024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15 and 16 DM'!$E$8:$E$190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 15 and 16 DM'!$G$8:$G$190</c:f>
              <c:numCache>
                <c:formatCode>0.0</c:formatCode>
                <c:ptCount val="183"/>
                <c:pt idx="0">
                  <c:v>2.0439945272727262E-2</c:v>
                </c:pt>
                <c:pt idx="1">
                  <c:v>4.2766282727272648E-2</c:v>
                </c:pt>
                <c:pt idx="2">
                  <c:v>6.4599934636363515E-2</c:v>
                </c:pt>
                <c:pt idx="3">
                  <c:v>8.5228651181818077E-2</c:v>
                </c:pt>
                <c:pt idx="4">
                  <c:v>0.10542935209090891</c:v>
                </c:pt>
                <c:pt idx="5">
                  <c:v>0.1253585315454544</c:v>
                </c:pt>
                <c:pt idx="6">
                  <c:v>0.14542486454545439</c:v>
                </c:pt>
                <c:pt idx="7">
                  <c:v>0.16558999018181805</c:v>
                </c:pt>
                <c:pt idx="8">
                  <c:v>0.18676110218181816</c:v>
                </c:pt>
                <c:pt idx="9">
                  <c:v>0.20835469018181826</c:v>
                </c:pt>
                <c:pt idx="10">
                  <c:v>0.22947589963636364</c:v>
                </c:pt>
                <c:pt idx="11">
                  <c:v>0.2512443495454546</c:v>
                </c:pt>
                <c:pt idx="12">
                  <c:v>0.27270594527272735</c:v>
                </c:pt>
                <c:pt idx="13">
                  <c:v>0.29273675172727276</c:v>
                </c:pt>
                <c:pt idx="14">
                  <c:v>0.31322570209090916</c:v>
                </c:pt>
                <c:pt idx="15">
                  <c:v>0.33528108572727267</c:v>
                </c:pt>
                <c:pt idx="16">
                  <c:v>0.3555280476363637</c:v>
                </c:pt>
                <c:pt idx="17">
                  <c:v>0.37653672690909079</c:v>
                </c:pt>
                <c:pt idx="18">
                  <c:v>0.39836091390909079</c:v>
                </c:pt>
                <c:pt idx="19">
                  <c:v>0.42037540827272712</c:v>
                </c:pt>
                <c:pt idx="20">
                  <c:v>0.44051303872727254</c:v>
                </c:pt>
                <c:pt idx="21">
                  <c:v>0.46123439963636342</c:v>
                </c:pt>
                <c:pt idx="22">
                  <c:v>0.48381284909090899</c:v>
                </c:pt>
                <c:pt idx="23">
                  <c:v>0.50658632899999967</c:v>
                </c:pt>
                <c:pt idx="24">
                  <c:v>0.52932421599999957</c:v>
                </c:pt>
                <c:pt idx="25">
                  <c:v>0.55193114418181777</c:v>
                </c:pt>
                <c:pt idx="26">
                  <c:v>0.57394452190909073</c:v>
                </c:pt>
                <c:pt idx="27">
                  <c:v>0.59395319836363636</c:v>
                </c:pt>
                <c:pt idx="28">
                  <c:v>0.61394233799999987</c:v>
                </c:pt>
                <c:pt idx="29">
                  <c:v>0.636115510181818</c:v>
                </c:pt>
                <c:pt idx="30">
                  <c:v>0.65832175227272705</c:v>
                </c:pt>
                <c:pt idx="31">
                  <c:v>0.68004744936363626</c:v>
                </c:pt>
                <c:pt idx="32">
                  <c:v>0.70110862590909095</c:v>
                </c:pt>
                <c:pt idx="33">
                  <c:v>0.72347085581818205</c:v>
                </c:pt>
                <c:pt idx="34">
                  <c:v>0.74496553881818206</c:v>
                </c:pt>
                <c:pt idx="35">
                  <c:v>0.76635540272727276</c:v>
                </c:pt>
                <c:pt idx="36">
                  <c:v>0.78856716245454561</c:v>
                </c:pt>
                <c:pt idx="37">
                  <c:v>0.81117292636363658</c:v>
                </c:pt>
                <c:pt idx="38">
                  <c:v>0.83414923763636339</c:v>
                </c:pt>
                <c:pt idx="39">
                  <c:v>0.85705747154545442</c:v>
                </c:pt>
                <c:pt idx="40">
                  <c:v>0.88008270690909085</c:v>
                </c:pt>
                <c:pt idx="41">
                  <c:v>0.90192152109090906</c:v>
                </c:pt>
                <c:pt idx="42">
                  <c:v>0.92339955972727272</c:v>
                </c:pt>
                <c:pt idx="43">
                  <c:v>0.94586543190909078</c:v>
                </c:pt>
                <c:pt idx="44">
                  <c:v>0.96958082500000009</c:v>
                </c:pt>
                <c:pt idx="45">
                  <c:v>0.99342634990909118</c:v>
                </c:pt>
                <c:pt idx="46">
                  <c:v>1.0192546728181819</c:v>
                </c:pt>
                <c:pt idx="47">
                  <c:v>1.0428878765454546</c:v>
                </c:pt>
                <c:pt idx="48">
                  <c:v>1.0627637654545454</c:v>
                </c:pt>
                <c:pt idx="49">
                  <c:v>1.0824908276363636</c:v>
                </c:pt>
                <c:pt idx="50">
                  <c:v>1.1049250498181817</c:v>
                </c:pt>
                <c:pt idx="51">
                  <c:v>1.1292255720909088</c:v>
                </c:pt>
                <c:pt idx="52">
                  <c:v>1.1523425523636366</c:v>
                </c:pt>
                <c:pt idx="53">
                  <c:v>1.1744467793636362</c:v>
                </c:pt>
                <c:pt idx="54">
                  <c:v>1.1978576345454546</c:v>
                </c:pt>
                <c:pt idx="55">
                  <c:v>1.2203690800909093</c:v>
                </c:pt>
                <c:pt idx="56">
                  <c:v>1.2424971347272729</c:v>
                </c:pt>
                <c:pt idx="57">
                  <c:v>1.2658467267272728</c:v>
                </c:pt>
                <c:pt idx="58">
                  <c:v>1.2911754117272727</c:v>
                </c:pt>
                <c:pt idx="59">
                  <c:v>1.3178279105454545</c:v>
                </c:pt>
                <c:pt idx="60">
                  <c:v>1.3459624991818182</c:v>
                </c:pt>
                <c:pt idx="61">
                  <c:v>1.3735721259999998</c:v>
                </c:pt>
                <c:pt idx="62">
                  <c:v>1.3988239212727271</c:v>
                </c:pt>
                <c:pt idx="63">
                  <c:v>1.4212755643636361</c:v>
                </c:pt>
                <c:pt idx="64">
                  <c:v>1.4447672822727271</c:v>
                </c:pt>
                <c:pt idx="65">
                  <c:v>1.4680298196363639</c:v>
                </c:pt>
                <c:pt idx="66">
                  <c:v>1.493464843909091</c:v>
                </c:pt>
                <c:pt idx="67">
                  <c:v>1.5172188603636365</c:v>
                </c:pt>
                <c:pt idx="68">
                  <c:v>1.5392878583636365</c:v>
                </c:pt>
                <c:pt idx="69">
                  <c:v>1.5590234949090909</c:v>
                </c:pt>
                <c:pt idx="70">
                  <c:v>1.5789054136363638</c:v>
                </c:pt>
                <c:pt idx="71">
                  <c:v>1.6016368836363639</c:v>
                </c:pt>
                <c:pt idx="72">
                  <c:v>1.6268729307272729</c:v>
                </c:pt>
                <c:pt idx="73">
                  <c:v>1.6524244469090907</c:v>
                </c:pt>
                <c:pt idx="74">
                  <c:v>1.6771895610909091</c:v>
                </c:pt>
                <c:pt idx="75">
                  <c:v>1.6999999240909092</c:v>
                </c:pt>
                <c:pt idx="76">
                  <c:v>1.7208202753636364</c:v>
                </c:pt>
                <c:pt idx="77">
                  <c:v>1.7422535355454545</c:v>
                </c:pt>
                <c:pt idx="78">
                  <c:v>1.764284583909091</c:v>
                </c:pt>
                <c:pt idx="79">
                  <c:v>1.7869542127272728</c:v>
                </c:pt>
                <c:pt idx="80">
                  <c:v>1.8079022469090911</c:v>
                </c:pt>
                <c:pt idx="81">
                  <c:v>1.8283634051818185</c:v>
                </c:pt>
                <c:pt idx="82">
                  <c:v>1.8481900786363639</c:v>
                </c:pt>
                <c:pt idx="83">
                  <c:v>1.8664091560000002</c:v>
                </c:pt>
                <c:pt idx="84">
                  <c:v>1.8819368281818187</c:v>
                </c:pt>
                <c:pt idx="85">
                  <c:v>1.8975520170000004</c:v>
                </c:pt>
                <c:pt idx="86">
                  <c:v>1.9148343562727275</c:v>
                </c:pt>
                <c:pt idx="87">
                  <c:v>1.9318429820909093</c:v>
                </c:pt>
                <c:pt idx="88">
                  <c:v>1.9495067792727274</c:v>
                </c:pt>
                <c:pt idx="89">
                  <c:v>1.9681478530909093</c:v>
                </c:pt>
                <c:pt idx="90">
                  <c:v>1.9858259788181822</c:v>
                </c:pt>
                <c:pt idx="91">
                  <c:v>2.0028046538181821</c:v>
                </c:pt>
                <c:pt idx="92">
                  <c:v>2.0201409113636366</c:v>
                </c:pt>
                <c:pt idx="93">
                  <c:v>2.0402310493636371</c:v>
                </c:pt>
                <c:pt idx="94">
                  <c:v>2.063822568181819</c:v>
                </c:pt>
                <c:pt idx="95">
                  <c:v>2.0878064212727283</c:v>
                </c:pt>
                <c:pt idx="96">
                  <c:v>2.1115294265454554</c:v>
                </c:pt>
                <c:pt idx="97">
                  <c:v>2.1343216775454552</c:v>
                </c:pt>
                <c:pt idx="98">
                  <c:v>2.1572306770000007</c:v>
                </c:pt>
                <c:pt idx="99">
                  <c:v>2.1826393443636367</c:v>
                </c:pt>
                <c:pt idx="100">
                  <c:v>2.2084773800000006</c:v>
                </c:pt>
                <c:pt idx="101">
                  <c:v>2.2350042383636373</c:v>
                </c:pt>
                <c:pt idx="102">
                  <c:v>2.2626053734545462</c:v>
                </c:pt>
                <c:pt idx="103">
                  <c:v>2.2891662255454555</c:v>
                </c:pt>
                <c:pt idx="104">
                  <c:v>2.3126320478181825</c:v>
                </c:pt>
                <c:pt idx="105">
                  <c:v>2.3350879011818191</c:v>
                </c:pt>
                <c:pt idx="106">
                  <c:v>2.3602689085454558</c:v>
                </c:pt>
                <c:pt idx="107">
                  <c:v>2.3861092430000008</c:v>
                </c:pt>
                <c:pt idx="108">
                  <c:v>2.4137926529090921</c:v>
                </c:pt>
                <c:pt idx="109">
                  <c:v>2.440283178909092</c:v>
                </c:pt>
                <c:pt idx="110">
                  <c:v>2.464932748545456</c:v>
                </c:pt>
                <c:pt idx="111">
                  <c:v>2.4871189080000007</c:v>
                </c:pt>
                <c:pt idx="112">
                  <c:v>2.5078885033636373</c:v>
                </c:pt>
                <c:pt idx="113">
                  <c:v>2.5295325693636377</c:v>
                </c:pt>
                <c:pt idx="114">
                  <c:v>2.5520277653636376</c:v>
                </c:pt>
                <c:pt idx="115">
                  <c:v>2.5741365548181827</c:v>
                </c:pt>
                <c:pt idx="116">
                  <c:v>2.5974493719090921</c:v>
                </c:pt>
                <c:pt idx="117">
                  <c:v>2.620974402363637</c:v>
                </c:pt>
                <c:pt idx="118">
                  <c:v>2.6424577217272738</c:v>
                </c:pt>
                <c:pt idx="119">
                  <c:v>2.6639570381818194</c:v>
                </c:pt>
                <c:pt idx="120">
                  <c:v>2.6859434138181828</c:v>
                </c:pt>
                <c:pt idx="121">
                  <c:v>2.709187410727274</c:v>
                </c:pt>
                <c:pt idx="122">
                  <c:v>2.7322941926363651</c:v>
                </c:pt>
                <c:pt idx="123">
                  <c:v>2.7550353371818197</c:v>
                </c:pt>
                <c:pt idx="124">
                  <c:v>2.7768484118181838</c:v>
                </c:pt>
                <c:pt idx="125">
                  <c:v>2.7971253636363658</c:v>
                </c:pt>
                <c:pt idx="126">
                  <c:v>2.8173411487272748</c:v>
                </c:pt>
                <c:pt idx="127">
                  <c:v>2.8386685577272743</c:v>
                </c:pt>
                <c:pt idx="128">
                  <c:v>2.8622566074545475</c:v>
                </c:pt>
                <c:pt idx="129">
                  <c:v>2.8887504344545474</c:v>
                </c:pt>
                <c:pt idx="130">
                  <c:v>2.9126768399090923</c:v>
                </c:pt>
                <c:pt idx="131">
                  <c:v>2.9363880657272743</c:v>
                </c:pt>
                <c:pt idx="132">
                  <c:v>2.9589527899090928</c:v>
                </c:pt>
                <c:pt idx="133">
                  <c:v>2.9810590219090924</c:v>
                </c:pt>
                <c:pt idx="134">
                  <c:v>3.00441682818182</c:v>
                </c:pt>
                <c:pt idx="135">
                  <c:v>3.0272858612727291</c:v>
                </c:pt>
                <c:pt idx="136">
                  <c:v>3.051170344454547</c:v>
                </c:pt>
                <c:pt idx="137">
                  <c:v>3.0746846319090926</c:v>
                </c:pt>
                <c:pt idx="138">
                  <c:v>3.0989657477272754</c:v>
                </c:pt>
                <c:pt idx="139">
                  <c:v>3.1219647179090932</c:v>
                </c:pt>
                <c:pt idx="140">
                  <c:v>3.1434006910909114</c:v>
                </c:pt>
                <c:pt idx="141">
                  <c:v>3.1678056110909107</c:v>
                </c:pt>
                <c:pt idx="142">
                  <c:v>3.1918550388181837</c:v>
                </c:pt>
                <c:pt idx="143">
                  <c:v>3.2152791250909107</c:v>
                </c:pt>
                <c:pt idx="144">
                  <c:v>3.2399754637272751</c:v>
                </c:pt>
                <c:pt idx="145">
                  <c:v>3.26405804518182</c:v>
                </c:pt>
                <c:pt idx="146">
                  <c:v>3.2882306043636382</c:v>
                </c:pt>
                <c:pt idx="147">
                  <c:v>3.3112884594545475</c:v>
                </c:pt>
                <c:pt idx="148">
                  <c:v>3.3362544342727292</c:v>
                </c:pt>
                <c:pt idx="149">
                  <c:v>3.3624230887272746</c:v>
                </c:pt>
                <c:pt idx="150">
                  <c:v>3.3857622645454564</c:v>
                </c:pt>
                <c:pt idx="151">
                  <c:v>3.4098879691818209</c:v>
                </c:pt>
                <c:pt idx="152">
                  <c:v>3.4354301231818205</c:v>
                </c:pt>
                <c:pt idx="153">
                  <c:v>3.4591268550909113</c:v>
                </c:pt>
                <c:pt idx="154">
                  <c:v>3.4831254550909114</c:v>
                </c:pt>
                <c:pt idx="155">
                  <c:v>3.5067544266363662</c:v>
                </c:pt>
                <c:pt idx="156">
                  <c:v>3.5329138829090936</c:v>
                </c:pt>
                <c:pt idx="157">
                  <c:v>3.5590096074545481</c:v>
                </c:pt>
                <c:pt idx="158">
                  <c:v>3.5847783198181844</c:v>
                </c:pt>
                <c:pt idx="159">
                  <c:v>3.6081925810000026</c:v>
                </c:pt>
                <c:pt idx="160">
                  <c:v>3.6301650942727299</c:v>
                </c:pt>
                <c:pt idx="161">
                  <c:v>3.6526302761818208</c:v>
                </c:pt>
                <c:pt idx="162">
                  <c:v>3.6779772676363667</c:v>
                </c:pt>
                <c:pt idx="163">
                  <c:v>3.7030545233636398</c:v>
                </c:pt>
                <c:pt idx="164">
                  <c:v>3.7276428500000032</c:v>
                </c:pt>
                <c:pt idx="165">
                  <c:v>3.7528212569090944</c:v>
                </c:pt>
                <c:pt idx="166">
                  <c:v>3.7759624369090945</c:v>
                </c:pt>
                <c:pt idx="167">
                  <c:v>3.7987960876363673</c:v>
                </c:pt>
                <c:pt idx="168">
                  <c:v>3.8202398151818211</c:v>
                </c:pt>
                <c:pt idx="169">
                  <c:v>3.8443689780000034</c:v>
                </c:pt>
                <c:pt idx="170">
                  <c:v>3.8684726905454578</c:v>
                </c:pt>
                <c:pt idx="171">
                  <c:v>3.8935863756363673</c:v>
                </c:pt>
                <c:pt idx="172">
                  <c:v>3.9166752430000034</c:v>
                </c:pt>
                <c:pt idx="173">
                  <c:v>3.9395302077272762</c:v>
                </c:pt>
                <c:pt idx="174">
                  <c:v>3.9609427360909129</c:v>
                </c:pt>
                <c:pt idx="175">
                  <c:v>3.982906859272731</c:v>
                </c:pt>
                <c:pt idx="176">
                  <c:v>4.0077574138181857</c:v>
                </c:pt>
                <c:pt idx="177">
                  <c:v>4.0307984069090939</c:v>
                </c:pt>
                <c:pt idx="178">
                  <c:v>4.054183460727276</c:v>
                </c:pt>
                <c:pt idx="179">
                  <c:v>4.0778612672727315</c:v>
                </c:pt>
                <c:pt idx="180">
                  <c:v>4.0997979022727309</c:v>
                </c:pt>
                <c:pt idx="181">
                  <c:v>4.1206197540909129</c:v>
                </c:pt>
                <c:pt idx="182">
                  <c:v>4.1417535276363671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8D-4D6C-B46B-61322F4C9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Cumulative demand (</a:t>
                </a:r>
                <a:r>
                  <a:rPr lang="en-GB" sz="800" err="1"/>
                  <a:t>bcm</a:t>
                </a:r>
                <a:r>
                  <a:rPr lang="en-GB" sz="800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17 and 18 Power'!$B$7</c:f>
              <c:strCache>
                <c:ptCount val="1"/>
                <c:pt idx="0">
                  <c:v>2022_23 Actuals</c:v>
                </c:pt>
              </c:strCache>
            </c:strRef>
          </c:tx>
          <c:spPr>
            <a:ln w="22225" cap="rnd">
              <a:solidFill>
                <a:srgbClr val="70AD47">
                  <a:alpha val="25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'Fig 17 and 18 Power'!$A$8:$A$190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 17 and 18 Power'!$B$8:$B$190</c:f>
              <c:numCache>
                <c:formatCode>0.0</c:formatCode>
                <c:ptCount val="183"/>
                <c:pt idx="0">
                  <c:v>19.006910000000875</c:v>
                </c:pt>
                <c:pt idx="1">
                  <c:v>41.881560000011127</c:v>
                </c:pt>
                <c:pt idx="2">
                  <c:v>64.478269999998759</c:v>
                </c:pt>
                <c:pt idx="3">
                  <c:v>45.727560000003521</c:v>
                </c:pt>
                <c:pt idx="4">
                  <c:v>33.0721699999837</c:v>
                </c:pt>
                <c:pt idx="5">
                  <c:v>34.005550000009734</c:v>
                </c:pt>
                <c:pt idx="6">
                  <c:v>26.887219999997143</c:v>
                </c:pt>
                <c:pt idx="7">
                  <c:v>38.78250999999991</c:v>
                </c:pt>
                <c:pt idx="8">
                  <c:v>23.546479999985177</c:v>
                </c:pt>
                <c:pt idx="9">
                  <c:v>49.397690000014833</c:v>
                </c:pt>
                <c:pt idx="10">
                  <c:v>69.160550000003951</c:v>
                </c:pt>
                <c:pt idx="11">
                  <c:v>74.235299999981393</c:v>
                </c:pt>
                <c:pt idx="12">
                  <c:v>76.857540000022013</c:v>
                </c:pt>
                <c:pt idx="13">
                  <c:v>74.292499999977721</c:v>
                </c:pt>
                <c:pt idx="14">
                  <c:v>29.957770000003862</c:v>
                </c:pt>
                <c:pt idx="15">
                  <c:v>32.303469999991336</c:v>
                </c:pt>
                <c:pt idx="16">
                  <c:v>55.229820000009362</c:v>
                </c:pt>
                <c:pt idx="17">
                  <c:v>79.167990000013262</c:v>
                </c:pt>
                <c:pt idx="18">
                  <c:v>56.806579999989538</c:v>
                </c:pt>
                <c:pt idx="19">
                  <c:v>80.506189999990013</c:v>
                </c:pt>
                <c:pt idx="20">
                  <c:v>71.102380000007699</c:v>
                </c:pt>
                <c:pt idx="21">
                  <c:v>60.716090000018504</c:v>
                </c:pt>
                <c:pt idx="22">
                  <c:v>47.498559999999543</c:v>
                </c:pt>
                <c:pt idx="23">
                  <c:v>58.533389999990938</c:v>
                </c:pt>
                <c:pt idx="24">
                  <c:v>66.94786000000218</c:v>
                </c:pt>
                <c:pt idx="25">
                  <c:v>44.488190000006227</c:v>
                </c:pt>
                <c:pt idx="26">
                  <c:v>59.250329999993525</c:v>
                </c:pt>
                <c:pt idx="27">
                  <c:v>51.080600000000402</c:v>
                </c:pt>
                <c:pt idx="28">
                  <c:v>44.271500000007627</c:v>
                </c:pt>
                <c:pt idx="29">
                  <c:v>31.495769999999457</c:v>
                </c:pt>
                <c:pt idx="30">
                  <c:v>46.888910000003925</c:v>
                </c:pt>
                <c:pt idx="31">
                  <c:v>29.127060000017309</c:v>
                </c:pt>
                <c:pt idx="32">
                  <c:v>32.834909999993215</c:v>
                </c:pt>
                <c:pt idx="33">
                  <c:v>61.780059999979201</c:v>
                </c:pt>
                <c:pt idx="34">
                  <c:v>60.833630000003808</c:v>
                </c:pt>
                <c:pt idx="35">
                  <c:v>43.469980000014267</c:v>
                </c:pt>
                <c:pt idx="36">
                  <c:v>28.094570000003376</c:v>
                </c:pt>
                <c:pt idx="37">
                  <c:v>37.361260000004513</c:v>
                </c:pt>
                <c:pt idx="38">
                  <c:v>33.099609999976877</c:v>
                </c:pt>
                <c:pt idx="39">
                  <c:v>41.654800000000257</c:v>
                </c:pt>
                <c:pt idx="40">
                  <c:v>35.497929999999229</c:v>
                </c:pt>
                <c:pt idx="41">
                  <c:v>45.333969999999034</c:v>
                </c:pt>
                <c:pt idx="42">
                  <c:v>64.143539999991518</c:v>
                </c:pt>
                <c:pt idx="43">
                  <c:v>56.16835000000826</c:v>
                </c:pt>
                <c:pt idx="44">
                  <c:v>67.357779999982682</c:v>
                </c:pt>
                <c:pt idx="45">
                  <c:v>63.810240000024372</c:v>
                </c:pt>
                <c:pt idx="46">
                  <c:v>59.584999999994885</c:v>
                </c:pt>
                <c:pt idx="47">
                  <c:v>58.64285999998706</c:v>
                </c:pt>
                <c:pt idx="48">
                  <c:v>70.096709999999433</c:v>
                </c:pt>
                <c:pt idx="49">
                  <c:v>72.456720000013661</c:v>
                </c:pt>
                <c:pt idx="50">
                  <c:v>78.771119999966814</c:v>
                </c:pt>
                <c:pt idx="51">
                  <c:v>76.459460000008988</c:v>
                </c:pt>
                <c:pt idx="52">
                  <c:v>80.536549999955582</c:v>
                </c:pt>
                <c:pt idx="53">
                  <c:v>55.250470000001762</c:v>
                </c:pt>
                <c:pt idx="54">
                  <c:v>53.391310000026522</c:v>
                </c:pt>
                <c:pt idx="55">
                  <c:v>61.027559999998765</c:v>
                </c:pt>
                <c:pt idx="56">
                  <c:v>46.532309999999967</c:v>
                </c:pt>
                <c:pt idx="57">
                  <c:v>65.870140000005676</c:v>
                </c:pt>
                <c:pt idx="58">
                  <c:v>90.385419999989537</c:v>
                </c:pt>
                <c:pt idx="59">
                  <c:v>89.376899999933286</c:v>
                </c:pt>
                <c:pt idx="60">
                  <c:v>87.095000000008767</c:v>
                </c:pt>
                <c:pt idx="61">
                  <c:v>87.398739999995954</c:v>
                </c:pt>
                <c:pt idx="62">
                  <c:v>69.294120000020428</c:v>
                </c:pt>
                <c:pt idx="63">
                  <c:v>52.121299999993845</c:v>
                </c:pt>
                <c:pt idx="64">
                  <c:v>46.439240000012866</c:v>
                </c:pt>
                <c:pt idx="65">
                  <c:v>78.6806700000066</c:v>
                </c:pt>
                <c:pt idx="66">
                  <c:v>79.055369999987363</c:v>
                </c:pt>
                <c:pt idx="67">
                  <c:v>83.494819999976357</c:v>
                </c:pt>
                <c:pt idx="68">
                  <c:v>91.227700000003921</c:v>
                </c:pt>
                <c:pt idx="69">
                  <c:v>90.520360000016467</c:v>
                </c:pt>
                <c:pt idx="70">
                  <c:v>88.085069999996676</c:v>
                </c:pt>
                <c:pt idx="71">
                  <c:v>94.256669999981852</c:v>
                </c:pt>
                <c:pt idx="72">
                  <c:v>100.80098000002491</c:v>
                </c:pt>
                <c:pt idx="73">
                  <c:v>95.608420000010412</c:v>
                </c:pt>
                <c:pt idx="74">
                  <c:v>90.691009999988808</c:v>
                </c:pt>
                <c:pt idx="75">
                  <c:v>93.973750000037171</c:v>
                </c:pt>
                <c:pt idx="76">
                  <c:v>80.924509999980671</c:v>
                </c:pt>
                <c:pt idx="77">
                  <c:v>51.934639999999888</c:v>
                </c:pt>
                <c:pt idx="78">
                  <c:v>23.321860000006076</c:v>
                </c:pt>
                <c:pt idx="79">
                  <c:v>26.261009999993302</c:v>
                </c:pt>
                <c:pt idx="80">
                  <c:v>26.58761000001936</c:v>
                </c:pt>
                <c:pt idx="81">
                  <c:v>29.415509999992597</c:v>
                </c:pt>
                <c:pt idx="82">
                  <c:v>63.499640000002671</c:v>
                </c:pt>
                <c:pt idx="83">
                  <c:v>37.592499999966108</c:v>
                </c:pt>
                <c:pt idx="84">
                  <c:v>17.258980000016997</c:v>
                </c:pt>
                <c:pt idx="85">
                  <c:v>16.752559999998446</c:v>
                </c:pt>
                <c:pt idx="86">
                  <c:v>13.309120000030214</c:v>
                </c:pt>
                <c:pt idx="87">
                  <c:v>12.120410000009445</c:v>
                </c:pt>
                <c:pt idx="88">
                  <c:v>14.737650000000526</c:v>
                </c:pt>
                <c:pt idx="89">
                  <c:v>11.097020000004127</c:v>
                </c:pt>
                <c:pt idx="90">
                  <c:v>11.538139999966878</c:v>
                </c:pt>
                <c:pt idx="91">
                  <c:v>23.953389999999935</c:v>
                </c:pt>
                <c:pt idx="92">
                  <c:v>22.027160000018153</c:v>
                </c:pt>
                <c:pt idx="93">
                  <c:v>32.584850000045591</c:v>
                </c:pt>
                <c:pt idx="94">
                  <c:v>24.820839999961301</c:v>
                </c:pt>
                <c:pt idx="95">
                  <c:v>17.183640000016329</c:v>
                </c:pt>
                <c:pt idx="96">
                  <c:v>32.884129999959754</c:v>
                </c:pt>
                <c:pt idx="97">
                  <c:v>24.86714000010166</c:v>
                </c:pt>
                <c:pt idx="98">
                  <c:v>14.176599999997398</c:v>
                </c:pt>
                <c:pt idx="99">
                  <c:v>16.027079999892916</c:v>
                </c:pt>
                <c:pt idx="100">
                  <c:v>20.754320000103153</c:v>
                </c:pt>
                <c:pt idx="101">
                  <c:v>17.172469999999414</c:v>
                </c:pt>
                <c:pt idx="102">
                  <c:v>13.781389999976321</c:v>
                </c:pt>
                <c:pt idx="103">
                  <c:v>16.573919999995169</c:v>
                </c:pt>
                <c:pt idx="104">
                  <c:v>19.187289999909694</c:v>
                </c:pt>
                <c:pt idx="105">
                  <c:v>13.190200000052272</c:v>
                </c:pt>
                <c:pt idx="106">
                  <c:v>34.060609999972058</c:v>
                </c:pt>
                <c:pt idx="107">
                  <c:v>60.529190000033665</c:v>
                </c:pt>
                <c:pt idx="108">
                  <c:v>66.49967999999194</c:v>
                </c:pt>
                <c:pt idx="109">
                  <c:v>63.765360000048759</c:v>
                </c:pt>
                <c:pt idx="110">
                  <c:v>76.842350000007386</c:v>
                </c:pt>
                <c:pt idx="111">
                  <c:v>72.644129999997332</c:v>
                </c:pt>
                <c:pt idx="112">
                  <c:v>49.940019999983662</c:v>
                </c:pt>
                <c:pt idx="113">
                  <c:v>60.579989999995107</c:v>
                </c:pt>
                <c:pt idx="114">
                  <c:v>86.266990000000703</c:v>
                </c:pt>
                <c:pt idx="115">
                  <c:v>87.982800000000424</c:v>
                </c:pt>
                <c:pt idx="116">
                  <c:v>76.085459999997198</c:v>
                </c:pt>
                <c:pt idx="117">
                  <c:v>74.362539999999981</c:v>
                </c:pt>
                <c:pt idx="118">
                  <c:v>82.900620000026123</c:v>
                </c:pt>
                <c:pt idx="119">
                  <c:v>65.742359999983648</c:v>
                </c:pt>
                <c:pt idx="120">
                  <c:v>20.797969999986357</c:v>
                </c:pt>
                <c:pt idx="121">
                  <c:v>47.478360000039103</c:v>
                </c:pt>
                <c:pt idx="122">
                  <c:v>31.520839999974115</c:v>
                </c:pt>
                <c:pt idx="123">
                  <c:v>21.683850000017205</c:v>
                </c:pt>
                <c:pt idx="124">
                  <c:v>27.975040000023725</c:v>
                </c:pt>
                <c:pt idx="125">
                  <c:v>31.017699999985673</c:v>
                </c:pt>
                <c:pt idx="126">
                  <c:v>30.470999999971983</c:v>
                </c:pt>
                <c:pt idx="127">
                  <c:v>37.459110000037313</c:v>
                </c:pt>
                <c:pt idx="128">
                  <c:v>71.934640000010518</c:v>
                </c:pt>
                <c:pt idx="129">
                  <c:v>77.014710000023385</c:v>
                </c:pt>
                <c:pt idx="130">
                  <c:v>53.794089999981878</c:v>
                </c:pt>
                <c:pt idx="131">
                  <c:v>57.015760000018226</c:v>
                </c:pt>
                <c:pt idx="132">
                  <c:v>41.412540000017209</c:v>
                </c:pt>
                <c:pt idx="133">
                  <c:v>49.703209999981773</c:v>
                </c:pt>
                <c:pt idx="134">
                  <c:v>56.212439999977725</c:v>
                </c:pt>
                <c:pt idx="135">
                  <c:v>70.957420000023802</c:v>
                </c:pt>
                <c:pt idx="136">
                  <c:v>59.194499999983442</c:v>
                </c:pt>
                <c:pt idx="137">
                  <c:v>46.484200000041483</c:v>
                </c:pt>
                <c:pt idx="138">
                  <c:v>44.476129999964769</c:v>
                </c:pt>
                <c:pt idx="139">
                  <c:v>27.111800000015815</c:v>
                </c:pt>
                <c:pt idx="140">
                  <c:v>21.617419999973098</c:v>
                </c:pt>
                <c:pt idx="141">
                  <c:v>26.703049999983332</c:v>
                </c:pt>
                <c:pt idx="142">
                  <c:v>37.175909999997309</c:v>
                </c:pt>
                <c:pt idx="143">
                  <c:v>66.709569999997299</c:v>
                </c:pt>
                <c:pt idx="144">
                  <c:v>66.173499999993552</c:v>
                </c:pt>
                <c:pt idx="145">
                  <c:v>57.15232000003239</c:v>
                </c:pt>
                <c:pt idx="146">
                  <c:v>43.321389999993272</c:v>
                </c:pt>
                <c:pt idx="147">
                  <c:v>35.929080000029785</c:v>
                </c:pt>
                <c:pt idx="148">
                  <c:v>54.519999999977081</c:v>
                </c:pt>
                <c:pt idx="149">
                  <c:v>88.17914000002105</c:v>
                </c:pt>
                <c:pt idx="150">
                  <c:v>90.816570000055748</c:v>
                </c:pt>
                <c:pt idx="152">
                  <c:v>87.507860000025929</c:v>
                </c:pt>
                <c:pt idx="153">
                  <c:v>92.305549999978155</c:v>
                </c:pt>
                <c:pt idx="154">
                  <c:v>84.843230000013506</c:v>
                </c:pt>
                <c:pt idx="155">
                  <c:v>73.505959999997344</c:v>
                </c:pt>
                <c:pt idx="156">
                  <c:v>76.737270000000947</c:v>
                </c:pt>
                <c:pt idx="157">
                  <c:v>80.100189999995919</c:v>
                </c:pt>
                <c:pt idx="158">
                  <c:v>86.230279999985186</c:v>
                </c:pt>
                <c:pt idx="159">
                  <c:v>74.778560000002457</c:v>
                </c:pt>
                <c:pt idx="160">
                  <c:v>55.163209999999744</c:v>
                </c:pt>
                <c:pt idx="161">
                  <c:v>61.29578999999471</c:v>
                </c:pt>
                <c:pt idx="162">
                  <c:v>46.509739999992114</c:v>
                </c:pt>
                <c:pt idx="163">
                  <c:v>16.955590000006428</c:v>
                </c:pt>
                <c:pt idx="164">
                  <c:v>18.865320000017217</c:v>
                </c:pt>
                <c:pt idx="165">
                  <c:v>45.402779999980631</c:v>
                </c:pt>
                <c:pt idx="166">
                  <c:v>58.301730000016455</c:v>
                </c:pt>
                <c:pt idx="167">
                  <c:v>28.735269999978712</c:v>
                </c:pt>
                <c:pt idx="168">
                  <c:v>53.093980000007711</c:v>
                </c:pt>
                <c:pt idx="169">
                  <c:v>38.891040000010364</c:v>
                </c:pt>
                <c:pt idx="170">
                  <c:v>46.543439999988848</c:v>
                </c:pt>
                <c:pt idx="171">
                  <c:v>54.024850000010858</c:v>
                </c:pt>
                <c:pt idx="172">
                  <c:v>29.281809999998398</c:v>
                </c:pt>
                <c:pt idx="173">
                  <c:v>20.081250000003429</c:v>
                </c:pt>
                <c:pt idx="174">
                  <c:v>21.253879999998663</c:v>
                </c:pt>
                <c:pt idx="175">
                  <c:v>13.786989999977884</c:v>
                </c:pt>
                <c:pt idx="176">
                  <c:v>26.866639999967081</c:v>
                </c:pt>
                <c:pt idx="177">
                  <c:v>32.30269000007965</c:v>
                </c:pt>
                <c:pt idx="178">
                  <c:v>60.529030000000319</c:v>
                </c:pt>
                <c:pt idx="179">
                  <c:v>43.723359999895699</c:v>
                </c:pt>
                <c:pt idx="180">
                  <c:v>38.247560000004874</c:v>
                </c:pt>
                <c:pt idx="181">
                  <c:v>31.52465000004182</c:v>
                </c:pt>
                <c:pt idx="182">
                  <c:v>38.957220000032819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48-4D5C-83A8-A1C5F9B4BE97}"/>
            </c:ext>
          </c:extLst>
        </c:ser>
        <c:ser>
          <c:idx val="2"/>
          <c:order val="1"/>
          <c:tx>
            <c:strRef>
              <c:f>'Fig 17 and 18 Power'!$C$7</c:f>
              <c:strCache>
                <c:ptCount val="1"/>
                <c:pt idx="0">
                  <c:v>2023_24 Actuals</c:v>
                </c:pt>
              </c:strCache>
            </c:strRef>
          </c:tx>
          <c:spPr>
            <a:ln w="25400" cap="rnd">
              <a:solidFill>
                <a:srgbClr val="70AD47">
                  <a:lumMod val="75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'Fig 17 and 18 Power'!$A$8:$A$190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 17 and 18 Power'!$C$8:$C$190</c:f>
              <c:numCache>
                <c:formatCode>0.0</c:formatCode>
                <c:ptCount val="183"/>
                <c:pt idx="0">
                  <c:v>33.736169999999618</c:v>
                </c:pt>
                <c:pt idx="1">
                  <c:v>53.869440000000999</c:v>
                </c:pt>
                <c:pt idx="2">
                  <c:v>18.654500000000347</c:v>
                </c:pt>
                <c:pt idx="3">
                  <c:v>26.863629999998103</c:v>
                </c:pt>
                <c:pt idx="4">
                  <c:v>39.225970000001517</c:v>
                </c:pt>
                <c:pt idx="5">
                  <c:v>21.666579999999204</c:v>
                </c:pt>
                <c:pt idx="6">
                  <c:v>22.682630000001019</c:v>
                </c:pt>
                <c:pt idx="7">
                  <c:v>36.704000000000079</c:v>
                </c:pt>
                <c:pt idx="8">
                  <c:v>62.921689999999494</c:v>
                </c:pt>
                <c:pt idx="9">
                  <c:v>34.313280000001086</c:v>
                </c:pt>
                <c:pt idx="10">
                  <c:v>35.454399999998728</c:v>
                </c:pt>
                <c:pt idx="11">
                  <c:v>60.663600000000514</c:v>
                </c:pt>
                <c:pt idx="12">
                  <c:v>15.190860000001116</c:v>
                </c:pt>
                <c:pt idx="13">
                  <c:v>14.143929999998472</c:v>
                </c:pt>
                <c:pt idx="14">
                  <c:v>29.406039999999347</c:v>
                </c:pt>
                <c:pt idx="15">
                  <c:v>66.276080000000164</c:v>
                </c:pt>
                <c:pt idx="16">
                  <c:v>34.270430000001596</c:v>
                </c:pt>
                <c:pt idx="17">
                  <c:v>18.108049999997696</c:v>
                </c:pt>
                <c:pt idx="18">
                  <c:v>36.471870000000806</c:v>
                </c:pt>
                <c:pt idx="19">
                  <c:v>23.907169999999557</c:v>
                </c:pt>
                <c:pt idx="20">
                  <c:v>27.267780000000503</c:v>
                </c:pt>
                <c:pt idx="21">
                  <c:v>41.020760000001459</c:v>
                </c:pt>
                <c:pt idx="22">
                  <c:v>53.420509999998679</c:v>
                </c:pt>
                <c:pt idx="23">
                  <c:v>56.635440000000614</c:v>
                </c:pt>
                <c:pt idx="24">
                  <c:v>59.491459999998952</c:v>
                </c:pt>
                <c:pt idx="25">
                  <c:v>54.964290000000297</c:v>
                </c:pt>
                <c:pt idx="26">
                  <c:v>46.55089999999997</c:v>
                </c:pt>
                <c:pt idx="27">
                  <c:v>22.29976999999899</c:v>
                </c:pt>
                <c:pt idx="28">
                  <c:v>18.368170000000472</c:v>
                </c:pt>
                <c:pt idx="29">
                  <c:v>44.520940000000479</c:v>
                </c:pt>
                <c:pt idx="30">
                  <c:v>40.42870999999873</c:v>
                </c:pt>
                <c:pt idx="31">
                  <c:v>19.368720000000977</c:v>
                </c:pt>
                <c:pt idx="32">
                  <c:v>29.387229999997363</c:v>
                </c:pt>
                <c:pt idx="33">
                  <c:v>29.532180000004157</c:v>
                </c:pt>
                <c:pt idx="34">
                  <c:v>38.523029999997071</c:v>
                </c:pt>
                <c:pt idx="35">
                  <c:v>31.340170000002441</c:v>
                </c:pt>
                <c:pt idx="36">
                  <c:v>34.08111592840303</c:v>
                </c:pt>
                <c:pt idx="37">
                  <c:v>40.86092999999466</c:v>
                </c:pt>
                <c:pt idx="38">
                  <c:v>31.295890000000735</c:v>
                </c:pt>
                <c:pt idx="39">
                  <c:v>42.93659000000342</c:v>
                </c:pt>
                <c:pt idx="40">
                  <c:v>45.416360000003785</c:v>
                </c:pt>
                <c:pt idx="41">
                  <c:v>48.655319999995065</c:v>
                </c:pt>
                <c:pt idx="42">
                  <c:v>40.449429999996603</c:v>
                </c:pt>
                <c:pt idx="43">
                  <c:v>24.916210000004856</c:v>
                </c:pt>
                <c:pt idx="44">
                  <c:v>43.745080000000208</c:v>
                </c:pt>
                <c:pt idx="45">
                  <c:v>61.05704999999913</c:v>
                </c:pt>
                <c:pt idx="46">
                  <c:v>82.728869999994615</c:v>
                </c:pt>
                <c:pt idx="47">
                  <c:v>70.879409999990685</c:v>
                </c:pt>
                <c:pt idx="48">
                  <c:v>18.706571393259498</c:v>
                </c:pt>
                <c:pt idx="49">
                  <c:v>21.248349999989134</c:v>
                </c:pt>
                <c:pt idx="50">
                  <c:v>55.929860000006691</c:v>
                </c:pt>
                <c:pt idx="51">
                  <c:v>69.912629999993271</c:v>
                </c:pt>
                <c:pt idx="52">
                  <c:v>41.547459999996406</c:v>
                </c:pt>
                <c:pt idx="53">
                  <c:v>19.23312000004022</c:v>
                </c:pt>
                <c:pt idx="54">
                  <c:v>27.427199999964675</c:v>
                </c:pt>
                <c:pt idx="55">
                  <c:v>53.4196700000319</c:v>
                </c:pt>
                <c:pt idx="56">
                  <c:v>68.646300000000736</c:v>
                </c:pt>
                <c:pt idx="57">
                  <c:v>61.369030000017979</c:v>
                </c:pt>
                <c:pt idx="58">
                  <c:v>73.948180000000022</c:v>
                </c:pt>
                <c:pt idx="59">
                  <c:v>92.384469999978776</c:v>
                </c:pt>
                <c:pt idx="60">
                  <c:v>102.40203999999504</c:v>
                </c:pt>
                <c:pt idx="61">
                  <c:v>102.57527000001322</c:v>
                </c:pt>
                <c:pt idx="62">
                  <c:v>84.233219999990368</c:v>
                </c:pt>
                <c:pt idx="63">
                  <c:v>60.85176000001055</c:v>
                </c:pt>
                <c:pt idx="64">
                  <c:v>63.480979999986587</c:v>
                </c:pt>
                <c:pt idx="65">
                  <c:v>88.943760000015544</c:v>
                </c:pt>
                <c:pt idx="66">
                  <c:v>83.807080000016171</c:v>
                </c:pt>
                <c:pt idx="67">
                  <c:v>52.833470000006415</c:v>
                </c:pt>
                <c:pt idx="68">
                  <c:v>51.722849999983112</c:v>
                </c:pt>
                <c:pt idx="69">
                  <c:v>16.091819999998712</c:v>
                </c:pt>
                <c:pt idx="70">
                  <c:v>25.438969999982202</c:v>
                </c:pt>
                <c:pt idx="71">
                  <c:v>62.209779999988456</c:v>
                </c:pt>
                <c:pt idx="72">
                  <c:v>66.404980000041277</c:v>
                </c:pt>
                <c:pt idx="73">
                  <c:v>70.378769999963168</c:v>
                </c:pt>
                <c:pt idx="74">
                  <c:v>74.643529999985489</c:v>
                </c:pt>
                <c:pt idx="75">
                  <c:v>54.448030000020417</c:v>
                </c:pt>
                <c:pt idx="76">
                  <c:v>21.025620000036675</c:v>
                </c:pt>
                <c:pt idx="77">
                  <c:v>17.998229999990969</c:v>
                </c:pt>
                <c:pt idx="78">
                  <c:v>37.281539999999254</c:v>
                </c:pt>
                <c:pt idx="79">
                  <c:v>38.025710000057167</c:v>
                </c:pt>
                <c:pt idx="80">
                  <c:v>14.875899999983492</c:v>
                </c:pt>
                <c:pt idx="81">
                  <c:v>14.515300000001464</c:v>
                </c:pt>
                <c:pt idx="82">
                  <c:v>17.324309999989218</c:v>
                </c:pt>
                <c:pt idx="83">
                  <c:v>13.145359999983508</c:v>
                </c:pt>
                <c:pt idx="84">
                  <c:v>11.909920000033297</c:v>
                </c:pt>
                <c:pt idx="85">
                  <c:v>13.245070000010012</c:v>
                </c:pt>
                <c:pt idx="86">
                  <c:v>27.839389999944899</c:v>
                </c:pt>
                <c:pt idx="87">
                  <c:v>12.952920000041559</c:v>
                </c:pt>
                <c:pt idx="88">
                  <c:v>11.608499999982234</c:v>
                </c:pt>
                <c:pt idx="89">
                  <c:v>15.276322601723182</c:v>
                </c:pt>
                <c:pt idx="90">
                  <c:v>13.419482974335867</c:v>
                </c:pt>
                <c:pt idx="91">
                  <c:v>20.780819999993422</c:v>
                </c:pt>
                <c:pt idx="92">
                  <c:v>20.853840000006606</c:v>
                </c:pt>
                <c:pt idx="93">
                  <c:v>36.437211019071178</c:v>
                </c:pt>
                <c:pt idx="94">
                  <c:v>44.350419999971272</c:v>
                </c:pt>
                <c:pt idx="95">
                  <c:v>66.49412999999339</c:v>
                </c:pt>
                <c:pt idx="96">
                  <c:v>57.576950000051468</c:v>
                </c:pt>
                <c:pt idx="97">
                  <c:v>57.654019999996706</c:v>
                </c:pt>
                <c:pt idx="98">
                  <c:v>61.49031000000145</c:v>
                </c:pt>
                <c:pt idx="99">
                  <c:v>84.031899999959364</c:v>
                </c:pt>
                <c:pt idx="100">
                  <c:v>90.375469999998003</c:v>
                </c:pt>
                <c:pt idx="101">
                  <c:v>99.792390000031375</c:v>
                </c:pt>
                <c:pt idx="102">
                  <c:v>100.58761999997662</c:v>
                </c:pt>
                <c:pt idx="103">
                  <c:v>92.968070000013029</c:v>
                </c:pt>
                <c:pt idx="104">
                  <c:v>66.7104999999748</c:v>
                </c:pt>
                <c:pt idx="105">
                  <c:v>42.474930000035215</c:v>
                </c:pt>
                <c:pt idx="106">
                  <c:v>81.674669999997676</c:v>
                </c:pt>
                <c:pt idx="107">
                  <c:v>88.992999999989792</c:v>
                </c:pt>
                <c:pt idx="108">
                  <c:v>94.944420000015555</c:v>
                </c:pt>
                <c:pt idx="109">
                  <c:v>88.748659999983275</c:v>
                </c:pt>
                <c:pt idx="110">
                  <c:v>70.228800000005037</c:v>
                </c:pt>
                <c:pt idx="111">
                  <c:v>37.997195406030436</c:v>
                </c:pt>
                <c:pt idx="112">
                  <c:v>28.147951028046819</c:v>
                </c:pt>
                <c:pt idx="113">
                  <c:v>27.800469999996388</c:v>
                </c:pt>
                <c:pt idx="114">
                  <c:v>36.640079999998854</c:v>
                </c:pt>
                <c:pt idx="115">
                  <c:v>39.532189999996511</c:v>
                </c:pt>
                <c:pt idx="116">
                  <c:v>43.978845449609153</c:v>
                </c:pt>
                <c:pt idx="117">
                  <c:v>25.157430000006947</c:v>
                </c:pt>
                <c:pt idx="118">
                  <c:v>28.108190000018375</c:v>
                </c:pt>
                <c:pt idx="119">
                  <c:v>20.417490000011945</c:v>
                </c:pt>
                <c:pt idx="120">
                  <c:v>61.097329999953928</c:v>
                </c:pt>
                <c:pt idx="121">
                  <c:v>53.888290000031176</c:v>
                </c:pt>
                <c:pt idx="122">
                  <c:v>35.079419999997228</c:v>
                </c:pt>
                <c:pt idx="123">
                  <c:v>40.101130000008361</c:v>
                </c:pt>
                <c:pt idx="124">
                  <c:v>17.946719999969709</c:v>
                </c:pt>
                <c:pt idx="125">
                  <c:v>18.081530000032075</c:v>
                </c:pt>
                <c:pt idx="126">
                  <c:v>14.900809999993344</c:v>
                </c:pt>
                <c:pt idx="127">
                  <c:v>17.366289999978825</c:v>
                </c:pt>
                <c:pt idx="128">
                  <c:v>35.601909999983754</c:v>
                </c:pt>
                <c:pt idx="129">
                  <c:v>74.638590000050286</c:v>
                </c:pt>
                <c:pt idx="130">
                  <c:v>45.130609999951353</c:v>
                </c:pt>
                <c:pt idx="131">
                  <c:v>30.713716794333813</c:v>
                </c:pt>
                <c:pt idx="132">
                  <c:v>51.983419999960319</c:v>
                </c:pt>
                <c:pt idx="133">
                  <c:v>43.887620000027297</c:v>
                </c:pt>
                <c:pt idx="134">
                  <c:v>48.769429999977518</c:v>
                </c:pt>
                <c:pt idx="135">
                  <c:v>52.62481000002699</c:v>
                </c:pt>
                <c:pt idx="136">
                  <c:v>46.02956000000961</c:v>
                </c:pt>
                <c:pt idx="137">
                  <c:v>43.457679796725877</c:v>
                </c:pt>
                <c:pt idx="138">
                  <c:v>48.903099999976767</c:v>
                </c:pt>
                <c:pt idx="139">
                  <c:v>29.59995999999494</c:v>
                </c:pt>
                <c:pt idx="140">
                  <c:v>25.324350506358904</c:v>
                </c:pt>
                <c:pt idx="141">
                  <c:v>31.379389999997787</c:v>
                </c:pt>
                <c:pt idx="142">
                  <c:v>27.810570000012159</c:v>
                </c:pt>
                <c:pt idx="143">
                  <c:v>20.133889999978912</c:v>
                </c:pt>
                <c:pt idx="144">
                  <c:v>29.734510000031307</c:v>
                </c:pt>
                <c:pt idx="145">
                  <c:v>45.402189999976088</c:v>
                </c:pt>
                <c:pt idx="146">
                  <c:v>58.065629999970433</c:v>
                </c:pt>
                <c:pt idx="147">
                  <c:v>41.623680000010559</c:v>
                </c:pt>
                <c:pt idx="148">
                  <c:v>52.712590000012668</c:v>
                </c:pt>
                <c:pt idx="149">
                  <c:v>63.404979999977805</c:v>
                </c:pt>
                <c:pt idx="150">
                  <c:v>47.15685000003748</c:v>
                </c:pt>
                <c:pt idx="151">
                  <c:v>46.470470000001733</c:v>
                </c:pt>
                <c:pt idx="152">
                  <c:v>39.67316999998922</c:v>
                </c:pt>
                <c:pt idx="153">
                  <c:v>36.483790000023852</c:v>
                </c:pt>
                <c:pt idx="154">
                  <c:v>52.25736999995415</c:v>
                </c:pt>
                <c:pt idx="155">
                  <c:v>48.689419999991507</c:v>
                </c:pt>
                <c:pt idx="156">
                  <c:v>61.858330000006362</c:v>
                </c:pt>
                <c:pt idx="157">
                  <c:v>60.854670000032101</c:v>
                </c:pt>
                <c:pt idx="158">
                  <c:v>35.51613999997106</c:v>
                </c:pt>
                <c:pt idx="159">
                  <c:v>22.408291270363414</c:v>
                </c:pt>
                <c:pt idx="160">
                  <c:v>17.964140000003038</c:v>
                </c:pt>
                <c:pt idx="161">
                  <c:v>25.908980000003567</c:v>
                </c:pt>
                <c:pt idx="162">
                  <c:v>64.399799999956826</c:v>
                </c:pt>
                <c:pt idx="163">
                  <c:v>48.214830000030908</c:v>
                </c:pt>
                <c:pt idx="164">
                  <c:v>27.800822540657805</c:v>
                </c:pt>
                <c:pt idx="165">
                  <c:v>26.756880253541212</c:v>
                </c:pt>
                <c:pt idx="166">
                  <c:v>22.697171524408439</c:v>
                </c:pt>
                <c:pt idx="167">
                  <c:v>30.466879999991409</c:v>
                </c:pt>
                <c:pt idx="168">
                  <c:v>25.130050000006197</c:v>
                </c:pt>
                <c:pt idx="169">
                  <c:v>34.035039999959672</c:v>
                </c:pt>
                <c:pt idx="170">
                  <c:v>47.180530000000388</c:v>
                </c:pt>
                <c:pt idx="171">
                  <c:v>58.758080000003034</c:v>
                </c:pt>
                <c:pt idx="172">
                  <c:v>27.393912794740753</c:v>
                </c:pt>
                <c:pt idx="173">
                  <c:v>18.780380000008648</c:v>
                </c:pt>
                <c:pt idx="174">
                  <c:v>13.063019999970457</c:v>
                </c:pt>
                <c:pt idx="175">
                  <c:v>29.767700000026995</c:v>
                </c:pt>
                <c:pt idx="176">
                  <c:v>41.513720000011205</c:v>
                </c:pt>
                <c:pt idx="177">
                  <c:v>40.996480762195489</c:v>
                </c:pt>
                <c:pt idx="178">
                  <c:v>22.885512032499875</c:v>
                </c:pt>
                <c:pt idx="179">
                  <c:v>17.976030000014596</c:v>
                </c:pt>
                <c:pt idx="180">
                  <c:v>22.54974999997518</c:v>
                </c:pt>
                <c:pt idx="181">
                  <c:v>31.769599999984877</c:v>
                </c:pt>
                <c:pt idx="182">
                  <c:v>20.351600000021271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48-4D5C-83A8-A1C5F9B4B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0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Daily demand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97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17 and 18 Power'!$F$7</c:f>
              <c:strCache>
                <c:ptCount val="1"/>
                <c:pt idx="0">
                  <c:v>2022_23 Actuals</c:v>
                </c:pt>
              </c:strCache>
            </c:strRef>
          </c:tx>
          <c:spPr>
            <a:ln w="22225" cap="rnd">
              <a:solidFill>
                <a:schemeClr val="accent1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17 and 18 Power'!$E$8:$E$190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 17 and 18 Power'!$F$8:$F$190</c:f>
              <c:numCache>
                <c:formatCode>0.00</c:formatCode>
                <c:ptCount val="183"/>
                <c:pt idx="0">
                  <c:v>1.9006910000000876E-2</c:v>
                </c:pt>
                <c:pt idx="1">
                  <c:v>6.0888470000012004E-2</c:v>
                </c:pt>
                <c:pt idx="2">
                  <c:v>0.12536674000001077</c:v>
                </c:pt>
                <c:pt idx="3">
                  <c:v>0.1710943000000143</c:v>
                </c:pt>
                <c:pt idx="4">
                  <c:v>0.20416646999999802</c:v>
                </c:pt>
                <c:pt idx="5">
                  <c:v>0.23817202000000776</c:v>
                </c:pt>
                <c:pt idx="6">
                  <c:v>0.26505924000000491</c:v>
                </c:pt>
                <c:pt idx="7">
                  <c:v>0.3038417500000048</c:v>
                </c:pt>
                <c:pt idx="8">
                  <c:v>0.32738822999999001</c:v>
                </c:pt>
                <c:pt idx="9">
                  <c:v>0.37678592000000488</c:v>
                </c:pt>
                <c:pt idx="10">
                  <c:v>0.44594647000000887</c:v>
                </c:pt>
                <c:pt idx="11">
                  <c:v>0.52018176999999022</c:v>
                </c:pt>
                <c:pt idx="12">
                  <c:v>0.59703931000001231</c:v>
                </c:pt>
                <c:pt idx="13">
                  <c:v>0.67133180999998998</c:v>
                </c:pt>
                <c:pt idx="14">
                  <c:v>0.70128957999999386</c:v>
                </c:pt>
                <c:pt idx="15">
                  <c:v>0.7335930499999852</c:v>
                </c:pt>
                <c:pt idx="16">
                  <c:v>0.78882286999999451</c:v>
                </c:pt>
                <c:pt idx="17">
                  <c:v>0.86799086000000769</c:v>
                </c:pt>
                <c:pt idx="18">
                  <c:v>0.92479743999999731</c:v>
                </c:pt>
                <c:pt idx="19">
                  <c:v>1.0053036299999873</c:v>
                </c:pt>
                <c:pt idx="20">
                  <c:v>1.0764060099999953</c:v>
                </c:pt>
                <c:pt idx="21">
                  <c:v>1.1371221000000138</c:v>
                </c:pt>
                <c:pt idx="22">
                  <c:v>1.1846206600000133</c:v>
                </c:pt>
                <c:pt idx="23">
                  <c:v>1.2431540500000042</c:v>
                </c:pt>
                <c:pt idx="24">
                  <c:v>1.3101019100000064</c:v>
                </c:pt>
                <c:pt idx="25">
                  <c:v>1.3545901000000127</c:v>
                </c:pt>
                <c:pt idx="26">
                  <c:v>1.413840430000006</c:v>
                </c:pt>
                <c:pt idx="27">
                  <c:v>1.4649210300000066</c:v>
                </c:pt>
                <c:pt idx="28">
                  <c:v>1.5091925300000142</c:v>
                </c:pt>
                <c:pt idx="29">
                  <c:v>1.5406883000000138</c:v>
                </c:pt>
                <c:pt idx="30">
                  <c:v>1.5875772100000176</c:v>
                </c:pt>
                <c:pt idx="31">
                  <c:v>1.6167042700000349</c:v>
                </c:pt>
                <c:pt idx="32">
                  <c:v>1.6495391800000281</c:v>
                </c:pt>
                <c:pt idx="33">
                  <c:v>1.7113192400000072</c:v>
                </c:pt>
                <c:pt idx="34">
                  <c:v>1.7721528700000111</c:v>
                </c:pt>
                <c:pt idx="35">
                  <c:v>1.8156228500000251</c:v>
                </c:pt>
                <c:pt idx="36">
                  <c:v>1.8437174200000286</c:v>
                </c:pt>
                <c:pt idx="37">
                  <c:v>1.881078680000033</c:v>
                </c:pt>
                <c:pt idx="38">
                  <c:v>1.9141782900000099</c:v>
                </c:pt>
                <c:pt idx="39">
                  <c:v>1.95583309000001</c:v>
                </c:pt>
                <c:pt idx="40">
                  <c:v>1.9913310200000094</c:v>
                </c:pt>
                <c:pt idx="41">
                  <c:v>2.0366649900000082</c:v>
                </c:pt>
                <c:pt idx="42">
                  <c:v>2.1008085299999997</c:v>
                </c:pt>
                <c:pt idx="43">
                  <c:v>2.1569768800000078</c:v>
                </c:pt>
                <c:pt idx="44">
                  <c:v>2.2243346599999905</c:v>
                </c:pt>
                <c:pt idx="45">
                  <c:v>2.2881449000000149</c:v>
                </c:pt>
                <c:pt idx="46">
                  <c:v>2.3477299000000098</c:v>
                </c:pt>
                <c:pt idx="47">
                  <c:v>2.4063727599999969</c:v>
                </c:pt>
                <c:pt idx="48">
                  <c:v>2.4764694699999965</c:v>
                </c:pt>
                <c:pt idx="49">
                  <c:v>2.5489261900000102</c:v>
                </c:pt>
                <c:pt idx="50">
                  <c:v>2.6276973099999767</c:v>
                </c:pt>
                <c:pt idx="51">
                  <c:v>2.7041567699999858</c:v>
                </c:pt>
                <c:pt idx="52">
                  <c:v>2.7846933199999415</c:v>
                </c:pt>
                <c:pt idx="53">
                  <c:v>2.8399437899999436</c:v>
                </c:pt>
                <c:pt idx="54">
                  <c:v>2.8933350999999696</c:v>
                </c:pt>
                <c:pt idx="55">
                  <c:v>2.9543626599999686</c:v>
                </c:pt>
                <c:pt idx="56">
                  <c:v>3.0008949699999685</c:v>
                </c:pt>
                <c:pt idx="57">
                  <c:v>3.0667651099999738</c:v>
                </c:pt>
                <c:pt idx="58">
                  <c:v>3.1571505299999636</c:v>
                </c:pt>
                <c:pt idx="59">
                  <c:v>3.246527429999897</c:v>
                </c:pt>
                <c:pt idx="60">
                  <c:v>3.3336224299999055</c:v>
                </c:pt>
                <c:pt idx="61">
                  <c:v>3.4210211699999018</c:v>
                </c:pt>
                <c:pt idx="62">
                  <c:v>3.4903152899999221</c:v>
                </c:pt>
                <c:pt idx="63">
                  <c:v>3.542436589999916</c:v>
                </c:pt>
                <c:pt idx="64">
                  <c:v>3.588875829999929</c:v>
                </c:pt>
                <c:pt idx="65">
                  <c:v>3.6675564999999355</c:v>
                </c:pt>
                <c:pt idx="66">
                  <c:v>3.7466118699999229</c:v>
                </c:pt>
                <c:pt idx="67">
                  <c:v>3.8301066899998992</c:v>
                </c:pt>
                <c:pt idx="68">
                  <c:v>3.9213343899999029</c:v>
                </c:pt>
                <c:pt idx="69">
                  <c:v>4.0118547499999195</c:v>
                </c:pt>
                <c:pt idx="70">
                  <c:v>4.099939819999916</c:v>
                </c:pt>
                <c:pt idx="71">
                  <c:v>4.1941964899998974</c:v>
                </c:pt>
                <c:pt idx="72">
                  <c:v>4.294997469999922</c:v>
                </c:pt>
                <c:pt idx="73">
                  <c:v>4.3906058899999323</c:v>
                </c:pt>
                <c:pt idx="74">
                  <c:v>4.4812968999999212</c:v>
                </c:pt>
                <c:pt idx="75">
                  <c:v>4.5752706499999585</c:v>
                </c:pt>
                <c:pt idx="76">
                  <c:v>4.6561951599999389</c:v>
                </c:pt>
                <c:pt idx="77">
                  <c:v>4.7081297999999387</c:v>
                </c:pt>
                <c:pt idx="78">
                  <c:v>4.7314516599999452</c:v>
                </c:pt>
                <c:pt idx="79">
                  <c:v>4.7577126699999379</c:v>
                </c:pt>
                <c:pt idx="80">
                  <c:v>4.7843002799999574</c:v>
                </c:pt>
                <c:pt idx="81">
                  <c:v>4.8137157899999501</c:v>
                </c:pt>
                <c:pt idx="82">
                  <c:v>4.8772154299999526</c:v>
                </c:pt>
                <c:pt idx="83">
                  <c:v>4.9148079299999186</c:v>
                </c:pt>
                <c:pt idx="84">
                  <c:v>4.9320669099999357</c:v>
                </c:pt>
                <c:pt idx="85">
                  <c:v>4.9488194699999344</c:v>
                </c:pt>
                <c:pt idx="86">
                  <c:v>4.9621285899999643</c:v>
                </c:pt>
                <c:pt idx="87">
                  <c:v>4.9742489999999737</c:v>
                </c:pt>
                <c:pt idx="88">
                  <c:v>4.9889866499999744</c:v>
                </c:pt>
                <c:pt idx="89">
                  <c:v>5.0000836699999782</c:v>
                </c:pt>
                <c:pt idx="90">
                  <c:v>5.0116218099999452</c:v>
                </c:pt>
                <c:pt idx="91">
                  <c:v>5.0355751999999452</c:v>
                </c:pt>
                <c:pt idx="92">
                  <c:v>5.0576023599999624</c:v>
                </c:pt>
                <c:pt idx="93">
                  <c:v>5.0901872100000078</c:v>
                </c:pt>
                <c:pt idx="94">
                  <c:v>5.1150080499999691</c:v>
                </c:pt>
                <c:pt idx="95">
                  <c:v>5.1321916899999858</c:v>
                </c:pt>
                <c:pt idx="96">
                  <c:v>5.1650758199999451</c:v>
                </c:pt>
                <c:pt idx="97">
                  <c:v>5.1899429600000468</c:v>
                </c:pt>
                <c:pt idx="98">
                  <c:v>5.2041195600000441</c:v>
                </c:pt>
                <c:pt idx="99">
                  <c:v>5.2201466399999363</c:v>
                </c:pt>
                <c:pt idx="100">
                  <c:v>5.2409009600000394</c:v>
                </c:pt>
                <c:pt idx="101">
                  <c:v>5.2580734300000387</c:v>
                </c:pt>
                <c:pt idx="102">
                  <c:v>5.2718548200000148</c:v>
                </c:pt>
                <c:pt idx="103">
                  <c:v>5.2884287400000103</c:v>
                </c:pt>
                <c:pt idx="104">
                  <c:v>5.3076160299999202</c:v>
                </c:pt>
                <c:pt idx="105">
                  <c:v>5.3208062299999721</c:v>
                </c:pt>
                <c:pt idx="106">
                  <c:v>5.3548668399999446</c:v>
                </c:pt>
                <c:pt idx="107">
                  <c:v>5.4153960299999779</c:v>
                </c:pt>
                <c:pt idx="108">
                  <c:v>5.4818957099999697</c:v>
                </c:pt>
                <c:pt idx="109">
                  <c:v>5.5456610700000182</c:v>
                </c:pt>
                <c:pt idx="110">
                  <c:v>5.6225034200000259</c:v>
                </c:pt>
                <c:pt idx="111">
                  <c:v>5.6951475500000228</c:v>
                </c:pt>
                <c:pt idx="112">
                  <c:v>5.7450875700000061</c:v>
                </c:pt>
                <c:pt idx="113">
                  <c:v>5.8056675600000007</c:v>
                </c:pt>
                <c:pt idx="114">
                  <c:v>5.891934550000002</c:v>
                </c:pt>
                <c:pt idx="115">
                  <c:v>5.9799173500000027</c:v>
                </c:pt>
                <c:pt idx="116">
                  <c:v>6.0560028099999998</c:v>
                </c:pt>
                <c:pt idx="117">
                  <c:v>6.1303653499999999</c:v>
                </c:pt>
                <c:pt idx="118">
                  <c:v>6.2132659700000259</c:v>
                </c:pt>
                <c:pt idx="119">
                  <c:v>6.2790083300000097</c:v>
                </c:pt>
                <c:pt idx="120">
                  <c:v>6.2998062999999958</c:v>
                </c:pt>
                <c:pt idx="121">
                  <c:v>6.3472846600000352</c:v>
                </c:pt>
                <c:pt idx="122">
                  <c:v>6.3788055000000083</c:v>
                </c:pt>
                <c:pt idx="123">
                  <c:v>6.4004893500000266</c:v>
                </c:pt>
                <c:pt idx="124">
                  <c:v>6.42846439000005</c:v>
                </c:pt>
                <c:pt idx="125">
                  <c:v>6.4594820900000363</c:v>
                </c:pt>
                <c:pt idx="126">
                  <c:v>6.4899530900000082</c:v>
                </c:pt>
                <c:pt idx="127">
                  <c:v>6.527412200000045</c:v>
                </c:pt>
                <c:pt idx="128">
                  <c:v>6.5993468400000559</c:v>
                </c:pt>
                <c:pt idx="129">
                  <c:v>6.6763615500000784</c:v>
                </c:pt>
                <c:pt idx="130">
                  <c:v>6.7301556400000608</c:v>
                </c:pt>
                <c:pt idx="131">
                  <c:v>6.7871714000000791</c:v>
                </c:pt>
                <c:pt idx="132">
                  <c:v>6.8285839400000965</c:v>
                </c:pt>
                <c:pt idx="133">
                  <c:v>6.8782871500000784</c:v>
                </c:pt>
                <c:pt idx="134">
                  <c:v>6.9344995900000557</c:v>
                </c:pt>
                <c:pt idx="135">
                  <c:v>7.0054570100000788</c:v>
                </c:pt>
                <c:pt idx="136">
                  <c:v>7.0646515100000622</c:v>
                </c:pt>
                <c:pt idx="137">
                  <c:v>7.111135710000104</c:v>
                </c:pt>
                <c:pt idx="138">
                  <c:v>7.155611840000069</c:v>
                </c:pt>
                <c:pt idx="139">
                  <c:v>7.1827236400000851</c:v>
                </c:pt>
                <c:pt idx="140">
                  <c:v>7.2043410600000577</c:v>
                </c:pt>
                <c:pt idx="141">
                  <c:v>7.2310441100000418</c:v>
                </c:pt>
                <c:pt idx="142">
                  <c:v>7.2682200200000384</c:v>
                </c:pt>
                <c:pt idx="143">
                  <c:v>7.3349295900000362</c:v>
                </c:pt>
                <c:pt idx="144">
                  <c:v>7.4011030900000296</c:v>
                </c:pt>
                <c:pt idx="145">
                  <c:v>7.4582554100000618</c:v>
                </c:pt>
                <c:pt idx="146">
                  <c:v>7.5015768000000556</c:v>
                </c:pt>
                <c:pt idx="147">
                  <c:v>7.5375058800000856</c:v>
                </c:pt>
                <c:pt idx="148">
                  <c:v>7.5920258800000617</c:v>
                </c:pt>
                <c:pt idx="149">
                  <c:v>7.6802050200000833</c:v>
                </c:pt>
                <c:pt idx="150">
                  <c:v>7.7710215900001387</c:v>
                </c:pt>
                <c:pt idx="151">
                  <c:v>7.7710215900001387</c:v>
                </c:pt>
                <c:pt idx="152">
                  <c:v>7.858529450000165</c:v>
                </c:pt>
                <c:pt idx="153">
                  <c:v>7.9508350000001426</c:v>
                </c:pt>
                <c:pt idx="154">
                  <c:v>8.0356782300001566</c:v>
                </c:pt>
                <c:pt idx="155">
                  <c:v>8.1091841900001533</c:v>
                </c:pt>
                <c:pt idx="156">
                  <c:v>8.185921460000154</c:v>
                </c:pt>
                <c:pt idx="157">
                  <c:v>8.26602165000015</c:v>
                </c:pt>
                <c:pt idx="158">
                  <c:v>8.3522519300001345</c:v>
                </c:pt>
                <c:pt idx="159">
                  <c:v>8.4270304900001367</c:v>
                </c:pt>
                <c:pt idx="160">
                  <c:v>8.4821937000001384</c:v>
                </c:pt>
                <c:pt idx="161">
                  <c:v>8.5434894900001321</c:v>
                </c:pt>
                <c:pt idx="162">
                  <c:v>8.5899992300001244</c:v>
                </c:pt>
                <c:pt idx="163">
                  <c:v>8.6069548200001318</c:v>
                </c:pt>
                <c:pt idx="164">
                  <c:v>8.6258201400001493</c:v>
                </c:pt>
                <c:pt idx="165">
                  <c:v>8.6712229200001296</c:v>
                </c:pt>
                <c:pt idx="166">
                  <c:v>8.7295246500001458</c:v>
                </c:pt>
                <c:pt idx="167">
                  <c:v>8.7582599200001248</c:v>
                </c:pt>
                <c:pt idx="168">
                  <c:v>8.8113539000001317</c:v>
                </c:pt>
                <c:pt idx="169">
                  <c:v>8.8502449400001399</c:v>
                </c:pt>
                <c:pt idx="170">
                  <c:v>8.8967883800001299</c:v>
                </c:pt>
                <c:pt idx="171">
                  <c:v>8.95081323000014</c:v>
                </c:pt>
                <c:pt idx="172">
                  <c:v>8.9800950400001387</c:v>
                </c:pt>
                <c:pt idx="173">
                  <c:v>9.000176290000141</c:v>
                </c:pt>
                <c:pt idx="174">
                  <c:v>9.0214301700001389</c:v>
                </c:pt>
                <c:pt idx="175">
                  <c:v>9.0352171600001192</c:v>
                </c:pt>
                <c:pt idx="176">
                  <c:v>9.0620838000000852</c:v>
                </c:pt>
                <c:pt idx="177">
                  <c:v>9.0943864900001667</c:v>
                </c:pt>
                <c:pt idx="178">
                  <c:v>9.1549155200001664</c:v>
                </c:pt>
                <c:pt idx="179">
                  <c:v>9.1986388800000629</c:v>
                </c:pt>
                <c:pt idx="180">
                  <c:v>9.2368864400000668</c:v>
                </c:pt>
                <c:pt idx="181">
                  <c:v>9.2684110900001091</c:v>
                </c:pt>
                <c:pt idx="182">
                  <c:v>9.3073683100001414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C8-449F-B80E-45AC4D3FE512}"/>
            </c:ext>
          </c:extLst>
        </c:ser>
        <c:ser>
          <c:idx val="2"/>
          <c:order val="1"/>
          <c:tx>
            <c:strRef>
              <c:f>'Fig 17 and 18 Power'!$G$7</c:f>
              <c:strCache>
                <c:ptCount val="1"/>
                <c:pt idx="0">
                  <c:v>2023_24 Actuals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17 and 18 Power'!$E$8:$E$190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 17 and 18 Power'!$G$8:$G$190</c:f>
              <c:numCache>
                <c:formatCode>0.00</c:formatCode>
                <c:ptCount val="183"/>
                <c:pt idx="0">
                  <c:v>3.3736169999999614E-2</c:v>
                </c:pt>
                <c:pt idx="1">
                  <c:v>8.7605610000000611E-2</c:v>
                </c:pt>
                <c:pt idx="2">
                  <c:v>0.10626011000000096</c:v>
                </c:pt>
                <c:pt idx="3">
                  <c:v>0.13312373999999905</c:v>
                </c:pt>
                <c:pt idx="4">
                  <c:v>0.17234971000000057</c:v>
                </c:pt>
                <c:pt idx="5">
                  <c:v>0.19401628999999979</c:v>
                </c:pt>
                <c:pt idx="6">
                  <c:v>0.21669892000000082</c:v>
                </c:pt>
                <c:pt idx="7">
                  <c:v>0.25340292000000092</c:v>
                </c:pt>
                <c:pt idx="8">
                  <c:v>0.31632461000000039</c:v>
                </c:pt>
                <c:pt idx="9">
                  <c:v>0.35063789000000151</c:v>
                </c:pt>
                <c:pt idx="10">
                  <c:v>0.38609229000000023</c:v>
                </c:pt>
                <c:pt idx="11">
                  <c:v>0.44675589000000071</c:v>
                </c:pt>
                <c:pt idx="12">
                  <c:v>0.46194675000000185</c:v>
                </c:pt>
                <c:pt idx="13">
                  <c:v>0.47609068000000032</c:v>
                </c:pt>
                <c:pt idx="14">
                  <c:v>0.50549671999999968</c:v>
                </c:pt>
                <c:pt idx="15">
                  <c:v>0.57177279999999986</c:v>
                </c:pt>
                <c:pt idx="16">
                  <c:v>0.60604323000000149</c:v>
                </c:pt>
                <c:pt idx="17">
                  <c:v>0.62415127999999909</c:v>
                </c:pt>
                <c:pt idx="18">
                  <c:v>0.66062314999999994</c:v>
                </c:pt>
                <c:pt idx="19">
                  <c:v>0.68453031999999947</c:v>
                </c:pt>
                <c:pt idx="20">
                  <c:v>0.71179809999999999</c:v>
                </c:pt>
                <c:pt idx="21">
                  <c:v>0.75281886000000142</c:v>
                </c:pt>
                <c:pt idx="22">
                  <c:v>0.80623937000000012</c:v>
                </c:pt>
                <c:pt idx="23">
                  <c:v>0.86287481000000066</c:v>
                </c:pt>
                <c:pt idx="24">
                  <c:v>0.9223662699999996</c:v>
                </c:pt>
                <c:pt idx="25">
                  <c:v>0.97733055999999996</c:v>
                </c:pt>
                <c:pt idx="26">
                  <c:v>1.0238814599999999</c:v>
                </c:pt>
                <c:pt idx="27">
                  <c:v>1.0461812299999991</c:v>
                </c:pt>
                <c:pt idx="28">
                  <c:v>1.0645493999999993</c:v>
                </c:pt>
                <c:pt idx="29">
                  <c:v>1.1090703399999999</c:v>
                </c:pt>
                <c:pt idx="30">
                  <c:v>1.1494990499999989</c:v>
                </c:pt>
                <c:pt idx="31">
                  <c:v>1.1688677699999999</c:v>
                </c:pt>
                <c:pt idx="32">
                  <c:v>1.1982549999999972</c:v>
                </c:pt>
                <c:pt idx="33">
                  <c:v>1.2277871800000013</c:v>
                </c:pt>
                <c:pt idx="34">
                  <c:v>1.2663102099999985</c:v>
                </c:pt>
                <c:pt idx="35">
                  <c:v>1.297650380000001</c:v>
                </c:pt>
                <c:pt idx="36">
                  <c:v>1.3317314959284039</c:v>
                </c:pt>
                <c:pt idx="37">
                  <c:v>1.3725924259283986</c:v>
                </c:pt>
                <c:pt idx="38">
                  <c:v>1.4038883159283995</c:v>
                </c:pt>
                <c:pt idx="39">
                  <c:v>1.4468249059284028</c:v>
                </c:pt>
                <c:pt idx="40">
                  <c:v>1.4922412659284066</c:v>
                </c:pt>
                <c:pt idx="41">
                  <c:v>1.5408965859284016</c:v>
                </c:pt>
                <c:pt idx="42">
                  <c:v>1.5813460159283983</c:v>
                </c:pt>
                <c:pt idx="43">
                  <c:v>1.6062622259284032</c:v>
                </c:pt>
                <c:pt idx="44">
                  <c:v>1.6500073059284035</c:v>
                </c:pt>
                <c:pt idx="45">
                  <c:v>1.7110643559284027</c:v>
                </c:pt>
                <c:pt idx="46">
                  <c:v>1.7937932259283973</c:v>
                </c:pt>
                <c:pt idx="47">
                  <c:v>1.8646726359283881</c:v>
                </c:pt>
                <c:pt idx="48">
                  <c:v>1.8833792073216475</c:v>
                </c:pt>
                <c:pt idx="49">
                  <c:v>1.9046275573216367</c:v>
                </c:pt>
                <c:pt idx="50">
                  <c:v>1.9605574173216436</c:v>
                </c:pt>
                <c:pt idx="51">
                  <c:v>2.0304700473216366</c:v>
                </c:pt>
                <c:pt idx="52">
                  <c:v>2.0720175073216334</c:v>
                </c:pt>
                <c:pt idx="53">
                  <c:v>2.0912506273216738</c:v>
                </c:pt>
                <c:pt idx="54">
                  <c:v>2.1186778273216382</c:v>
                </c:pt>
                <c:pt idx="55">
                  <c:v>2.1720974973216705</c:v>
                </c:pt>
                <c:pt idx="56">
                  <c:v>2.2407437973216711</c:v>
                </c:pt>
                <c:pt idx="57">
                  <c:v>2.3021128273216891</c:v>
                </c:pt>
                <c:pt idx="58">
                  <c:v>2.376061007321689</c:v>
                </c:pt>
                <c:pt idx="59">
                  <c:v>2.4684454773216675</c:v>
                </c:pt>
                <c:pt idx="60">
                  <c:v>2.5708475173216625</c:v>
                </c:pt>
                <c:pt idx="61">
                  <c:v>2.6734227873216754</c:v>
                </c:pt>
                <c:pt idx="62">
                  <c:v>2.7576560073216658</c:v>
                </c:pt>
                <c:pt idx="63">
                  <c:v>2.8185077673216763</c:v>
                </c:pt>
                <c:pt idx="64">
                  <c:v>2.881988747321663</c:v>
                </c:pt>
                <c:pt idx="65">
                  <c:v>2.9709325073216788</c:v>
                </c:pt>
                <c:pt idx="66">
                  <c:v>3.0547395873216945</c:v>
                </c:pt>
                <c:pt idx="67">
                  <c:v>3.1075730573217011</c:v>
                </c:pt>
                <c:pt idx="68">
                  <c:v>3.1592959073216842</c:v>
                </c:pt>
                <c:pt idx="69">
                  <c:v>3.1753877273216831</c:v>
                </c:pt>
                <c:pt idx="70">
                  <c:v>3.2008266973216655</c:v>
                </c:pt>
                <c:pt idx="71">
                  <c:v>3.2630364773216538</c:v>
                </c:pt>
                <c:pt idx="72">
                  <c:v>3.3294414573216948</c:v>
                </c:pt>
                <c:pt idx="73">
                  <c:v>3.399820227321658</c:v>
                </c:pt>
                <c:pt idx="74">
                  <c:v>3.4744637573216433</c:v>
                </c:pt>
                <c:pt idx="75">
                  <c:v>3.5289117873216638</c:v>
                </c:pt>
                <c:pt idx="76">
                  <c:v>3.5499374073217003</c:v>
                </c:pt>
                <c:pt idx="77">
                  <c:v>3.5679356373216917</c:v>
                </c:pt>
                <c:pt idx="78">
                  <c:v>3.6052171773216903</c:v>
                </c:pt>
                <c:pt idx="79">
                  <c:v>3.6432428873217479</c:v>
                </c:pt>
                <c:pt idx="80">
                  <c:v>3.6581187873217313</c:v>
                </c:pt>
                <c:pt idx="81">
                  <c:v>3.6726340873217329</c:v>
                </c:pt>
                <c:pt idx="82">
                  <c:v>3.6899583973217216</c:v>
                </c:pt>
                <c:pt idx="83">
                  <c:v>3.7031037573217054</c:v>
                </c:pt>
                <c:pt idx="84">
                  <c:v>3.7150136773217386</c:v>
                </c:pt>
                <c:pt idx="85">
                  <c:v>3.7282587473217488</c:v>
                </c:pt>
                <c:pt idx="86">
                  <c:v>3.7560981373216937</c:v>
                </c:pt>
                <c:pt idx="87">
                  <c:v>3.7690510573217351</c:v>
                </c:pt>
                <c:pt idx="88">
                  <c:v>3.7806595573217172</c:v>
                </c:pt>
                <c:pt idx="89">
                  <c:v>3.7959358799234404</c:v>
                </c:pt>
                <c:pt idx="90">
                  <c:v>3.8093553628977768</c:v>
                </c:pt>
                <c:pt idx="91">
                  <c:v>3.8301361828977702</c:v>
                </c:pt>
                <c:pt idx="92">
                  <c:v>3.8509900228977769</c:v>
                </c:pt>
                <c:pt idx="93">
                  <c:v>3.8874272339168479</c:v>
                </c:pt>
                <c:pt idx="94">
                  <c:v>3.9317776539168188</c:v>
                </c:pt>
                <c:pt idx="95">
                  <c:v>3.9982717839168123</c:v>
                </c:pt>
                <c:pt idx="96">
                  <c:v>4.0558487339168634</c:v>
                </c:pt>
                <c:pt idx="97">
                  <c:v>4.11350275391686</c:v>
                </c:pt>
                <c:pt idx="98">
                  <c:v>4.1749930639168618</c:v>
                </c:pt>
                <c:pt idx="99">
                  <c:v>4.2590249639168203</c:v>
                </c:pt>
                <c:pt idx="100">
                  <c:v>4.3494004339168191</c:v>
                </c:pt>
                <c:pt idx="101">
                  <c:v>4.4491928239168503</c:v>
                </c:pt>
                <c:pt idx="102">
                  <c:v>4.549780443916827</c:v>
                </c:pt>
                <c:pt idx="103">
                  <c:v>4.642748513916839</c:v>
                </c:pt>
                <c:pt idx="104">
                  <c:v>4.7094590139168142</c:v>
                </c:pt>
                <c:pt idx="105">
                  <c:v>4.7519339439168489</c:v>
                </c:pt>
                <c:pt idx="106">
                  <c:v>4.8336086139168462</c:v>
                </c:pt>
                <c:pt idx="107">
                  <c:v>4.9226016139168358</c:v>
                </c:pt>
                <c:pt idx="108">
                  <c:v>5.0175460339168509</c:v>
                </c:pt>
                <c:pt idx="109">
                  <c:v>5.1062946939168343</c:v>
                </c:pt>
                <c:pt idx="110">
                  <c:v>5.1765234939168394</c:v>
                </c:pt>
                <c:pt idx="111">
                  <c:v>5.2145206893228693</c:v>
                </c:pt>
                <c:pt idx="112">
                  <c:v>5.2426686403509164</c:v>
                </c:pt>
                <c:pt idx="113">
                  <c:v>5.2704691103509127</c:v>
                </c:pt>
                <c:pt idx="114">
                  <c:v>5.3071091903509124</c:v>
                </c:pt>
                <c:pt idx="115">
                  <c:v>5.346641380350909</c:v>
                </c:pt>
                <c:pt idx="116">
                  <c:v>5.390620225800518</c:v>
                </c:pt>
                <c:pt idx="117">
                  <c:v>5.4157776558005244</c:v>
                </c:pt>
                <c:pt idx="118">
                  <c:v>5.4438858458005424</c:v>
                </c:pt>
                <c:pt idx="119">
                  <c:v>5.4643033358005537</c:v>
                </c:pt>
                <c:pt idx="120">
                  <c:v>5.5254006658005084</c:v>
                </c:pt>
                <c:pt idx="121">
                  <c:v>5.5792889558005392</c:v>
                </c:pt>
                <c:pt idx="122">
                  <c:v>5.6143683758005363</c:v>
                </c:pt>
                <c:pt idx="123">
                  <c:v>5.6544695058005443</c:v>
                </c:pt>
                <c:pt idx="124">
                  <c:v>5.6724162258005144</c:v>
                </c:pt>
                <c:pt idx="125">
                  <c:v>5.6904977558005463</c:v>
                </c:pt>
                <c:pt idx="126">
                  <c:v>5.7053985658005404</c:v>
                </c:pt>
                <c:pt idx="127">
                  <c:v>5.7227648558005191</c:v>
                </c:pt>
                <c:pt idx="128">
                  <c:v>5.7583667658005036</c:v>
                </c:pt>
                <c:pt idx="129">
                  <c:v>5.8330053558005535</c:v>
                </c:pt>
                <c:pt idx="130">
                  <c:v>5.8781359658005048</c:v>
                </c:pt>
                <c:pt idx="131">
                  <c:v>5.9088496825948384</c:v>
                </c:pt>
                <c:pt idx="132">
                  <c:v>5.9608331025947994</c:v>
                </c:pt>
                <c:pt idx="133">
                  <c:v>6.0047207225948265</c:v>
                </c:pt>
                <c:pt idx="134">
                  <c:v>6.0534901525948044</c:v>
                </c:pt>
                <c:pt idx="135">
                  <c:v>6.1061149625948312</c:v>
                </c:pt>
                <c:pt idx="136">
                  <c:v>6.152144522594841</c:v>
                </c:pt>
                <c:pt idx="137">
                  <c:v>6.1956022023915667</c:v>
                </c:pt>
                <c:pt idx="138">
                  <c:v>6.2445053023915431</c:v>
                </c:pt>
                <c:pt idx="139">
                  <c:v>6.2741052623915383</c:v>
                </c:pt>
                <c:pt idx="140">
                  <c:v>6.2994296128978977</c:v>
                </c:pt>
                <c:pt idx="141">
                  <c:v>6.3308090028978956</c:v>
                </c:pt>
                <c:pt idx="142">
                  <c:v>6.3586195728979087</c:v>
                </c:pt>
                <c:pt idx="143">
                  <c:v>6.3787534628978877</c:v>
                </c:pt>
                <c:pt idx="144">
                  <c:v>6.4084879728979187</c:v>
                </c:pt>
                <c:pt idx="145">
                  <c:v>6.4538901628978946</c:v>
                </c:pt>
                <c:pt idx="146">
                  <c:v>6.5119557928978651</c:v>
                </c:pt>
                <c:pt idx="147">
                  <c:v>6.5535794728978756</c:v>
                </c:pt>
                <c:pt idx="148">
                  <c:v>6.6062920628978885</c:v>
                </c:pt>
                <c:pt idx="149">
                  <c:v>6.6696970428978659</c:v>
                </c:pt>
                <c:pt idx="150">
                  <c:v>6.7168538928979036</c:v>
                </c:pt>
                <c:pt idx="151">
                  <c:v>6.7633243628979054</c:v>
                </c:pt>
                <c:pt idx="152">
                  <c:v>6.8029975328978942</c:v>
                </c:pt>
                <c:pt idx="153">
                  <c:v>6.8394813228979183</c:v>
                </c:pt>
                <c:pt idx="154">
                  <c:v>6.8917386928978726</c:v>
                </c:pt>
                <c:pt idx="155">
                  <c:v>6.9404281128978633</c:v>
                </c:pt>
                <c:pt idx="156">
                  <c:v>7.0022864428978702</c:v>
                </c:pt>
                <c:pt idx="157">
                  <c:v>7.0631411128979025</c:v>
                </c:pt>
                <c:pt idx="158">
                  <c:v>7.0986572528978735</c:v>
                </c:pt>
                <c:pt idx="159">
                  <c:v>7.1210655441682364</c:v>
                </c:pt>
                <c:pt idx="160">
                  <c:v>7.1390296841682392</c:v>
                </c:pt>
                <c:pt idx="161">
                  <c:v>7.1649386641682433</c:v>
                </c:pt>
                <c:pt idx="162">
                  <c:v>7.2293384641681993</c:v>
                </c:pt>
                <c:pt idx="163">
                  <c:v>7.2775532941682304</c:v>
                </c:pt>
                <c:pt idx="164">
                  <c:v>7.3053541167088882</c:v>
                </c:pt>
                <c:pt idx="165">
                  <c:v>7.3321109969624292</c:v>
                </c:pt>
                <c:pt idx="166">
                  <c:v>7.3548081684868372</c:v>
                </c:pt>
                <c:pt idx="167">
                  <c:v>7.3852750484868297</c:v>
                </c:pt>
                <c:pt idx="168">
                  <c:v>7.4104050984868355</c:v>
                </c:pt>
                <c:pt idx="169">
                  <c:v>7.4444401384867955</c:v>
                </c:pt>
                <c:pt idx="170">
                  <c:v>7.4916206684867959</c:v>
                </c:pt>
                <c:pt idx="171">
                  <c:v>7.550378748486799</c:v>
                </c:pt>
                <c:pt idx="172">
                  <c:v>7.5777726612815393</c:v>
                </c:pt>
                <c:pt idx="173">
                  <c:v>7.5965530412815481</c:v>
                </c:pt>
                <c:pt idx="174">
                  <c:v>7.6096160612815185</c:v>
                </c:pt>
                <c:pt idx="175">
                  <c:v>7.6393837612815449</c:v>
                </c:pt>
                <c:pt idx="176">
                  <c:v>7.6808974812815558</c:v>
                </c:pt>
                <c:pt idx="177">
                  <c:v>7.721893962043751</c:v>
                </c:pt>
                <c:pt idx="178">
                  <c:v>7.7447794740762514</c:v>
                </c:pt>
                <c:pt idx="179">
                  <c:v>7.7627555040762655</c:v>
                </c:pt>
                <c:pt idx="180">
                  <c:v>7.7853052540762411</c:v>
                </c:pt>
                <c:pt idx="181">
                  <c:v>7.8170748540762265</c:v>
                </c:pt>
                <c:pt idx="182">
                  <c:v>7.8374264540762466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C8-449F-B80E-45AC4D3FE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Cumulative demand (</a:t>
                </a:r>
                <a:r>
                  <a:rPr lang="en-GB" sz="800" err="1"/>
                  <a:t>bcm</a:t>
                </a:r>
                <a:r>
                  <a:rPr lang="en-GB" sz="800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19 and 20 Ireland'!$F$7</c:f>
              <c:strCache>
                <c:ptCount val="1"/>
                <c:pt idx="0">
                  <c:v>2022/2023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19 and 20 Ireland'!$A$8:$A$190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19 and 20 Ireland'!$F$8:$F$190</c:f>
              <c:numCache>
                <c:formatCode>0.00</c:formatCode>
                <c:ptCount val="183"/>
                <c:pt idx="0">
                  <c:v>8.5100000000000002E-3</c:v>
                </c:pt>
                <c:pt idx="1">
                  <c:v>2.232E-2</c:v>
                </c:pt>
                <c:pt idx="2">
                  <c:v>3.2140000000000002E-2</c:v>
                </c:pt>
                <c:pt idx="3">
                  <c:v>4.3870000000000006E-2</c:v>
                </c:pt>
                <c:pt idx="4">
                  <c:v>5.5250000000000007E-2</c:v>
                </c:pt>
                <c:pt idx="5">
                  <c:v>6.3969999999999999E-2</c:v>
                </c:pt>
                <c:pt idx="6">
                  <c:v>7.3880000000000015E-2</c:v>
                </c:pt>
                <c:pt idx="7">
                  <c:v>8.4350000000000008E-2</c:v>
                </c:pt>
                <c:pt idx="8">
                  <c:v>9.1570000000000012E-2</c:v>
                </c:pt>
                <c:pt idx="9">
                  <c:v>0.1055</c:v>
                </c:pt>
                <c:pt idx="10">
                  <c:v>0.11948</c:v>
                </c:pt>
                <c:pt idx="11">
                  <c:v>0.13502</c:v>
                </c:pt>
                <c:pt idx="12">
                  <c:v>0.14987</c:v>
                </c:pt>
                <c:pt idx="13">
                  <c:v>0.16397</c:v>
                </c:pt>
                <c:pt idx="14">
                  <c:v>0.17343</c:v>
                </c:pt>
                <c:pt idx="15">
                  <c:v>0.18495</c:v>
                </c:pt>
                <c:pt idx="16">
                  <c:v>0.19801000000000002</c:v>
                </c:pt>
                <c:pt idx="17">
                  <c:v>0.21430000000000002</c:v>
                </c:pt>
                <c:pt idx="18">
                  <c:v>0.22674</c:v>
                </c:pt>
                <c:pt idx="19">
                  <c:v>0.24227000000000001</c:v>
                </c:pt>
                <c:pt idx="20">
                  <c:v>0.25661</c:v>
                </c:pt>
                <c:pt idx="21">
                  <c:v>0.27061000000000002</c:v>
                </c:pt>
                <c:pt idx="22">
                  <c:v>0.28499999999999998</c:v>
                </c:pt>
                <c:pt idx="23">
                  <c:v>0.29923</c:v>
                </c:pt>
                <c:pt idx="24">
                  <c:v>0.31216000000000005</c:v>
                </c:pt>
                <c:pt idx="25">
                  <c:v>0.32467000000000001</c:v>
                </c:pt>
                <c:pt idx="26">
                  <c:v>0.33847000000000005</c:v>
                </c:pt>
                <c:pt idx="27">
                  <c:v>0.35023000000000004</c:v>
                </c:pt>
                <c:pt idx="28">
                  <c:v>0.36043000000000003</c:v>
                </c:pt>
                <c:pt idx="29">
                  <c:v>0.37107999999999997</c:v>
                </c:pt>
                <c:pt idx="30">
                  <c:v>0.38556999999999997</c:v>
                </c:pt>
                <c:pt idx="31">
                  <c:v>0.39964999999999995</c:v>
                </c:pt>
                <c:pt idx="32">
                  <c:v>0.41358</c:v>
                </c:pt>
                <c:pt idx="33">
                  <c:v>0.43163000000000001</c:v>
                </c:pt>
                <c:pt idx="34">
                  <c:v>0.44877</c:v>
                </c:pt>
                <c:pt idx="35">
                  <c:v>0.46131</c:v>
                </c:pt>
                <c:pt idx="36">
                  <c:v>0.47170999999999996</c:v>
                </c:pt>
                <c:pt idx="37">
                  <c:v>0.48355999999999999</c:v>
                </c:pt>
                <c:pt idx="38">
                  <c:v>0.49785000000000001</c:v>
                </c:pt>
                <c:pt idx="39">
                  <c:v>0.51117000000000001</c:v>
                </c:pt>
                <c:pt idx="40">
                  <c:v>0.52183000000000002</c:v>
                </c:pt>
                <c:pt idx="41">
                  <c:v>0.53525999999999996</c:v>
                </c:pt>
                <c:pt idx="42">
                  <c:v>0.54537999999999998</c:v>
                </c:pt>
                <c:pt idx="43">
                  <c:v>0.55697000000000008</c:v>
                </c:pt>
                <c:pt idx="44">
                  <c:v>0.57074999999999998</c:v>
                </c:pt>
                <c:pt idx="45">
                  <c:v>0.58839999999999992</c:v>
                </c:pt>
                <c:pt idx="46">
                  <c:v>0.60784000000000005</c:v>
                </c:pt>
                <c:pt idx="47">
                  <c:v>0.62711000000000006</c:v>
                </c:pt>
                <c:pt idx="48">
                  <c:v>0.64599000000000006</c:v>
                </c:pt>
                <c:pt idx="49">
                  <c:v>0.66147</c:v>
                </c:pt>
                <c:pt idx="50">
                  <c:v>0.6769400000000001</c:v>
                </c:pt>
                <c:pt idx="51">
                  <c:v>0.69498000000000004</c:v>
                </c:pt>
                <c:pt idx="52">
                  <c:v>0.71639999999999993</c:v>
                </c:pt>
                <c:pt idx="53">
                  <c:v>0.73065999999999998</c:v>
                </c:pt>
                <c:pt idx="54">
                  <c:v>0.74553999999999998</c:v>
                </c:pt>
                <c:pt idx="55">
                  <c:v>0.76127999999999996</c:v>
                </c:pt>
                <c:pt idx="56">
                  <c:v>0.77100999999999997</c:v>
                </c:pt>
                <c:pt idx="57">
                  <c:v>0.78271000000000002</c:v>
                </c:pt>
                <c:pt idx="58">
                  <c:v>0.80401999999999996</c:v>
                </c:pt>
                <c:pt idx="59">
                  <c:v>0.82334000000000007</c:v>
                </c:pt>
                <c:pt idx="60">
                  <c:v>0.84259000000000006</c:v>
                </c:pt>
                <c:pt idx="61">
                  <c:v>0.86133000000000004</c:v>
                </c:pt>
                <c:pt idx="62">
                  <c:v>0.88116000000000005</c:v>
                </c:pt>
                <c:pt idx="63">
                  <c:v>0.89857000000000009</c:v>
                </c:pt>
                <c:pt idx="64">
                  <c:v>0.91336000000000006</c:v>
                </c:pt>
                <c:pt idx="65">
                  <c:v>0.93301000000000001</c:v>
                </c:pt>
                <c:pt idx="66">
                  <c:v>0.95520000000000005</c:v>
                </c:pt>
                <c:pt idx="67">
                  <c:v>0.97945000000000004</c:v>
                </c:pt>
                <c:pt idx="68">
                  <c:v>1.00474</c:v>
                </c:pt>
                <c:pt idx="69">
                  <c:v>1.0317100000000001</c:v>
                </c:pt>
                <c:pt idx="70">
                  <c:v>1.0553400000000002</c:v>
                </c:pt>
                <c:pt idx="71">
                  <c:v>1.0798500000000002</c:v>
                </c:pt>
                <c:pt idx="72">
                  <c:v>1.1063300000000003</c:v>
                </c:pt>
                <c:pt idx="73">
                  <c:v>1.1307200000000002</c:v>
                </c:pt>
                <c:pt idx="74">
                  <c:v>1.1565100000000001</c:v>
                </c:pt>
                <c:pt idx="75">
                  <c:v>1.1839800000000003</c:v>
                </c:pt>
                <c:pt idx="76">
                  <c:v>1.2092600000000002</c:v>
                </c:pt>
                <c:pt idx="77">
                  <c:v>1.2303000000000002</c:v>
                </c:pt>
                <c:pt idx="78">
                  <c:v>1.2434900000000002</c:v>
                </c:pt>
                <c:pt idx="79">
                  <c:v>1.2561300000000004</c:v>
                </c:pt>
                <c:pt idx="80">
                  <c:v>1.2691600000000003</c:v>
                </c:pt>
                <c:pt idx="81">
                  <c:v>1.2863900000000004</c:v>
                </c:pt>
                <c:pt idx="82">
                  <c:v>1.3082700000000005</c:v>
                </c:pt>
                <c:pt idx="83">
                  <c:v>1.3225400000000005</c:v>
                </c:pt>
                <c:pt idx="84">
                  <c:v>1.3350700000000004</c:v>
                </c:pt>
                <c:pt idx="85">
                  <c:v>1.3455700000000004</c:v>
                </c:pt>
                <c:pt idx="86">
                  <c:v>1.3589100000000003</c:v>
                </c:pt>
                <c:pt idx="87">
                  <c:v>1.3713000000000004</c:v>
                </c:pt>
                <c:pt idx="88">
                  <c:v>1.3825000000000005</c:v>
                </c:pt>
                <c:pt idx="89">
                  <c:v>1.3949400000000005</c:v>
                </c:pt>
                <c:pt idx="90">
                  <c:v>1.4071300000000007</c:v>
                </c:pt>
                <c:pt idx="91">
                  <c:v>1.4240900000000005</c:v>
                </c:pt>
                <c:pt idx="92">
                  <c:v>1.4420800000000007</c:v>
                </c:pt>
                <c:pt idx="93">
                  <c:v>1.4587400000000006</c:v>
                </c:pt>
                <c:pt idx="94">
                  <c:v>1.4712800000000006</c:v>
                </c:pt>
                <c:pt idx="95">
                  <c:v>1.4833900000000007</c:v>
                </c:pt>
                <c:pt idx="96">
                  <c:v>1.4957000000000005</c:v>
                </c:pt>
                <c:pt idx="97">
                  <c:v>1.5095200000000004</c:v>
                </c:pt>
                <c:pt idx="98">
                  <c:v>1.5199600000000004</c:v>
                </c:pt>
                <c:pt idx="99">
                  <c:v>1.5311600000000005</c:v>
                </c:pt>
                <c:pt idx="100">
                  <c:v>1.5458600000000007</c:v>
                </c:pt>
                <c:pt idx="101">
                  <c:v>1.5579800000000004</c:v>
                </c:pt>
                <c:pt idx="102">
                  <c:v>1.5708200000000003</c:v>
                </c:pt>
                <c:pt idx="103">
                  <c:v>1.5831800000000003</c:v>
                </c:pt>
                <c:pt idx="104">
                  <c:v>1.5978300000000003</c:v>
                </c:pt>
                <c:pt idx="105">
                  <c:v>1.6089600000000004</c:v>
                </c:pt>
                <c:pt idx="106">
                  <c:v>1.6269400000000005</c:v>
                </c:pt>
                <c:pt idx="107">
                  <c:v>1.6494300000000006</c:v>
                </c:pt>
                <c:pt idx="108">
                  <c:v>1.6734100000000005</c:v>
                </c:pt>
                <c:pt idx="109">
                  <c:v>1.6971600000000004</c:v>
                </c:pt>
                <c:pt idx="110">
                  <c:v>1.7224400000000004</c:v>
                </c:pt>
                <c:pt idx="111">
                  <c:v>1.7451200000000007</c:v>
                </c:pt>
                <c:pt idx="112">
                  <c:v>1.7610300000000008</c:v>
                </c:pt>
                <c:pt idx="113">
                  <c:v>1.7803300000000006</c:v>
                </c:pt>
                <c:pt idx="114">
                  <c:v>1.8037500000000006</c:v>
                </c:pt>
                <c:pt idx="115">
                  <c:v>1.8247800000000007</c:v>
                </c:pt>
                <c:pt idx="116">
                  <c:v>1.8447500000000008</c:v>
                </c:pt>
                <c:pt idx="117">
                  <c:v>1.8673100000000007</c:v>
                </c:pt>
                <c:pt idx="118">
                  <c:v>1.8894600000000008</c:v>
                </c:pt>
                <c:pt idx="119">
                  <c:v>1.9094800000000007</c:v>
                </c:pt>
                <c:pt idx="120">
                  <c:v>1.9233500000000006</c:v>
                </c:pt>
                <c:pt idx="121">
                  <c:v>1.9418800000000005</c:v>
                </c:pt>
                <c:pt idx="122">
                  <c:v>1.9571100000000006</c:v>
                </c:pt>
                <c:pt idx="123">
                  <c:v>1.9722000000000004</c:v>
                </c:pt>
                <c:pt idx="124">
                  <c:v>1.9862500000000005</c:v>
                </c:pt>
                <c:pt idx="125">
                  <c:v>2.0023500000000003</c:v>
                </c:pt>
                <c:pt idx="126">
                  <c:v>2.0181400000000003</c:v>
                </c:pt>
                <c:pt idx="127">
                  <c:v>2.0331300000000003</c:v>
                </c:pt>
                <c:pt idx="128">
                  <c:v>2.0507300000000006</c:v>
                </c:pt>
                <c:pt idx="129">
                  <c:v>2.0725600000000002</c:v>
                </c:pt>
                <c:pt idx="130">
                  <c:v>2.0909400000000007</c:v>
                </c:pt>
                <c:pt idx="131">
                  <c:v>2.1105600000000004</c:v>
                </c:pt>
                <c:pt idx="132">
                  <c:v>2.1293600000000006</c:v>
                </c:pt>
                <c:pt idx="133">
                  <c:v>2.1492000000000009</c:v>
                </c:pt>
                <c:pt idx="134">
                  <c:v>2.1651700000000007</c:v>
                </c:pt>
                <c:pt idx="135">
                  <c:v>2.1814900000000006</c:v>
                </c:pt>
                <c:pt idx="136">
                  <c:v>2.1951900000000006</c:v>
                </c:pt>
                <c:pt idx="137">
                  <c:v>2.2106900000000005</c:v>
                </c:pt>
                <c:pt idx="138">
                  <c:v>2.2254500000000008</c:v>
                </c:pt>
                <c:pt idx="139">
                  <c:v>2.2392600000000007</c:v>
                </c:pt>
                <c:pt idx="140">
                  <c:v>2.250020000000001</c:v>
                </c:pt>
                <c:pt idx="141">
                  <c:v>2.260460000000001</c:v>
                </c:pt>
                <c:pt idx="142">
                  <c:v>2.2753100000000011</c:v>
                </c:pt>
                <c:pt idx="143">
                  <c:v>2.2922800000000008</c:v>
                </c:pt>
                <c:pt idx="144">
                  <c:v>2.3099900000000009</c:v>
                </c:pt>
                <c:pt idx="145">
                  <c:v>2.3301500000000006</c:v>
                </c:pt>
                <c:pt idx="146">
                  <c:v>2.3476200000000005</c:v>
                </c:pt>
                <c:pt idx="147">
                  <c:v>2.3655400000000002</c:v>
                </c:pt>
                <c:pt idx="148">
                  <c:v>2.3817100000000004</c:v>
                </c:pt>
                <c:pt idx="149">
                  <c:v>2.4022800000000006</c:v>
                </c:pt>
                <c:pt idx="150">
                  <c:v>2.4234700000000009</c:v>
                </c:pt>
                <c:pt idx="151">
                  <c:v>2.4234700000000009</c:v>
                </c:pt>
                <c:pt idx="152">
                  <c:v>2.4444800000000009</c:v>
                </c:pt>
                <c:pt idx="153">
                  <c:v>2.4664400000000009</c:v>
                </c:pt>
                <c:pt idx="154">
                  <c:v>2.4897000000000014</c:v>
                </c:pt>
                <c:pt idx="155">
                  <c:v>2.511200000000001</c:v>
                </c:pt>
                <c:pt idx="156">
                  <c:v>2.5308400000000009</c:v>
                </c:pt>
                <c:pt idx="157">
                  <c:v>2.5534100000000013</c:v>
                </c:pt>
                <c:pt idx="158">
                  <c:v>2.5753300000000015</c:v>
                </c:pt>
                <c:pt idx="159">
                  <c:v>2.5968000000000009</c:v>
                </c:pt>
                <c:pt idx="160">
                  <c:v>2.6172000000000013</c:v>
                </c:pt>
                <c:pt idx="161">
                  <c:v>2.6401800000000013</c:v>
                </c:pt>
                <c:pt idx="162">
                  <c:v>2.6570000000000014</c:v>
                </c:pt>
                <c:pt idx="163">
                  <c:v>2.6683800000000013</c:v>
                </c:pt>
                <c:pt idx="164">
                  <c:v>2.6823700000000015</c:v>
                </c:pt>
                <c:pt idx="165">
                  <c:v>2.7053300000000013</c:v>
                </c:pt>
                <c:pt idx="166">
                  <c:v>2.7247200000000014</c:v>
                </c:pt>
                <c:pt idx="167">
                  <c:v>2.7405700000000013</c:v>
                </c:pt>
                <c:pt idx="168">
                  <c:v>2.7580000000000009</c:v>
                </c:pt>
                <c:pt idx="169">
                  <c:v>2.7713800000000011</c:v>
                </c:pt>
                <c:pt idx="170">
                  <c:v>2.7876200000000009</c:v>
                </c:pt>
                <c:pt idx="171">
                  <c:v>2.8051200000000009</c:v>
                </c:pt>
                <c:pt idx="172">
                  <c:v>2.8191600000000006</c:v>
                </c:pt>
                <c:pt idx="173">
                  <c:v>2.8323500000000008</c:v>
                </c:pt>
                <c:pt idx="174">
                  <c:v>2.8440200000000009</c:v>
                </c:pt>
                <c:pt idx="175">
                  <c:v>2.854750000000001</c:v>
                </c:pt>
                <c:pt idx="176">
                  <c:v>2.8695700000000013</c:v>
                </c:pt>
                <c:pt idx="177">
                  <c:v>2.886880000000001</c:v>
                </c:pt>
                <c:pt idx="178">
                  <c:v>2.9044300000000014</c:v>
                </c:pt>
                <c:pt idx="179">
                  <c:v>2.9200200000000014</c:v>
                </c:pt>
                <c:pt idx="180">
                  <c:v>2.9332900000000013</c:v>
                </c:pt>
                <c:pt idx="181">
                  <c:v>2.9478300000000015</c:v>
                </c:pt>
                <c:pt idx="182">
                  <c:v>2.9625100000000013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5-4225-80E2-694FD310B0DD}"/>
            </c:ext>
          </c:extLst>
        </c:ser>
        <c:ser>
          <c:idx val="1"/>
          <c:order val="1"/>
          <c:tx>
            <c:strRef>
              <c:f>'Fig 19 and 20 Ireland'!$G$7</c:f>
              <c:strCache>
                <c:ptCount val="1"/>
                <c:pt idx="0">
                  <c:v>2023/2024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19 and 20 Ireland'!$A$8:$A$190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19 and 20 Ireland'!$G$8:$G$190</c:f>
              <c:numCache>
                <c:formatCode>0.00</c:formatCode>
                <c:ptCount val="183"/>
                <c:pt idx="0">
                  <c:v>9.3699999999999999E-3</c:v>
                </c:pt>
                <c:pt idx="1">
                  <c:v>2.3159999999999997E-2</c:v>
                </c:pt>
                <c:pt idx="2">
                  <c:v>3.354E-2</c:v>
                </c:pt>
                <c:pt idx="3">
                  <c:v>4.3709999999999999E-2</c:v>
                </c:pt>
                <c:pt idx="4">
                  <c:v>5.2679999999999998E-2</c:v>
                </c:pt>
                <c:pt idx="5">
                  <c:v>6.0899999999999996E-2</c:v>
                </c:pt>
                <c:pt idx="6">
                  <c:v>7.1129999999999999E-2</c:v>
                </c:pt>
                <c:pt idx="7">
                  <c:v>8.3569999999999992E-2</c:v>
                </c:pt>
                <c:pt idx="8">
                  <c:v>9.8169999999999993E-2</c:v>
                </c:pt>
                <c:pt idx="9">
                  <c:v>0.10872999999999999</c:v>
                </c:pt>
                <c:pt idx="10">
                  <c:v>0.12479999999999998</c:v>
                </c:pt>
                <c:pt idx="11">
                  <c:v>0.14140999999999998</c:v>
                </c:pt>
                <c:pt idx="12">
                  <c:v>0.15281999999999996</c:v>
                </c:pt>
                <c:pt idx="13">
                  <c:v>0.16560999999999995</c:v>
                </c:pt>
                <c:pt idx="14">
                  <c:v>0.18256999999999995</c:v>
                </c:pt>
                <c:pt idx="15">
                  <c:v>0.19759999999999997</c:v>
                </c:pt>
                <c:pt idx="16">
                  <c:v>0.20946999999999996</c:v>
                </c:pt>
                <c:pt idx="17">
                  <c:v>0.22165999999999997</c:v>
                </c:pt>
                <c:pt idx="18">
                  <c:v>0.23725999999999997</c:v>
                </c:pt>
                <c:pt idx="19">
                  <c:v>0.25122999999999995</c:v>
                </c:pt>
                <c:pt idx="20">
                  <c:v>0.26668999999999993</c:v>
                </c:pt>
                <c:pt idx="21">
                  <c:v>0.28182999999999991</c:v>
                </c:pt>
                <c:pt idx="22">
                  <c:v>0.29721999999999993</c:v>
                </c:pt>
                <c:pt idx="23">
                  <c:v>0.31442999999999988</c:v>
                </c:pt>
                <c:pt idx="24">
                  <c:v>0.33050999999999986</c:v>
                </c:pt>
                <c:pt idx="25">
                  <c:v>0.34782999999999986</c:v>
                </c:pt>
                <c:pt idx="26">
                  <c:v>0.36447999999999986</c:v>
                </c:pt>
                <c:pt idx="27">
                  <c:v>0.37736999999999982</c:v>
                </c:pt>
                <c:pt idx="28">
                  <c:v>0.39227999999999985</c:v>
                </c:pt>
                <c:pt idx="29">
                  <c:v>0.40806999999999988</c:v>
                </c:pt>
                <c:pt idx="30">
                  <c:v>0.42265999999999987</c:v>
                </c:pt>
                <c:pt idx="31">
                  <c:v>0.43689999999999984</c:v>
                </c:pt>
                <c:pt idx="32">
                  <c:v>0.45189999999999986</c:v>
                </c:pt>
                <c:pt idx="33">
                  <c:v>0.46861999999999987</c:v>
                </c:pt>
                <c:pt idx="34">
                  <c:v>0.48287999999999986</c:v>
                </c:pt>
                <c:pt idx="35">
                  <c:v>0.49519999999999986</c:v>
                </c:pt>
                <c:pt idx="36">
                  <c:v>0.50990999999999986</c:v>
                </c:pt>
                <c:pt idx="37">
                  <c:v>0.52707999999999977</c:v>
                </c:pt>
                <c:pt idx="38">
                  <c:v>0.54110999999999976</c:v>
                </c:pt>
                <c:pt idx="39">
                  <c:v>0.55772999999999984</c:v>
                </c:pt>
                <c:pt idx="40">
                  <c:v>0.57452999999999976</c:v>
                </c:pt>
                <c:pt idx="41">
                  <c:v>0.59014999999999973</c:v>
                </c:pt>
                <c:pt idx="42">
                  <c:v>0.60345999999999966</c:v>
                </c:pt>
                <c:pt idx="43">
                  <c:v>0.61637999999999971</c:v>
                </c:pt>
                <c:pt idx="44">
                  <c:v>0.62977999999999967</c:v>
                </c:pt>
                <c:pt idx="45">
                  <c:v>0.64830999999999961</c:v>
                </c:pt>
                <c:pt idx="46">
                  <c:v>0.66758999999999957</c:v>
                </c:pt>
                <c:pt idx="47">
                  <c:v>0.68574999999999953</c:v>
                </c:pt>
                <c:pt idx="48">
                  <c:v>0.69638999999999951</c:v>
                </c:pt>
                <c:pt idx="49">
                  <c:v>0.70703999999999956</c:v>
                </c:pt>
                <c:pt idx="50">
                  <c:v>0.71983999999999948</c:v>
                </c:pt>
                <c:pt idx="51">
                  <c:v>0.73939999999999939</c:v>
                </c:pt>
                <c:pt idx="52">
                  <c:v>0.75334999999999941</c:v>
                </c:pt>
                <c:pt idx="53">
                  <c:v>0.76708999999999949</c:v>
                </c:pt>
                <c:pt idx="54">
                  <c:v>0.78756999999999944</c:v>
                </c:pt>
                <c:pt idx="55">
                  <c:v>0.80634999999999946</c:v>
                </c:pt>
                <c:pt idx="56">
                  <c:v>0.82430999999999954</c:v>
                </c:pt>
                <c:pt idx="57">
                  <c:v>0.8446899999999995</c:v>
                </c:pt>
                <c:pt idx="58">
                  <c:v>0.86892999999999954</c:v>
                </c:pt>
                <c:pt idx="59">
                  <c:v>0.8930399999999995</c:v>
                </c:pt>
                <c:pt idx="60">
                  <c:v>0.9180199999999995</c:v>
                </c:pt>
                <c:pt idx="61">
                  <c:v>0.94515999999999956</c:v>
                </c:pt>
                <c:pt idx="62">
                  <c:v>0.96917999999999949</c:v>
                </c:pt>
                <c:pt idx="63">
                  <c:v>0.98924999999999952</c:v>
                </c:pt>
                <c:pt idx="64">
                  <c:v>1.0109299999999994</c:v>
                </c:pt>
                <c:pt idx="65">
                  <c:v>1.0339699999999996</c:v>
                </c:pt>
                <c:pt idx="66">
                  <c:v>1.0513399999999995</c:v>
                </c:pt>
                <c:pt idx="67">
                  <c:v>1.0670599999999995</c:v>
                </c:pt>
                <c:pt idx="68">
                  <c:v>1.0820499999999995</c:v>
                </c:pt>
                <c:pt idx="69">
                  <c:v>1.0941499999999995</c:v>
                </c:pt>
                <c:pt idx="70">
                  <c:v>1.1064399999999994</c:v>
                </c:pt>
                <c:pt idx="71">
                  <c:v>1.1262099999999993</c:v>
                </c:pt>
                <c:pt idx="72">
                  <c:v>1.1446899999999993</c:v>
                </c:pt>
                <c:pt idx="73">
                  <c:v>1.1639299999999995</c:v>
                </c:pt>
                <c:pt idx="74">
                  <c:v>1.1834399999999994</c:v>
                </c:pt>
                <c:pt idx="75">
                  <c:v>1.1991399999999994</c:v>
                </c:pt>
                <c:pt idx="76">
                  <c:v>1.2098399999999994</c:v>
                </c:pt>
                <c:pt idx="77">
                  <c:v>1.2202799999999996</c:v>
                </c:pt>
                <c:pt idx="78">
                  <c:v>1.2377899999999995</c:v>
                </c:pt>
                <c:pt idx="79">
                  <c:v>1.2521299999999995</c:v>
                </c:pt>
                <c:pt idx="80">
                  <c:v>1.2650799999999995</c:v>
                </c:pt>
                <c:pt idx="81">
                  <c:v>1.2767199999999996</c:v>
                </c:pt>
                <c:pt idx="82">
                  <c:v>1.2877399999999997</c:v>
                </c:pt>
                <c:pt idx="83">
                  <c:v>1.2974099999999997</c:v>
                </c:pt>
                <c:pt idx="84">
                  <c:v>1.3067799999999996</c:v>
                </c:pt>
                <c:pt idx="85">
                  <c:v>1.3162899999999995</c:v>
                </c:pt>
                <c:pt idx="86">
                  <c:v>1.3292799999999996</c:v>
                </c:pt>
                <c:pt idx="87">
                  <c:v>1.3410699999999995</c:v>
                </c:pt>
                <c:pt idx="88">
                  <c:v>1.3516499999999994</c:v>
                </c:pt>
                <c:pt idx="89">
                  <c:v>1.3663699999999994</c:v>
                </c:pt>
                <c:pt idx="90">
                  <c:v>1.3769799999999994</c:v>
                </c:pt>
                <c:pt idx="91">
                  <c:v>1.3876499999999994</c:v>
                </c:pt>
                <c:pt idx="92">
                  <c:v>1.4000299999999994</c:v>
                </c:pt>
                <c:pt idx="93">
                  <c:v>1.4149999999999996</c:v>
                </c:pt>
                <c:pt idx="94">
                  <c:v>1.4331699999999996</c:v>
                </c:pt>
                <c:pt idx="95">
                  <c:v>1.4538999999999995</c:v>
                </c:pt>
                <c:pt idx="96">
                  <c:v>1.4739099999999996</c:v>
                </c:pt>
                <c:pt idx="97">
                  <c:v>1.4954799999999995</c:v>
                </c:pt>
                <c:pt idx="98">
                  <c:v>1.5183299999999995</c:v>
                </c:pt>
                <c:pt idx="99">
                  <c:v>1.5402099999999996</c:v>
                </c:pt>
                <c:pt idx="100">
                  <c:v>1.5614699999999995</c:v>
                </c:pt>
                <c:pt idx="101">
                  <c:v>1.5857699999999995</c:v>
                </c:pt>
                <c:pt idx="102">
                  <c:v>1.6105199999999995</c:v>
                </c:pt>
                <c:pt idx="103">
                  <c:v>1.6367599999999995</c:v>
                </c:pt>
                <c:pt idx="104">
                  <c:v>1.6592199999999995</c:v>
                </c:pt>
                <c:pt idx="105">
                  <c:v>1.6785299999999994</c:v>
                </c:pt>
                <c:pt idx="106">
                  <c:v>1.7047699999999995</c:v>
                </c:pt>
                <c:pt idx="107">
                  <c:v>1.7299499999999997</c:v>
                </c:pt>
                <c:pt idx="108">
                  <c:v>1.7562199999999997</c:v>
                </c:pt>
                <c:pt idx="109">
                  <c:v>1.7830399999999995</c:v>
                </c:pt>
                <c:pt idx="110">
                  <c:v>1.8020699999999994</c:v>
                </c:pt>
                <c:pt idx="111">
                  <c:v>1.8152899999999994</c:v>
                </c:pt>
                <c:pt idx="112">
                  <c:v>1.8317999999999994</c:v>
                </c:pt>
                <c:pt idx="113">
                  <c:v>1.8493499999999994</c:v>
                </c:pt>
                <c:pt idx="114">
                  <c:v>1.8643499999999995</c:v>
                </c:pt>
                <c:pt idx="115">
                  <c:v>1.8820599999999994</c:v>
                </c:pt>
                <c:pt idx="116">
                  <c:v>1.8951399999999994</c:v>
                </c:pt>
                <c:pt idx="117">
                  <c:v>1.9095899999999995</c:v>
                </c:pt>
                <c:pt idx="118">
                  <c:v>1.9214499999999994</c:v>
                </c:pt>
                <c:pt idx="119">
                  <c:v>1.9353099999999992</c:v>
                </c:pt>
                <c:pt idx="120">
                  <c:v>1.9578099999999992</c:v>
                </c:pt>
                <c:pt idx="121">
                  <c:v>1.9776299999999991</c:v>
                </c:pt>
                <c:pt idx="122">
                  <c:v>1.9961599999999993</c:v>
                </c:pt>
                <c:pt idx="123">
                  <c:v>2.014699999999999</c:v>
                </c:pt>
                <c:pt idx="124">
                  <c:v>2.027639999999999</c:v>
                </c:pt>
                <c:pt idx="125">
                  <c:v>2.0411899999999989</c:v>
                </c:pt>
                <c:pt idx="126">
                  <c:v>2.0518299999999989</c:v>
                </c:pt>
                <c:pt idx="127">
                  <c:v>2.0634199999999994</c:v>
                </c:pt>
                <c:pt idx="128">
                  <c:v>2.0823699999999992</c:v>
                </c:pt>
                <c:pt idx="129">
                  <c:v>2.1040499999999986</c:v>
                </c:pt>
                <c:pt idx="130">
                  <c:v>2.1234499999999987</c:v>
                </c:pt>
                <c:pt idx="131">
                  <c:v>2.1429599999999991</c:v>
                </c:pt>
                <c:pt idx="132">
                  <c:v>2.1610299999999993</c:v>
                </c:pt>
                <c:pt idx="133">
                  <c:v>2.1763999999999992</c:v>
                </c:pt>
                <c:pt idx="134">
                  <c:v>2.1946799999999995</c:v>
                </c:pt>
                <c:pt idx="135">
                  <c:v>2.2174799999999997</c:v>
                </c:pt>
                <c:pt idx="136">
                  <c:v>2.2355499999999999</c:v>
                </c:pt>
                <c:pt idx="137">
                  <c:v>2.2537899999999995</c:v>
                </c:pt>
                <c:pt idx="138">
                  <c:v>2.2720899999999995</c:v>
                </c:pt>
                <c:pt idx="139">
                  <c:v>2.2864399999999998</c:v>
                </c:pt>
                <c:pt idx="140">
                  <c:v>2.2983999999999996</c:v>
                </c:pt>
                <c:pt idx="141">
                  <c:v>2.3126699999999998</c:v>
                </c:pt>
                <c:pt idx="142">
                  <c:v>2.3281399999999994</c:v>
                </c:pt>
                <c:pt idx="143">
                  <c:v>2.3401899999999998</c:v>
                </c:pt>
                <c:pt idx="144">
                  <c:v>2.3553299999999995</c:v>
                </c:pt>
                <c:pt idx="145">
                  <c:v>2.3739699999999995</c:v>
                </c:pt>
                <c:pt idx="146">
                  <c:v>2.3931699999999991</c:v>
                </c:pt>
                <c:pt idx="147">
                  <c:v>2.4078499999999989</c:v>
                </c:pt>
                <c:pt idx="148">
                  <c:v>2.4271399999999987</c:v>
                </c:pt>
                <c:pt idx="149">
                  <c:v>2.446359999999999</c:v>
                </c:pt>
                <c:pt idx="150">
                  <c:v>2.4622499999999987</c:v>
                </c:pt>
                <c:pt idx="151">
                  <c:v>2.4789399999999988</c:v>
                </c:pt>
                <c:pt idx="152">
                  <c:v>2.4958899999999984</c:v>
                </c:pt>
                <c:pt idx="153">
                  <c:v>2.5107599999999985</c:v>
                </c:pt>
                <c:pt idx="154">
                  <c:v>2.5291699999999984</c:v>
                </c:pt>
                <c:pt idx="155">
                  <c:v>2.5452099999999982</c:v>
                </c:pt>
                <c:pt idx="156">
                  <c:v>2.5620899999999982</c:v>
                </c:pt>
                <c:pt idx="157">
                  <c:v>2.5762099999999983</c:v>
                </c:pt>
                <c:pt idx="158">
                  <c:v>2.5911199999999979</c:v>
                </c:pt>
                <c:pt idx="159">
                  <c:v>2.6056699999999982</c:v>
                </c:pt>
                <c:pt idx="160">
                  <c:v>2.6206299999999985</c:v>
                </c:pt>
                <c:pt idx="161">
                  <c:v>2.6391899999999984</c:v>
                </c:pt>
                <c:pt idx="162">
                  <c:v>2.6594899999999986</c:v>
                </c:pt>
                <c:pt idx="163">
                  <c:v>2.6759899999999983</c:v>
                </c:pt>
                <c:pt idx="164">
                  <c:v>2.6941399999999986</c:v>
                </c:pt>
                <c:pt idx="165">
                  <c:v>2.7089799999999986</c:v>
                </c:pt>
                <c:pt idx="166">
                  <c:v>2.7280699999999989</c:v>
                </c:pt>
                <c:pt idx="167">
                  <c:v>2.7432199999999991</c:v>
                </c:pt>
                <c:pt idx="168">
                  <c:v>2.7550399999999993</c:v>
                </c:pt>
                <c:pt idx="169">
                  <c:v>2.7675899999999993</c:v>
                </c:pt>
                <c:pt idx="170">
                  <c:v>2.787129999999999</c:v>
                </c:pt>
                <c:pt idx="171">
                  <c:v>2.8059199999999991</c:v>
                </c:pt>
                <c:pt idx="172">
                  <c:v>2.8200699999999994</c:v>
                </c:pt>
                <c:pt idx="173">
                  <c:v>2.8328699999999993</c:v>
                </c:pt>
                <c:pt idx="174">
                  <c:v>2.8451799999999996</c:v>
                </c:pt>
                <c:pt idx="175">
                  <c:v>2.8619699999999995</c:v>
                </c:pt>
                <c:pt idx="176">
                  <c:v>2.8810699999999994</c:v>
                </c:pt>
                <c:pt idx="177">
                  <c:v>2.900879999999999</c:v>
                </c:pt>
                <c:pt idx="178">
                  <c:v>2.9184899999999994</c:v>
                </c:pt>
                <c:pt idx="179">
                  <c:v>2.9397999999999991</c:v>
                </c:pt>
                <c:pt idx="180">
                  <c:v>2.9581299999999993</c:v>
                </c:pt>
                <c:pt idx="181">
                  <c:v>2.9712999999999994</c:v>
                </c:pt>
                <c:pt idx="182">
                  <c:v>2.984939999999999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05-4225-80E2-694FD310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0037800"/>
        <c:axId val="1880040320"/>
      </c:lineChart>
      <c:dateAx>
        <c:axId val="1880037800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0040320"/>
        <c:crosses val="autoZero"/>
        <c:auto val="1"/>
        <c:lblOffset val="100"/>
        <c:baseTimeUnit val="days"/>
      </c:dateAx>
      <c:valAx>
        <c:axId val="18800403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0037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19 and 20 Ireland'!$B$7</c:f>
              <c:strCache>
                <c:ptCount val="1"/>
                <c:pt idx="0">
                  <c:v>2022/2023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19 and 20 Ireland'!$A$8:$A$190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19 and 20 Ireland'!$B$8:$B$190</c:f>
              <c:numCache>
                <c:formatCode>#,##0_);\(#,##0\)</c:formatCode>
                <c:ptCount val="183"/>
                <c:pt idx="0">
                  <c:v>8.51</c:v>
                </c:pt>
                <c:pt idx="1">
                  <c:v>13.81</c:v>
                </c:pt>
                <c:pt idx="2">
                  <c:v>9.82</c:v>
                </c:pt>
                <c:pt idx="3">
                  <c:v>11.73</c:v>
                </c:pt>
                <c:pt idx="4">
                  <c:v>11.38</c:v>
                </c:pt>
                <c:pt idx="5">
                  <c:v>8.7200000000000006</c:v>
                </c:pt>
                <c:pt idx="6">
                  <c:v>9.91</c:v>
                </c:pt>
                <c:pt idx="7">
                  <c:v>10.47</c:v>
                </c:pt>
                <c:pt idx="8">
                  <c:v>7.22</c:v>
                </c:pt>
                <c:pt idx="9">
                  <c:v>13.93</c:v>
                </c:pt>
                <c:pt idx="10">
                  <c:v>13.98</c:v>
                </c:pt>
                <c:pt idx="11">
                  <c:v>15.54</c:v>
                </c:pt>
                <c:pt idx="12">
                  <c:v>14.85</c:v>
                </c:pt>
                <c:pt idx="13">
                  <c:v>14.1</c:v>
                </c:pt>
                <c:pt idx="14">
                  <c:v>9.4600000000000009</c:v>
                </c:pt>
                <c:pt idx="15">
                  <c:v>11.52</c:v>
                </c:pt>
                <c:pt idx="16">
                  <c:v>13.06</c:v>
                </c:pt>
                <c:pt idx="17">
                  <c:v>16.29</c:v>
                </c:pt>
                <c:pt idx="18">
                  <c:v>12.44</c:v>
                </c:pt>
                <c:pt idx="19">
                  <c:v>15.53</c:v>
                </c:pt>
                <c:pt idx="20">
                  <c:v>14.34</c:v>
                </c:pt>
                <c:pt idx="21">
                  <c:v>14</c:v>
                </c:pt>
                <c:pt idx="22">
                  <c:v>14.39</c:v>
                </c:pt>
                <c:pt idx="23">
                  <c:v>14.23</c:v>
                </c:pt>
                <c:pt idx="24">
                  <c:v>12.93</c:v>
                </c:pt>
                <c:pt idx="25">
                  <c:v>12.51</c:v>
                </c:pt>
                <c:pt idx="26">
                  <c:v>13.8</c:v>
                </c:pt>
                <c:pt idx="27">
                  <c:v>11.76</c:v>
                </c:pt>
                <c:pt idx="28">
                  <c:v>10.199999999999999</c:v>
                </c:pt>
                <c:pt idx="29">
                  <c:v>10.65</c:v>
                </c:pt>
                <c:pt idx="30">
                  <c:v>14.49</c:v>
                </c:pt>
                <c:pt idx="31">
                  <c:v>14.08</c:v>
                </c:pt>
                <c:pt idx="32">
                  <c:v>13.93</c:v>
                </c:pt>
                <c:pt idx="33">
                  <c:v>18.05</c:v>
                </c:pt>
                <c:pt idx="34">
                  <c:v>17.14</c:v>
                </c:pt>
                <c:pt idx="35">
                  <c:v>12.54</c:v>
                </c:pt>
                <c:pt idx="36">
                  <c:v>10.4</c:v>
                </c:pt>
                <c:pt idx="37">
                  <c:v>11.85</c:v>
                </c:pt>
                <c:pt idx="38">
                  <c:v>14.29</c:v>
                </c:pt>
                <c:pt idx="39">
                  <c:v>13.32</c:v>
                </c:pt>
                <c:pt idx="40">
                  <c:v>10.66</c:v>
                </c:pt>
                <c:pt idx="41">
                  <c:v>13.43</c:v>
                </c:pt>
                <c:pt idx="42">
                  <c:v>10.119999999999999</c:v>
                </c:pt>
                <c:pt idx="43">
                  <c:v>11.59</c:v>
                </c:pt>
                <c:pt idx="44">
                  <c:v>13.78</c:v>
                </c:pt>
                <c:pt idx="45">
                  <c:v>17.649999999999999</c:v>
                </c:pt>
                <c:pt idx="46">
                  <c:v>19.440000000000001</c:v>
                </c:pt>
                <c:pt idx="47">
                  <c:v>19.27</c:v>
                </c:pt>
                <c:pt idx="48">
                  <c:v>18.88</c:v>
                </c:pt>
                <c:pt idx="49">
                  <c:v>15.48</c:v>
                </c:pt>
                <c:pt idx="50">
                  <c:v>15.47</c:v>
                </c:pt>
                <c:pt idx="51">
                  <c:v>18.04</c:v>
                </c:pt>
                <c:pt idx="52">
                  <c:v>21.42</c:v>
                </c:pt>
                <c:pt idx="53">
                  <c:v>14.26</c:v>
                </c:pt>
                <c:pt idx="54">
                  <c:v>14.88</c:v>
                </c:pt>
                <c:pt idx="55">
                  <c:v>15.74</c:v>
                </c:pt>
                <c:pt idx="56">
                  <c:v>9.73</c:v>
                </c:pt>
                <c:pt idx="57">
                  <c:v>11.7</c:v>
                </c:pt>
                <c:pt idx="58">
                  <c:v>21.31</c:v>
                </c:pt>
                <c:pt idx="59">
                  <c:v>19.32</c:v>
                </c:pt>
                <c:pt idx="60">
                  <c:v>19.25</c:v>
                </c:pt>
                <c:pt idx="61">
                  <c:v>18.739999999999998</c:v>
                </c:pt>
                <c:pt idx="62">
                  <c:v>19.829999999999998</c:v>
                </c:pt>
                <c:pt idx="63">
                  <c:v>17.41</c:v>
                </c:pt>
                <c:pt idx="64">
                  <c:v>14.79</c:v>
                </c:pt>
                <c:pt idx="65">
                  <c:v>19.649999999999999</c:v>
                </c:pt>
                <c:pt idx="66">
                  <c:v>22.19</c:v>
                </c:pt>
                <c:pt idx="67">
                  <c:v>24.25</c:v>
                </c:pt>
                <c:pt idx="68">
                  <c:v>25.29</c:v>
                </c:pt>
                <c:pt idx="69">
                  <c:v>26.97</c:v>
                </c:pt>
                <c:pt idx="70">
                  <c:v>23.63</c:v>
                </c:pt>
                <c:pt idx="71">
                  <c:v>24.51</c:v>
                </c:pt>
                <c:pt idx="72">
                  <c:v>26.48</c:v>
                </c:pt>
                <c:pt idx="73">
                  <c:v>24.39</c:v>
                </c:pt>
                <c:pt idx="74">
                  <c:v>25.79</c:v>
                </c:pt>
                <c:pt idx="75">
                  <c:v>27.47</c:v>
                </c:pt>
                <c:pt idx="76">
                  <c:v>25.28</c:v>
                </c:pt>
                <c:pt idx="77">
                  <c:v>21.04</c:v>
                </c:pt>
                <c:pt idx="78">
                  <c:v>13.19</c:v>
                </c:pt>
                <c:pt idx="79">
                  <c:v>12.64</c:v>
                </c:pt>
                <c:pt idx="80">
                  <c:v>13.03</c:v>
                </c:pt>
                <c:pt idx="81">
                  <c:v>17.23</c:v>
                </c:pt>
                <c:pt idx="82">
                  <c:v>21.88</c:v>
                </c:pt>
                <c:pt idx="83">
                  <c:v>14.27</c:v>
                </c:pt>
                <c:pt idx="84">
                  <c:v>12.53</c:v>
                </c:pt>
                <c:pt idx="85">
                  <c:v>10.5</c:v>
                </c:pt>
                <c:pt idx="86">
                  <c:v>13.34</c:v>
                </c:pt>
                <c:pt idx="87">
                  <c:v>12.39</c:v>
                </c:pt>
                <c:pt idx="88">
                  <c:v>11.2</c:v>
                </c:pt>
                <c:pt idx="89">
                  <c:v>12.44</c:v>
                </c:pt>
                <c:pt idx="90">
                  <c:v>12.19</c:v>
                </c:pt>
                <c:pt idx="91">
                  <c:v>16.96</c:v>
                </c:pt>
                <c:pt idx="92">
                  <c:v>17.989999999999998</c:v>
                </c:pt>
                <c:pt idx="93">
                  <c:v>16.66</c:v>
                </c:pt>
                <c:pt idx="94">
                  <c:v>12.54</c:v>
                </c:pt>
                <c:pt idx="95">
                  <c:v>12.11</c:v>
                </c:pt>
                <c:pt idx="96">
                  <c:v>12.31</c:v>
                </c:pt>
                <c:pt idx="97">
                  <c:v>13.82</c:v>
                </c:pt>
                <c:pt idx="98">
                  <c:v>10.44</c:v>
                </c:pt>
                <c:pt idx="99">
                  <c:v>11.2</c:v>
                </c:pt>
                <c:pt idx="100">
                  <c:v>14.7</c:v>
                </c:pt>
                <c:pt idx="101">
                  <c:v>12.12</c:v>
                </c:pt>
                <c:pt idx="102">
                  <c:v>12.84</c:v>
                </c:pt>
                <c:pt idx="103">
                  <c:v>12.36</c:v>
                </c:pt>
                <c:pt idx="104">
                  <c:v>14.65</c:v>
                </c:pt>
                <c:pt idx="105">
                  <c:v>11.13</c:v>
                </c:pt>
                <c:pt idx="106">
                  <c:v>17.98</c:v>
                </c:pt>
                <c:pt idx="107">
                  <c:v>22.49</c:v>
                </c:pt>
                <c:pt idx="108">
                  <c:v>23.98</c:v>
                </c:pt>
                <c:pt idx="109">
                  <c:v>23.75</c:v>
                </c:pt>
                <c:pt idx="110">
                  <c:v>25.28</c:v>
                </c:pt>
                <c:pt idx="111">
                  <c:v>22.68</c:v>
                </c:pt>
                <c:pt idx="112">
                  <c:v>15.91</c:v>
                </c:pt>
                <c:pt idx="113">
                  <c:v>19.3</c:v>
                </c:pt>
                <c:pt idx="114">
                  <c:v>23.42</c:v>
                </c:pt>
                <c:pt idx="115">
                  <c:v>21.03</c:v>
                </c:pt>
                <c:pt idx="116">
                  <c:v>19.97</c:v>
                </c:pt>
                <c:pt idx="117">
                  <c:v>22.56</c:v>
                </c:pt>
                <c:pt idx="118">
                  <c:v>22.15</c:v>
                </c:pt>
                <c:pt idx="119">
                  <c:v>20.02</c:v>
                </c:pt>
                <c:pt idx="120">
                  <c:v>13.87</c:v>
                </c:pt>
                <c:pt idx="121">
                  <c:v>18.53</c:v>
                </c:pt>
                <c:pt idx="122">
                  <c:v>15.23</c:v>
                </c:pt>
                <c:pt idx="123">
                  <c:v>15.09</c:v>
                </c:pt>
                <c:pt idx="124">
                  <c:v>14.05</c:v>
                </c:pt>
                <c:pt idx="125">
                  <c:v>16.100000000000001</c:v>
                </c:pt>
                <c:pt idx="126">
                  <c:v>15.79</c:v>
                </c:pt>
                <c:pt idx="127">
                  <c:v>14.99</c:v>
                </c:pt>
                <c:pt idx="128">
                  <c:v>17.600000000000001</c:v>
                </c:pt>
                <c:pt idx="129">
                  <c:v>21.83</c:v>
                </c:pt>
                <c:pt idx="130">
                  <c:v>18.38</c:v>
                </c:pt>
                <c:pt idx="131">
                  <c:v>19.62</c:v>
                </c:pt>
                <c:pt idx="132">
                  <c:v>18.8</c:v>
                </c:pt>
                <c:pt idx="133">
                  <c:v>19.84</c:v>
                </c:pt>
                <c:pt idx="134">
                  <c:v>15.97</c:v>
                </c:pt>
                <c:pt idx="135">
                  <c:v>16.32</c:v>
                </c:pt>
                <c:pt idx="136">
                  <c:v>13.7</c:v>
                </c:pt>
                <c:pt idx="137">
                  <c:v>15.5</c:v>
                </c:pt>
                <c:pt idx="138">
                  <c:v>14.76</c:v>
                </c:pt>
                <c:pt idx="139">
                  <c:v>13.81</c:v>
                </c:pt>
                <c:pt idx="140">
                  <c:v>10.76</c:v>
                </c:pt>
                <c:pt idx="141">
                  <c:v>10.44</c:v>
                </c:pt>
                <c:pt idx="142">
                  <c:v>14.85</c:v>
                </c:pt>
                <c:pt idx="143">
                  <c:v>16.97</c:v>
                </c:pt>
                <c:pt idx="144">
                  <c:v>17.71</c:v>
                </c:pt>
                <c:pt idx="145">
                  <c:v>20.16</c:v>
                </c:pt>
                <c:pt idx="146">
                  <c:v>17.47</c:v>
                </c:pt>
                <c:pt idx="147">
                  <c:v>17.920000000000002</c:v>
                </c:pt>
                <c:pt idx="148">
                  <c:v>16.170000000000002</c:v>
                </c:pt>
                <c:pt idx="149">
                  <c:v>20.57</c:v>
                </c:pt>
                <c:pt idx="150">
                  <c:v>21.19</c:v>
                </c:pt>
                <c:pt idx="152">
                  <c:v>21.01</c:v>
                </c:pt>
                <c:pt idx="153">
                  <c:v>21.96</c:v>
                </c:pt>
                <c:pt idx="154">
                  <c:v>23.26</c:v>
                </c:pt>
                <c:pt idx="155">
                  <c:v>21.5</c:v>
                </c:pt>
                <c:pt idx="156">
                  <c:v>19.64</c:v>
                </c:pt>
                <c:pt idx="157">
                  <c:v>22.57</c:v>
                </c:pt>
                <c:pt idx="158">
                  <c:v>21.92</c:v>
                </c:pt>
                <c:pt idx="159">
                  <c:v>21.47</c:v>
                </c:pt>
                <c:pt idx="160">
                  <c:v>20.399999999999999</c:v>
                </c:pt>
                <c:pt idx="161">
                  <c:v>22.98</c:v>
                </c:pt>
                <c:pt idx="162">
                  <c:v>16.82</c:v>
                </c:pt>
                <c:pt idx="163">
                  <c:v>11.38</c:v>
                </c:pt>
                <c:pt idx="164">
                  <c:v>13.99</c:v>
                </c:pt>
                <c:pt idx="165">
                  <c:v>22.96</c:v>
                </c:pt>
                <c:pt idx="166">
                  <c:v>19.39</c:v>
                </c:pt>
                <c:pt idx="167">
                  <c:v>15.85</c:v>
                </c:pt>
                <c:pt idx="168">
                  <c:v>17.43</c:v>
                </c:pt>
                <c:pt idx="169">
                  <c:v>13.38</c:v>
                </c:pt>
                <c:pt idx="170">
                  <c:v>16.239999999999998</c:v>
                </c:pt>
                <c:pt idx="171">
                  <c:v>17.5</c:v>
                </c:pt>
                <c:pt idx="172">
                  <c:v>14.04</c:v>
                </c:pt>
                <c:pt idx="173">
                  <c:v>13.19</c:v>
                </c:pt>
                <c:pt idx="174">
                  <c:v>11.67</c:v>
                </c:pt>
                <c:pt idx="175">
                  <c:v>10.73</c:v>
                </c:pt>
                <c:pt idx="176">
                  <c:v>14.82</c:v>
                </c:pt>
                <c:pt idx="177">
                  <c:v>17.309999999999999</c:v>
                </c:pt>
                <c:pt idx="178">
                  <c:v>17.55</c:v>
                </c:pt>
                <c:pt idx="179">
                  <c:v>15.59</c:v>
                </c:pt>
                <c:pt idx="180">
                  <c:v>13.27</c:v>
                </c:pt>
                <c:pt idx="181">
                  <c:v>14.54</c:v>
                </c:pt>
                <c:pt idx="182">
                  <c:v>14.68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73-4A37-BBAD-DDD47210983F}"/>
            </c:ext>
          </c:extLst>
        </c:ser>
        <c:ser>
          <c:idx val="1"/>
          <c:order val="1"/>
          <c:tx>
            <c:strRef>
              <c:f>'Fig 19 and 20 Ireland'!$C$7</c:f>
              <c:strCache>
                <c:ptCount val="1"/>
                <c:pt idx="0">
                  <c:v>2023/2024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 19 and 20 Ireland'!$A$8:$A$190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19 and 20 Ireland'!$C$8:$C$190</c:f>
              <c:numCache>
                <c:formatCode>#,##0_);\(#,##0\)</c:formatCode>
                <c:ptCount val="183"/>
                <c:pt idx="0">
                  <c:v>9.3699999999999992</c:v>
                </c:pt>
                <c:pt idx="1">
                  <c:v>13.79</c:v>
                </c:pt>
                <c:pt idx="2">
                  <c:v>10.38</c:v>
                </c:pt>
                <c:pt idx="3">
                  <c:v>10.17</c:v>
                </c:pt>
                <c:pt idx="4">
                  <c:v>8.9700000000000006</c:v>
                </c:pt>
                <c:pt idx="5">
                  <c:v>8.2200000000000006</c:v>
                </c:pt>
                <c:pt idx="6">
                  <c:v>10.23</c:v>
                </c:pt>
                <c:pt idx="7">
                  <c:v>12.44</c:v>
                </c:pt>
                <c:pt idx="8">
                  <c:v>14.6</c:v>
                </c:pt>
                <c:pt idx="9">
                  <c:v>10.56</c:v>
                </c:pt>
                <c:pt idx="10">
                  <c:v>16.07</c:v>
                </c:pt>
                <c:pt idx="11">
                  <c:v>16.61</c:v>
                </c:pt>
                <c:pt idx="12">
                  <c:v>11.41</c:v>
                </c:pt>
                <c:pt idx="13">
                  <c:v>12.79</c:v>
                </c:pt>
                <c:pt idx="14">
                  <c:v>16.96</c:v>
                </c:pt>
                <c:pt idx="15">
                  <c:v>15.03</c:v>
                </c:pt>
                <c:pt idx="16">
                  <c:v>11.87</c:v>
                </c:pt>
                <c:pt idx="17">
                  <c:v>12.19</c:v>
                </c:pt>
                <c:pt idx="18">
                  <c:v>15.6</c:v>
                </c:pt>
                <c:pt idx="19">
                  <c:v>13.97</c:v>
                </c:pt>
                <c:pt idx="20">
                  <c:v>15.46</c:v>
                </c:pt>
                <c:pt idx="21">
                  <c:v>15.14</c:v>
                </c:pt>
                <c:pt idx="22">
                  <c:v>15.39</c:v>
                </c:pt>
                <c:pt idx="23">
                  <c:v>17.21</c:v>
                </c:pt>
                <c:pt idx="24">
                  <c:v>16.079999999999998</c:v>
                </c:pt>
                <c:pt idx="25">
                  <c:v>17.32</c:v>
                </c:pt>
                <c:pt idx="26">
                  <c:v>16.649999999999999</c:v>
                </c:pt>
                <c:pt idx="27">
                  <c:v>12.89</c:v>
                </c:pt>
                <c:pt idx="28">
                  <c:v>14.91</c:v>
                </c:pt>
                <c:pt idx="29">
                  <c:v>15.79</c:v>
                </c:pt>
                <c:pt idx="30">
                  <c:v>14.59</c:v>
                </c:pt>
                <c:pt idx="31">
                  <c:v>14.24</c:v>
                </c:pt>
                <c:pt idx="32">
                  <c:v>15</c:v>
                </c:pt>
                <c:pt idx="33">
                  <c:v>16.72</c:v>
                </c:pt>
                <c:pt idx="34">
                  <c:v>14.26</c:v>
                </c:pt>
                <c:pt idx="35">
                  <c:v>12.32</c:v>
                </c:pt>
                <c:pt idx="36">
                  <c:v>14.71</c:v>
                </c:pt>
                <c:pt idx="37">
                  <c:v>17.170000000000002</c:v>
                </c:pt>
                <c:pt idx="38">
                  <c:v>14.03</c:v>
                </c:pt>
                <c:pt idx="39">
                  <c:v>16.62</c:v>
                </c:pt>
                <c:pt idx="40">
                  <c:v>16.8</c:v>
                </c:pt>
                <c:pt idx="41">
                  <c:v>15.62</c:v>
                </c:pt>
                <c:pt idx="42">
                  <c:v>13.31</c:v>
                </c:pt>
                <c:pt idx="43">
                  <c:v>12.92</c:v>
                </c:pt>
                <c:pt idx="44">
                  <c:v>13.4</c:v>
                </c:pt>
                <c:pt idx="45">
                  <c:v>18.53</c:v>
                </c:pt>
                <c:pt idx="46">
                  <c:v>19.28</c:v>
                </c:pt>
                <c:pt idx="47">
                  <c:v>18.16</c:v>
                </c:pt>
                <c:pt idx="48">
                  <c:v>10.64</c:v>
                </c:pt>
                <c:pt idx="49">
                  <c:v>10.65</c:v>
                </c:pt>
                <c:pt idx="50">
                  <c:v>12.8</c:v>
                </c:pt>
                <c:pt idx="51">
                  <c:v>19.559999999999999</c:v>
                </c:pt>
                <c:pt idx="52">
                  <c:v>13.95</c:v>
                </c:pt>
                <c:pt idx="53">
                  <c:v>13.74</c:v>
                </c:pt>
                <c:pt idx="54">
                  <c:v>20.48</c:v>
                </c:pt>
                <c:pt idx="55">
                  <c:v>18.78</c:v>
                </c:pt>
                <c:pt idx="56">
                  <c:v>17.96</c:v>
                </c:pt>
                <c:pt idx="57">
                  <c:v>20.38</c:v>
                </c:pt>
                <c:pt idx="58">
                  <c:v>24.24</c:v>
                </c:pt>
                <c:pt idx="59">
                  <c:v>24.11</c:v>
                </c:pt>
                <c:pt idx="60">
                  <c:v>24.98</c:v>
                </c:pt>
                <c:pt idx="61">
                  <c:v>27.14</c:v>
                </c:pt>
                <c:pt idx="62">
                  <c:v>24.02</c:v>
                </c:pt>
                <c:pt idx="63">
                  <c:v>20.07</c:v>
                </c:pt>
                <c:pt idx="64">
                  <c:v>21.68</c:v>
                </c:pt>
                <c:pt idx="65">
                  <c:v>23.04</c:v>
                </c:pt>
                <c:pt idx="66">
                  <c:v>17.37</c:v>
                </c:pt>
                <c:pt idx="67">
                  <c:v>15.72</c:v>
                </c:pt>
                <c:pt idx="68">
                  <c:v>14.99</c:v>
                </c:pt>
                <c:pt idx="69">
                  <c:v>12.1</c:v>
                </c:pt>
                <c:pt idx="70">
                  <c:v>12.29</c:v>
                </c:pt>
                <c:pt idx="71">
                  <c:v>19.77</c:v>
                </c:pt>
                <c:pt idx="72">
                  <c:v>18.48</c:v>
                </c:pt>
                <c:pt idx="73">
                  <c:v>19.239999999999998</c:v>
                </c:pt>
                <c:pt idx="74">
                  <c:v>19.510000000000002</c:v>
                </c:pt>
                <c:pt idx="75">
                  <c:v>15.7</c:v>
                </c:pt>
                <c:pt idx="76">
                  <c:v>10.7</c:v>
                </c:pt>
                <c:pt idx="77">
                  <c:v>10.44</c:v>
                </c:pt>
                <c:pt idx="78">
                  <c:v>17.510000000000002</c:v>
                </c:pt>
                <c:pt idx="79">
                  <c:v>14.34</c:v>
                </c:pt>
                <c:pt idx="80">
                  <c:v>12.95</c:v>
                </c:pt>
                <c:pt idx="81">
                  <c:v>11.64</c:v>
                </c:pt>
                <c:pt idx="82">
                  <c:v>11.02</c:v>
                </c:pt>
                <c:pt idx="83">
                  <c:v>9.67</c:v>
                </c:pt>
                <c:pt idx="84">
                  <c:v>9.3699999999999992</c:v>
                </c:pt>
                <c:pt idx="85">
                  <c:v>9.51</c:v>
                </c:pt>
                <c:pt idx="86">
                  <c:v>12.99</c:v>
                </c:pt>
                <c:pt idx="87">
                  <c:v>11.79</c:v>
                </c:pt>
                <c:pt idx="88">
                  <c:v>10.58</c:v>
                </c:pt>
                <c:pt idx="89">
                  <c:v>14.72</c:v>
                </c:pt>
                <c:pt idx="90">
                  <c:v>10.61</c:v>
                </c:pt>
                <c:pt idx="91">
                  <c:v>10.67</c:v>
                </c:pt>
                <c:pt idx="92">
                  <c:v>12.38</c:v>
                </c:pt>
                <c:pt idx="93">
                  <c:v>14.97</c:v>
                </c:pt>
                <c:pt idx="94">
                  <c:v>18.170000000000002</c:v>
                </c:pt>
                <c:pt idx="95">
                  <c:v>20.73</c:v>
                </c:pt>
                <c:pt idx="96">
                  <c:v>20.010000000000002</c:v>
                </c:pt>
                <c:pt idx="97">
                  <c:v>21.57</c:v>
                </c:pt>
                <c:pt idx="98">
                  <c:v>22.85</c:v>
                </c:pt>
                <c:pt idx="99">
                  <c:v>21.88</c:v>
                </c:pt>
                <c:pt idx="100">
                  <c:v>21.26</c:v>
                </c:pt>
                <c:pt idx="101">
                  <c:v>24.3</c:v>
                </c:pt>
                <c:pt idx="102">
                  <c:v>24.75</c:v>
                </c:pt>
                <c:pt idx="103">
                  <c:v>26.24</c:v>
                </c:pt>
                <c:pt idx="104">
                  <c:v>22.46</c:v>
                </c:pt>
                <c:pt idx="105">
                  <c:v>19.309999999999999</c:v>
                </c:pt>
                <c:pt idx="106">
                  <c:v>26.24</c:v>
                </c:pt>
                <c:pt idx="107">
                  <c:v>25.18</c:v>
                </c:pt>
                <c:pt idx="108">
                  <c:v>26.27</c:v>
                </c:pt>
                <c:pt idx="109">
                  <c:v>26.82</c:v>
                </c:pt>
                <c:pt idx="110">
                  <c:v>19.03</c:v>
                </c:pt>
                <c:pt idx="111">
                  <c:v>13.22</c:v>
                </c:pt>
                <c:pt idx="112">
                  <c:v>16.510000000000002</c:v>
                </c:pt>
                <c:pt idx="113">
                  <c:v>17.55</c:v>
                </c:pt>
                <c:pt idx="114">
                  <c:v>15</c:v>
                </c:pt>
                <c:pt idx="115">
                  <c:v>17.71</c:v>
                </c:pt>
                <c:pt idx="116">
                  <c:v>13.08</c:v>
                </c:pt>
                <c:pt idx="117">
                  <c:v>14.45</c:v>
                </c:pt>
                <c:pt idx="118">
                  <c:v>11.86</c:v>
                </c:pt>
                <c:pt idx="119">
                  <c:v>13.86</c:v>
                </c:pt>
                <c:pt idx="120">
                  <c:v>22.5</c:v>
                </c:pt>
                <c:pt idx="121">
                  <c:v>19.82</c:v>
                </c:pt>
                <c:pt idx="122">
                  <c:v>18.53</c:v>
                </c:pt>
                <c:pt idx="123">
                  <c:v>18.54</c:v>
                </c:pt>
                <c:pt idx="124">
                  <c:v>12.94</c:v>
                </c:pt>
                <c:pt idx="125">
                  <c:v>13.55</c:v>
                </c:pt>
                <c:pt idx="126">
                  <c:v>10.64</c:v>
                </c:pt>
                <c:pt idx="127">
                  <c:v>11.59</c:v>
                </c:pt>
                <c:pt idx="128">
                  <c:v>18.95</c:v>
                </c:pt>
                <c:pt idx="129">
                  <c:v>21.68</c:v>
                </c:pt>
                <c:pt idx="130">
                  <c:v>19.399999999999999</c:v>
                </c:pt>
                <c:pt idx="131">
                  <c:v>19.510000000000002</c:v>
                </c:pt>
                <c:pt idx="132">
                  <c:v>18.07</c:v>
                </c:pt>
                <c:pt idx="133">
                  <c:v>15.37</c:v>
                </c:pt>
                <c:pt idx="134">
                  <c:v>18.28</c:v>
                </c:pt>
                <c:pt idx="135">
                  <c:v>22.8</c:v>
                </c:pt>
                <c:pt idx="136">
                  <c:v>18.07</c:v>
                </c:pt>
                <c:pt idx="137">
                  <c:v>18.239999999999998</c:v>
                </c:pt>
                <c:pt idx="138">
                  <c:v>18.3</c:v>
                </c:pt>
                <c:pt idx="139">
                  <c:v>14.35</c:v>
                </c:pt>
                <c:pt idx="140">
                  <c:v>11.96</c:v>
                </c:pt>
                <c:pt idx="141">
                  <c:v>14.27</c:v>
                </c:pt>
                <c:pt idx="142">
                  <c:v>15.47</c:v>
                </c:pt>
                <c:pt idx="143">
                  <c:v>12.05</c:v>
                </c:pt>
                <c:pt idx="144">
                  <c:v>15.14</c:v>
                </c:pt>
                <c:pt idx="145">
                  <c:v>18.64</c:v>
                </c:pt>
                <c:pt idx="146">
                  <c:v>19.2</c:v>
                </c:pt>
                <c:pt idx="147">
                  <c:v>14.68</c:v>
                </c:pt>
                <c:pt idx="148">
                  <c:v>19.29</c:v>
                </c:pt>
                <c:pt idx="149">
                  <c:v>19.22</c:v>
                </c:pt>
                <c:pt idx="150">
                  <c:v>15.89</c:v>
                </c:pt>
                <c:pt idx="151">
                  <c:v>16.690000000000001</c:v>
                </c:pt>
                <c:pt idx="152">
                  <c:v>16.95</c:v>
                </c:pt>
                <c:pt idx="153">
                  <c:v>14.87</c:v>
                </c:pt>
                <c:pt idx="154">
                  <c:v>18.41</c:v>
                </c:pt>
                <c:pt idx="155">
                  <c:v>16.04</c:v>
                </c:pt>
                <c:pt idx="156">
                  <c:v>16.88</c:v>
                </c:pt>
                <c:pt idx="157">
                  <c:v>14.12</c:v>
                </c:pt>
                <c:pt idx="158">
                  <c:v>14.91</c:v>
                </c:pt>
                <c:pt idx="159">
                  <c:v>14.55</c:v>
                </c:pt>
                <c:pt idx="160">
                  <c:v>14.96</c:v>
                </c:pt>
                <c:pt idx="161">
                  <c:v>18.559999999999999</c:v>
                </c:pt>
                <c:pt idx="162">
                  <c:v>20.3</c:v>
                </c:pt>
                <c:pt idx="163">
                  <c:v>16.5</c:v>
                </c:pt>
                <c:pt idx="164">
                  <c:v>18.149999999999999</c:v>
                </c:pt>
                <c:pt idx="165">
                  <c:v>14.84</c:v>
                </c:pt>
                <c:pt idx="166">
                  <c:v>19.09</c:v>
                </c:pt>
                <c:pt idx="167">
                  <c:v>15.15</c:v>
                </c:pt>
                <c:pt idx="168">
                  <c:v>11.82</c:v>
                </c:pt>
                <c:pt idx="169">
                  <c:v>12.55</c:v>
                </c:pt>
                <c:pt idx="170">
                  <c:v>19.54</c:v>
                </c:pt>
                <c:pt idx="171">
                  <c:v>18.79</c:v>
                </c:pt>
                <c:pt idx="172">
                  <c:v>14.15</c:v>
                </c:pt>
                <c:pt idx="173">
                  <c:v>12.8</c:v>
                </c:pt>
                <c:pt idx="174">
                  <c:v>12.31</c:v>
                </c:pt>
                <c:pt idx="175">
                  <c:v>16.79</c:v>
                </c:pt>
                <c:pt idx="176">
                  <c:v>19.100000000000001</c:v>
                </c:pt>
                <c:pt idx="177">
                  <c:v>19.809999999999999</c:v>
                </c:pt>
                <c:pt idx="178">
                  <c:v>17.61</c:v>
                </c:pt>
                <c:pt idx="179">
                  <c:v>21.31</c:v>
                </c:pt>
                <c:pt idx="180">
                  <c:v>18.329999999999998</c:v>
                </c:pt>
                <c:pt idx="181">
                  <c:v>13.17</c:v>
                </c:pt>
                <c:pt idx="182">
                  <c:v>13.64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73-4A37-BBAD-DDD472109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8189920"/>
        <c:axId val="918193880"/>
      </c:lineChart>
      <c:dateAx>
        <c:axId val="918189920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8193880"/>
        <c:crosses val="autoZero"/>
        <c:auto val="1"/>
        <c:lblOffset val="100"/>
        <c:baseTimeUnit val="days"/>
        <c:majorUnit val="1"/>
        <c:majorTimeUnit val="months"/>
      </c:dateAx>
      <c:valAx>
        <c:axId val="918193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mcm/d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818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Supply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'Pie Chart Supply'!$N$4</c:f>
              <c:strCache>
                <c:ptCount val="1"/>
                <c:pt idx="0">
                  <c:v>2022/2023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9402985074626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F4-4301-9013-C63DEE8898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noFill/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'Pie Chart Supply'!$M$5:$M$9</c:f>
              <c:strCache>
                <c:ptCount val="5"/>
                <c:pt idx="0">
                  <c:v>LNG Import</c:v>
                </c:pt>
                <c:pt idx="1">
                  <c:v>UK Continental Shelf</c:v>
                </c:pt>
                <c:pt idx="2">
                  <c:v>Norway Import</c:v>
                </c:pt>
                <c:pt idx="3">
                  <c:v>EU Import</c:v>
                </c:pt>
                <c:pt idx="4">
                  <c:v>Storage Withdrawal</c:v>
                </c:pt>
              </c:strCache>
            </c:strRef>
          </c:cat>
          <c:val>
            <c:numRef>
              <c:f>'Pie Chart Supply'!$N$5:$N$9</c:f>
              <c:numCache>
                <c:formatCode>_-* #,##0.0_-;\-* #,##0.0_-;_-* "-"??_-;_-@_-</c:formatCode>
                <c:ptCount val="5"/>
                <c:pt idx="0">
                  <c:v>15.720883409999994</c:v>
                </c:pt>
                <c:pt idx="1">
                  <c:v>18.808796340000004</c:v>
                </c:pt>
                <c:pt idx="2">
                  <c:v>14.42386610710984</c:v>
                </c:pt>
                <c:pt idx="3">
                  <c:v>0.55601358000000001</c:v>
                </c:pt>
                <c:pt idx="4">
                  <c:v>2.7135246600000009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F4-4301-9013-C63DEE889800}"/>
            </c:ext>
          </c:extLst>
        </c:ser>
        <c:ser>
          <c:idx val="1"/>
          <c:order val="1"/>
          <c:tx>
            <c:strRef>
              <c:f>'Pie Chart Supply'!$O$4</c:f>
              <c:strCache>
                <c:ptCount val="1"/>
                <c:pt idx="0">
                  <c:v>2023/2024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8.23045267489712E-3"/>
                  <c:y val="1.59203980099502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F4-4301-9013-C63DEE889800}"/>
                </c:ext>
              </c:extLst>
            </c:dLbl>
            <c:dLbl>
              <c:idx val="1"/>
              <c:layout>
                <c:manualLayout>
                  <c:x val="1.3583055204519138E-2"/>
                  <c:y val="1.19402985074626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F4-4301-9013-C63DEE889800}"/>
                </c:ext>
              </c:extLst>
            </c:dLbl>
            <c:dLbl>
              <c:idx val="2"/>
              <c:layout>
                <c:manualLayout>
                  <c:x val="1.097393689986282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F4-4301-9013-C63DEE889800}"/>
                </c:ext>
              </c:extLst>
            </c:dLbl>
            <c:dLbl>
              <c:idx val="4"/>
              <c:layout>
                <c:manualLayout>
                  <c:x val="1.3717421124828532E-2"/>
                  <c:y val="7.96019900497512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F4-4301-9013-C63DEE8898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noFill/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'Pie Chart Supply'!$M$5:$M$9</c:f>
              <c:strCache>
                <c:ptCount val="5"/>
                <c:pt idx="0">
                  <c:v>LNG Import</c:v>
                </c:pt>
                <c:pt idx="1">
                  <c:v>UK Continental Shelf</c:v>
                </c:pt>
                <c:pt idx="2">
                  <c:v>Norway Import</c:v>
                </c:pt>
                <c:pt idx="3">
                  <c:v>EU Import</c:v>
                </c:pt>
                <c:pt idx="4">
                  <c:v>Storage Withdrawal</c:v>
                </c:pt>
              </c:strCache>
            </c:strRef>
          </c:cat>
          <c:val>
            <c:numRef>
              <c:f>'Pie Chart Supply'!$O$5:$O$9</c:f>
              <c:numCache>
                <c:formatCode>_-* #,##0.0_-;\-* #,##0.0_-;_-* "-"??_-;_-@_-</c:formatCode>
                <c:ptCount val="5"/>
                <c:pt idx="0">
                  <c:v>8.2817496500000001</c:v>
                </c:pt>
                <c:pt idx="1">
                  <c:v>16.487314729999994</c:v>
                </c:pt>
                <c:pt idx="2">
                  <c:v>15.620612183842102</c:v>
                </c:pt>
                <c:pt idx="3">
                  <c:v>0.56900312659518759</c:v>
                </c:pt>
                <c:pt idx="4">
                  <c:v>3.2278053099999995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F4-4301-9013-C63DEE889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74176096"/>
        <c:axId val="882579992"/>
      </c:barChart>
      <c:catAx>
        <c:axId val="87417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579992"/>
        <c:crosses val="autoZero"/>
        <c:auto val="1"/>
        <c:lblAlgn val="ctr"/>
        <c:lblOffset val="100"/>
        <c:noMultiLvlLbl val="0"/>
      </c:catAx>
      <c:valAx>
        <c:axId val="88257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176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EU</a:t>
            </a:r>
            <a:r>
              <a:rPr lang="en-GB" baseline="0"/>
              <a:t> Export Cumulative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21 and 22 EU Exp'!$F$7</c:f>
              <c:strCache>
                <c:ptCount val="1"/>
                <c:pt idx="0">
                  <c:v>2022/2023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21 and 22 EU Exp'!$A$8:$A$190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21 and 22 EU Exp'!$F$8:$F$190</c:f>
              <c:numCache>
                <c:formatCode>0.00</c:formatCode>
                <c:ptCount val="183"/>
                <c:pt idx="0">
                  <c:v>6.3240000000000005E-2</c:v>
                </c:pt>
                <c:pt idx="1">
                  <c:v>0.12841</c:v>
                </c:pt>
                <c:pt idx="2">
                  <c:v>0.19988999999999998</c:v>
                </c:pt>
                <c:pt idx="3">
                  <c:v>0.27427999999999997</c:v>
                </c:pt>
                <c:pt idx="4">
                  <c:v>0.34868999999999994</c:v>
                </c:pt>
                <c:pt idx="5">
                  <c:v>0.4224699999999999</c:v>
                </c:pt>
                <c:pt idx="6">
                  <c:v>0.49492999999999987</c:v>
                </c:pt>
                <c:pt idx="7">
                  <c:v>0.55874999999999986</c:v>
                </c:pt>
                <c:pt idx="8">
                  <c:v>0.62730999999999992</c:v>
                </c:pt>
                <c:pt idx="9">
                  <c:v>0.69955000000000001</c:v>
                </c:pt>
                <c:pt idx="10">
                  <c:v>0.76512999999999998</c:v>
                </c:pt>
                <c:pt idx="11">
                  <c:v>0.83346000000000009</c:v>
                </c:pt>
                <c:pt idx="12">
                  <c:v>0.90494000000000008</c:v>
                </c:pt>
                <c:pt idx="13">
                  <c:v>0.98130000000000006</c:v>
                </c:pt>
                <c:pt idx="14">
                  <c:v>1.0446000000000002</c:v>
                </c:pt>
                <c:pt idx="15">
                  <c:v>1.10971</c:v>
                </c:pt>
                <c:pt idx="16">
                  <c:v>1.18153</c:v>
                </c:pt>
                <c:pt idx="17">
                  <c:v>1.2521500000000001</c:v>
                </c:pt>
                <c:pt idx="18">
                  <c:v>1.32321</c:v>
                </c:pt>
                <c:pt idx="19">
                  <c:v>1.3924300000000001</c:v>
                </c:pt>
                <c:pt idx="20">
                  <c:v>1.46197</c:v>
                </c:pt>
                <c:pt idx="21">
                  <c:v>1.5239400000000001</c:v>
                </c:pt>
                <c:pt idx="22">
                  <c:v>1.5825900000000002</c:v>
                </c:pt>
                <c:pt idx="23">
                  <c:v>1.6488600000000002</c:v>
                </c:pt>
                <c:pt idx="24">
                  <c:v>1.7201900000000001</c:v>
                </c:pt>
                <c:pt idx="25">
                  <c:v>1.7934000000000001</c:v>
                </c:pt>
                <c:pt idx="26">
                  <c:v>1.8678300000000001</c:v>
                </c:pt>
                <c:pt idx="27">
                  <c:v>1.9355200000000001</c:v>
                </c:pt>
                <c:pt idx="28">
                  <c:v>2.0031099999999999</c:v>
                </c:pt>
                <c:pt idx="29">
                  <c:v>2.0753400000000002</c:v>
                </c:pt>
                <c:pt idx="30">
                  <c:v>2.1474300000000004</c:v>
                </c:pt>
                <c:pt idx="31">
                  <c:v>2.1862500000000002</c:v>
                </c:pt>
                <c:pt idx="32">
                  <c:v>2.2333600000000007</c:v>
                </c:pt>
                <c:pt idx="33">
                  <c:v>2.2969000000000004</c:v>
                </c:pt>
                <c:pt idx="34">
                  <c:v>2.3710100000000005</c:v>
                </c:pt>
                <c:pt idx="35">
                  <c:v>2.4371000000000009</c:v>
                </c:pt>
                <c:pt idx="36">
                  <c:v>2.5057500000000008</c:v>
                </c:pt>
                <c:pt idx="37">
                  <c:v>2.577830000000001</c:v>
                </c:pt>
                <c:pt idx="38">
                  <c:v>2.6511600000000008</c:v>
                </c:pt>
                <c:pt idx="39">
                  <c:v>2.7234300000000009</c:v>
                </c:pt>
                <c:pt idx="40">
                  <c:v>2.7962900000000008</c:v>
                </c:pt>
                <c:pt idx="41">
                  <c:v>2.8698800000000011</c:v>
                </c:pt>
                <c:pt idx="42">
                  <c:v>2.9438300000000011</c:v>
                </c:pt>
                <c:pt idx="43">
                  <c:v>3.0158500000000008</c:v>
                </c:pt>
                <c:pt idx="44">
                  <c:v>3.0818400000000006</c:v>
                </c:pt>
                <c:pt idx="45">
                  <c:v>3.0972500000000003</c:v>
                </c:pt>
                <c:pt idx="46">
                  <c:v>3.1119400000000006</c:v>
                </c:pt>
                <c:pt idx="47">
                  <c:v>3.1274600000000006</c:v>
                </c:pt>
                <c:pt idx="48">
                  <c:v>3.1429800000000006</c:v>
                </c:pt>
                <c:pt idx="49">
                  <c:v>3.1584600000000007</c:v>
                </c:pt>
                <c:pt idx="50">
                  <c:v>3.1739300000000004</c:v>
                </c:pt>
                <c:pt idx="51">
                  <c:v>3.1894100000000005</c:v>
                </c:pt>
                <c:pt idx="52">
                  <c:v>3.2049200000000004</c:v>
                </c:pt>
                <c:pt idx="53">
                  <c:v>3.2203300000000006</c:v>
                </c:pt>
                <c:pt idx="54">
                  <c:v>3.2357700000000005</c:v>
                </c:pt>
                <c:pt idx="55">
                  <c:v>3.2512500000000006</c:v>
                </c:pt>
                <c:pt idx="56">
                  <c:v>3.2665600000000006</c:v>
                </c:pt>
                <c:pt idx="57">
                  <c:v>3.2819700000000003</c:v>
                </c:pt>
                <c:pt idx="58">
                  <c:v>3.2974100000000002</c:v>
                </c:pt>
                <c:pt idx="59">
                  <c:v>3.3136900000000007</c:v>
                </c:pt>
                <c:pt idx="60">
                  <c:v>3.3600500000000006</c:v>
                </c:pt>
                <c:pt idx="61">
                  <c:v>3.4095300000000006</c:v>
                </c:pt>
                <c:pt idx="62">
                  <c:v>3.4601400000000009</c:v>
                </c:pt>
                <c:pt idx="63">
                  <c:v>3.514520000000001</c:v>
                </c:pt>
                <c:pt idx="64">
                  <c:v>3.5716600000000009</c:v>
                </c:pt>
                <c:pt idx="65">
                  <c:v>3.625020000000001</c:v>
                </c:pt>
                <c:pt idx="66">
                  <c:v>3.6701400000000008</c:v>
                </c:pt>
                <c:pt idx="67">
                  <c:v>3.6940900000000005</c:v>
                </c:pt>
                <c:pt idx="68">
                  <c:v>3.6984200000000005</c:v>
                </c:pt>
                <c:pt idx="69">
                  <c:v>3.7058900000000001</c:v>
                </c:pt>
                <c:pt idx="70">
                  <c:v>3.7223600000000001</c:v>
                </c:pt>
                <c:pt idx="71">
                  <c:v>3.7321200000000005</c:v>
                </c:pt>
                <c:pt idx="72">
                  <c:v>3.7363200000000001</c:v>
                </c:pt>
                <c:pt idx="73">
                  <c:v>3.7494800000000001</c:v>
                </c:pt>
                <c:pt idx="74">
                  <c:v>3.7532400000000004</c:v>
                </c:pt>
                <c:pt idx="75">
                  <c:v>3.7655400000000006</c:v>
                </c:pt>
                <c:pt idx="76">
                  <c:v>3.7877400000000003</c:v>
                </c:pt>
                <c:pt idx="77">
                  <c:v>3.8285800000000005</c:v>
                </c:pt>
                <c:pt idx="78">
                  <c:v>3.8788700000000005</c:v>
                </c:pt>
                <c:pt idx="79">
                  <c:v>3.9346400000000004</c:v>
                </c:pt>
                <c:pt idx="80">
                  <c:v>3.9906900000000003</c:v>
                </c:pt>
                <c:pt idx="81">
                  <c:v>4.0447900000000008</c:v>
                </c:pt>
                <c:pt idx="82">
                  <c:v>4.1002800000000006</c:v>
                </c:pt>
                <c:pt idx="83">
                  <c:v>4.1546799999999999</c:v>
                </c:pt>
                <c:pt idx="84">
                  <c:v>4.2107400000000004</c:v>
                </c:pt>
                <c:pt idx="85">
                  <c:v>4.2674800000000008</c:v>
                </c:pt>
                <c:pt idx="86">
                  <c:v>4.3241600000000009</c:v>
                </c:pt>
                <c:pt idx="87">
                  <c:v>4.3798800000000009</c:v>
                </c:pt>
                <c:pt idx="88">
                  <c:v>4.4380100000000011</c:v>
                </c:pt>
                <c:pt idx="89">
                  <c:v>4.4959700000000016</c:v>
                </c:pt>
                <c:pt idx="90">
                  <c:v>4.5403200000000012</c:v>
                </c:pt>
                <c:pt idx="91">
                  <c:v>4.5774000000000017</c:v>
                </c:pt>
                <c:pt idx="92">
                  <c:v>4.6085300000000018</c:v>
                </c:pt>
                <c:pt idx="93">
                  <c:v>4.6443900000000014</c:v>
                </c:pt>
                <c:pt idx="94">
                  <c:v>4.6936400000000011</c:v>
                </c:pt>
                <c:pt idx="95">
                  <c:v>4.742020000000001</c:v>
                </c:pt>
                <c:pt idx="96">
                  <c:v>4.7988600000000012</c:v>
                </c:pt>
                <c:pt idx="97">
                  <c:v>4.8539900000000014</c:v>
                </c:pt>
                <c:pt idx="98">
                  <c:v>4.8916200000000014</c:v>
                </c:pt>
                <c:pt idx="99">
                  <c:v>4.9279900000000012</c:v>
                </c:pt>
                <c:pt idx="100">
                  <c:v>4.9666100000000011</c:v>
                </c:pt>
                <c:pt idx="101">
                  <c:v>5.0150700000000015</c:v>
                </c:pt>
                <c:pt idx="102">
                  <c:v>5.062330000000002</c:v>
                </c:pt>
                <c:pt idx="103">
                  <c:v>5.1040300000000016</c:v>
                </c:pt>
                <c:pt idx="104">
                  <c:v>5.1403800000000022</c:v>
                </c:pt>
                <c:pt idx="105">
                  <c:v>5.1585600000000023</c:v>
                </c:pt>
                <c:pt idx="106">
                  <c:v>5.1703000000000019</c:v>
                </c:pt>
                <c:pt idx="107">
                  <c:v>5.1839200000000023</c:v>
                </c:pt>
                <c:pt idx="108">
                  <c:v>5.2039000000000017</c:v>
                </c:pt>
                <c:pt idx="109">
                  <c:v>5.2369000000000012</c:v>
                </c:pt>
                <c:pt idx="110">
                  <c:v>5.2565600000000012</c:v>
                </c:pt>
                <c:pt idx="111">
                  <c:v>5.2806700000000006</c:v>
                </c:pt>
                <c:pt idx="112">
                  <c:v>5.3055200000000013</c:v>
                </c:pt>
                <c:pt idx="113">
                  <c:v>5.3220200000000011</c:v>
                </c:pt>
                <c:pt idx="114">
                  <c:v>5.3380600000000014</c:v>
                </c:pt>
                <c:pt idx="115">
                  <c:v>5.3553600000000019</c:v>
                </c:pt>
                <c:pt idx="116">
                  <c:v>5.3896500000000014</c:v>
                </c:pt>
                <c:pt idx="117">
                  <c:v>5.4190900000000006</c:v>
                </c:pt>
                <c:pt idx="118">
                  <c:v>5.4305700000000003</c:v>
                </c:pt>
                <c:pt idx="119">
                  <c:v>5.4440200000000001</c:v>
                </c:pt>
                <c:pt idx="120">
                  <c:v>5.4672900000000011</c:v>
                </c:pt>
                <c:pt idx="121">
                  <c:v>5.5052200000000013</c:v>
                </c:pt>
                <c:pt idx="122">
                  <c:v>5.547340000000001</c:v>
                </c:pt>
                <c:pt idx="123">
                  <c:v>5.5772700000000013</c:v>
                </c:pt>
                <c:pt idx="124">
                  <c:v>5.6094000000000017</c:v>
                </c:pt>
                <c:pt idx="125">
                  <c:v>5.6404700000000014</c:v>
                </c:pt>
                <c:pt idx="126">
                  <c:v>5.6644800000000011</c:v>
                </c:pt>
                <c:pt idx="127">
                  <c:v>5.6895500000000014</c:v>
                </c:pt>
                <c:pt idx="128">
                  <c:v>5.7216100000000019</c:v>
                </c:pt>
                <c:pt idx="129">
                  <c:v>5.754220000000001</c:v>
                </c:pt>
                <c:pt idx="130">
                  <c:v>5.7975200000000013</c:v>
                </c:pt>
                <c:pt idx="131">
                  <c:v>5.8419500000000015</c:v>
                </c:pt>
                <c:pt idx="132">
                  <c:v>5.8808400000000018</c:v>
                </c:pt>
                <c:pt idx="133">
                  <c:v>5.9067000000000016</c:v>
                </c:pt>
                <c:pt idx="134">
                  <c:v>5.9317300000000017</c:v>
                </c:pt>
                <c:pt idx="135">
                  <c:v>5.9683800000000007</c:v>
                </c:pt>
                <c:pt idx="136">
                  <c:v>6.012900000000001</c:v>
                </c:pt>
                <c:pt idx="137">
                  <c:v>6.0583700000000018</c:v>
                </c:pt>
                <c:pt idx="138">
                  <c:v>6.1031100000000018</c:v>
                </c:pt>
                <c:pt idx="139">
                  <c:v>6.1492100000000018</c:v>
                </c:pt>
                <c:pt idx="140">
                  <c:v>6.1945900000000016</c:v>
                </c:pt>
                <c:pt idx="141">
                  <c:v>6.2423100000000025</c:v>
                </c:pt>
                <c:pt idx="142">
                  <c:v>6.2896200000000029</c:v>
                </c:pt>
                <c:pt idx="143">
                  <c:v>6.3363600000000027</c:v>
                </c:pt>
                <c:pt idx="144">
                  <c:v>6.3818100000000024</c:v>
                </c:pt>
                <c:pt idx="145">
                  <c:v>6.4100500000000018</c:v>
                </c:pt>
                <c:pt idx="146">
                  <c:v>6.4424400000000022</c:v>
                </c:pt>
                <c:pt idx="147">
                  <c:v>6.4651000000000023</c:v>
                </c:pt>
                <c:pt idx="148">
                  <c:v>6.4902400000000027</c:v>
                </c:pt>
                <c:pt idx="149">
                  <c:v>6.5249600000000028</c:v>
                </c:pt>
                <c:pt idx="150">
                  <c:v>6.5595400000000028</c:v>
                </c:pt>
                <c:pt idx="151">
                  <c:v>6.5595400000000028</c:v>
                </c:pt>
                <c:pt idx="152">
                  <c:v>6.5892300000000024</c:v>
                </c:pt>
                <c:pt idx="153">
                  <c:v>6.6033700000000026</c:v>
                </c:pt>
                <c:pt idx="154">
                  <c:v>6.6033700000000026</c:v>
                </c:pt>
                <c:pt idx="155">
                  <c:v>6.6033700000000026</c:v>
                </c:pt>
                <c:pt idx="156">
                  <c:v>6.6033700000000026</c:v>
                </c:pt>
                <c:pt idx="157">
                  <c:v>6.6033700000000026</c:v>
                </c:pt>
                <c:pt idx="158">
                  <c:v>6.6069400000000025</c:v>
                </c:pt>
                <c:pt idx="159">
                  <c:v>6.6069400000000025</c:v>
                </c:pt>
                <c:pt idx="160">
                  <c:v>6.6077200000000023</c:v>
                </c:pt>
                <c:pt idx="161">
                  <c:v>6.6266500000000024</c:v>
                </c:pt>
                <c:pt idx="162">
                  <c:v>6.6514600000000028</c:v>
                </c:pt>
                <c:pt idx="163">
                  <c:v>6.6800000000000024</c:v>
                </c:pt>
                <c:pt idx="164">
                  <c:v>6.7167300000000019</c:v>
                </c:pt>
                <c:pt idx="165">
                  <c:v>6.7405000000000026</c:v>
                </c:pt>
                <c:pt idx="166">
                  <c:v>6.7716400000000032</c:v>
                </c:pt>
                <c:pt idx="167">
                  <c:v>6.8250500000000027</c:v>
                </c:pt>
                <c:pt idx="168">
                  <c:v>6.8792400000000029</c:v>
                </c:pt>
                <c:pt idx="169">
                  <c:v>6.9192300000000024</c:v>
                </c:pt>
                <c:pt idx="170">
                  <c:v>6.9667100000000017</c:v>
                </c:pt>
                <c:pt idx="171">
                  <c:v>7.0222100000000021</c:v>
                </c:pt>
                <c:pt idx="172">
                  <c:v>7.0806600000000017</c:v>
                </c:pt>
                <c:pt idx="173">
                  <c:v>7.1373200000000017</c:v>
                </c:pt>
                <c:pt idx="174">
                  <c:v>7.193690000000001</c:v>
                </c:pt>
                <c:pt idx="175">
                  <c:v>7.2507400000000013</c:v>
                </c:pt>
                <c:pt idx="176">
                  <c:v>7.2856700000000023</c:v>
                </c:pt>
                <c:pt idx="177">
                  <c:v>7.3261200000000013</c:v>
                </c:pt>
                <c:pt idx="178">
                  <c:v>7.3751600000000019</c:v>
                </c:pt>
                <c:pt idx="179">
                  <c:v>7.4316400000000016</c:v>
                </c:pt>
                <c:pt idx="180">
                  <c:v>7.4886700000000008</c:v>
                </c:pt>
                <c:pt idx="181">
                  <c:v>7.540420000000001</c:v>
                </c:pt>
                <c:pt idx="182">
                  <c:v>7.5908100000000012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9-4248-B74D-CC1B50757734}"/>
            </c:ext>
          </c:extLst>
        </c:ser>
        <c:ser>
          <c:idx val="1"/>
          <c:order val="1"/>
          <c:tx>
            <c:strRef>
              <c:f>'Fig 21 and 22 EU Exp'!$G$7</c:f>
              <c:strCache>
                <c:ptCount val="1"/>
                <c:pt idx="0">
                  <c:v>2023/2024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21 and 22 EU Exp'!$A$8:$A$190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21 and 22 EU Exp'!$G$8:$G$190</c:f>
              <c:numCache>
                <c:formatCode>0.00</c:formatCode>
                <c:ptCount val="183"/>
                <c:pt idx="0">
                  <c:v>3.8900000000000002E-3</c:v>
                </c:pt>
                <c:pt idx="1">
                  <c:v>1.8359999999999998E-2</c:v>
                </c:pt>
                <c:pt idx="2">
                  <c:v>3.2469999999999999E-2</c:v>
                </c:pt>
                <c:pt idx="3">
                  <c:v>4.5100000000000001E-2</c:v>
                </c:pt>
                <c:pt idx="4">
                  <c:v>6.6869999999999999E-2</c:v>
                </c:pt>
                <c:pt idx="5">
                  <c:v>8.7880000000000014E-2</c:v>
                </c:pt>
                <c:pt idx="6">
                  <c:v>0.11044000000000001</c:v>
                </c:pt>
                <c:pt idx="7">
                  <c:v>0.13293000000000002</c:v>
                </c:pt>
                <c:pt idx="8">
                  <c:v>0.15902000000000002</c:v>
                </c:pt>
                <c:pt idx="9">
                  <c:v>0.18816000000000002</c:v>
                </c:pt>
                <c:pt idx="10">
                  <c:v>0.20932000000000003</c:v>
                </c:pt>
                <c:pt idx="11">
                  <c:v>0.21656000000000003</c:v>
                </c:pt>
                <c:pt idx="12">
                  <c:v>0.23353000000000004</c:v>
                </c:pt>
                <c:pt idx="13">
                  <c:v>0.23819000000000001</c:v>
                </c:pt>
                <c:pt idx="14">
                  <c:v>0.24291000000000001</c:v>
                </c:pt>
                <c:pt idx="15">
                  <c:v>0.24842000000000003</c:v>
                </c:pt>
                <c:pt idx="16">
                  <c:v>0.27631</c:v>
                </c:pt>
                <c:pt idx="17">
                  <c:v>0.30425000000000002</c:v>
                </c:pt>
                <c:pt idx="18">
                  <c:v>0.33</c:v>
                </c:pt>
                <c:pt idx="19">
                  <c:v>0.35683999999999999</c:v>
                </c:pt>
                <c:pt idx="20">
                  <c:v>0.37687999999999999</c:v>
                </c:pt>
                <c:pt idx="21">
                  <c:v>0.39290999999999998</c:v>
                </c:pt>
                <c:pt idx="22">
                  <c:v>0.42161999999999994</c:v>
                </c:pt>
                <c:pt idx="23">
                  <c:v>0.44915999999999995</c:v>
                </c:pt>
                <c:pt idx="24">
                  <c:v>0.47585999999999995</c:v>
                </c:pt>
                <c:pt idx="25">
                  <c:v>0.49877999999999995</c:v>
                </c:pt>
                <c:pt idx="26">
                  <c:v>0.52024000000000004</c:v>
                </c:pt>
                <c:pt idx="27">
                  <c:v>0.54043000000000008</c:v>
                </c:pt>
                <c:pt idx="28">
                  <c:v>0.55507000000000006</c:v>
                </c:pt>
                <c:pt idx="29">
                  <c:v>0.56113000000000002</c:v>
                </c:pt>
                <c:pt idx="30">
                  <c:v>0.56538999999999995</c:v>
                </c:pt>
                <c:pt idx="31">
                  <c:v>0.57923000000000002</c:v>
                </c:pt>
                <c:pt idx="32">
                  <c:v>0.60412999999999994</c:v>
                </c:pt>
                <c:pt idx="33">
                  <c:v>0.63063999999999998</c:v>
                </c:pt>
                <c:pt idx="34">
                  <c:v>0.63734000000000002</c:v>
                </c:pt>
                <c:pt idx="35">
                  <c:v>0.64349000000000001</c:v>
                </c:pt>
                <c:pt idx="36">
                  <c:v>0.65710000000000002</c:v>
                </c:pt>
                <c:pt idx="37">
                  <c:v>0.67703000000000002</c:v>
                </c:pt>
                <c:pt idx="38">
                  <c:v>0.70049000000000006</c:v>
                </c:pt>
                <c:pt idx="39">
                  <c:v>0.72323999999999999</c:v>
                </c:pt>
                <c:pt idx="40">
                  <c:v>0.74941000000000002</c:v>
                </c:pt>
                <c:pt idx="41">
                  <c:v>0.77264999999999995</c:v>
                </c:pt>
                <c:pt idx="42">
                  <c:v>0.79927999999999999</c:v>
                </c:pt>
                <c:pt idx="43">
                  <c:v>0.8306</c:v>
                </c:pt>
                <c:pt idx="44">
                  <c:v>0.87106000000000006</c:v>
                </c:pt>
                <c:pt idx="45">
                  <c:v>0.90442000000000011</c:v>
                </c:pt>
                <c:pt idx="46">
                  <c:v>0.90995999999999999</c:v>
                </c:pt>
                <c:pt idx="47">
                  <c:v>0.92076999999999998</c:v>
                </c:pt>
                <c:pt idx="48">
                  <c:v>0.92364999999999997</c:v>
                </c:pt>
                <c:pt idx="49">
                  <c:v>0.92618999999999996</c:v>
                </c:pt>
                <c:pt idx="50">
                  <c:v>0.92777999999999994</c:v>
                </c:pt>
                <c:pt idx="51">
                  <c:v>0.92779</c:v>
                </c:pt>
                <c:pt idx="52">
                  <c:v>0.92779</c:v>
                </c:pt>
                <c:pt idx="53">
                  <c:v>0.92779</c:v>
                </c:pt>
                <c:pt idx="54">
                  <c:v>0.92779</c:v>
                </c:pt>
                <c:pt idx="55">
                  <c:v>0.92779</c:v>
                </c:pt>
                <c:pt idx="56">
                  <c:v>0.92779</c:v>
                </c:pt>
                <c:pt idx="57">
                  <c:v>0.92779</c:v>
                </c:pt>
                <c:pt idx="58">
                  <c:v>0.92779</c:v>
                </c:pt>
                <c:pt idx="59">
                  <c:v>0.92779</c:v>
                </c:pt>
                <c:pt idx="60">
                  <c:v>0.92779</c:v>
                </c:pt>
                <c:pt idx="61">
                  <c:v>0.92779</c:v>
                </c:pt>
                <c:pt idx="62">
                  <c:v>0.93484999999999996</c:v>
                </c:pt>
                <c:pt idx="63">
                  <c:v>0.94457999999999998</c:v>
                </c:pt>
                <c:pt idx="64">
                  <c:v>0.95916999999999997</c:v>
                </c:pt>
                <c:pt idx="65">
                  <c:v>0.97245999999999988</c:v>
                </c:pt>
                <c:pt idx="66">
                  <c:v>0.98437999999999992</c:v>
                </c:pt>
                <c:pt idx="67">
                  <c:v>1.0061</c:v>
                </c:pt>
                <c:pt idx="68">
                  <c:v>1.0184299999999999</c:v>
                </c:pt>
                <c:pt idx="69">
                  <c:v>1.0196699999999999</c:v>
                </c:pt>
                <c:pt idx="70">
                  <c:v>1.0200199999999999</c:v>
                </c:pt>
                <c:pt idx="71">
                  <c:v>1.0231000000000001</c:v>
                </c:pt>
                <c:pt idx="72">
                  <c:v>1.0314400000000001</c:v>
                </c:pt>
                <c:pt idx="73">
                  <c:v>1.0378400000000001</c:v>
                </c:pt>
                <c:pt idx="74">
                  <c:v>1.0576400000000001</c:v>
                </c:pt>
                <c:pt idx="75">
                  <c:v>1.0780300000000003</c:v>
                </c:pt>
                <c:pt idx="76">
                  <c:v>1.1088200000000001</c:v>
                </c:pt>
                <c:pt idx="77">
                  <c:v>1.1394700000000002</c:v>
                </c:pt>
                <c:pt idx="78">
                  <c:v>1.1724100000000004</c:v>
                </c:pt>
                <c:pt idx="79">
                  <c:v>1.2079600000000004</c:v>
                </c:pt>
                <c:pt idx="80">
                  <c:v>1.2427200000000003</c:v>
                </c:pt>
                <c:pt idx="81">
                  <c:v>1.2855300000000003</c:v>
                </c:pt>
                <c:pt idx="82">
                  <c:v>1.3353400000000002</c:v>
                </c:pt>
                <c:pt idx="83">
                  <c:v>1.3693900000000001</c:v>
                </c:pt>
                <c:pt idx="84">
                  <c:v>1.4008000000000003</c:v>
                </c:pt>
                <c:pt idx="85">
                  <c:v>1.4316300000000002</c:v>
                </c:pt>
                <c:pt idx="86">
                  <c:v>1.4603400000000002</c:v>
                </c:pt>
                <c:pt idx="87">
                  <c:v>1.4918900000000002</c:v>
                </c:pt>
                <c:pt idx="88">
                  <c:v>1.5218700000000001</c:v>
                </c:pt>
                <c:pt idx="89">
                  <c:v>1.53922</c:v>
                </c:pt>
                <c:pt idx="90">
                  <c:v>1.5459700000000001</c:v>
                </c:pt>
                <c:pt idx="91">
                  <c:v>1.5518800000000001</c:v>
                </c:pt>
                <c:pt idx="92">
                  <c:v>1.5599000000000001</c:v>
                </c:pt>
                <c:pt idx="93">
                  <c:v>1.5691100000000002</c:v>
                </c:pt>
                <c:pt idx="94">
                  <c:v>1.5749900000000003</c:v>
                </c:pt>
                <c:pt idx="95">
                  <c:v>1.5764600000000002</c:v>
                </c:pt>
                <c:pt idx="96">
                  <c:v>1.5764600000000002</c:v>
                </c:pt>
                <c:pt idx="97">
                  <c:v>1.5764600000000002</c:v>
                </c:pt>
                <c:pt idx="98">
                  <c:v>1.5764600000000002</c:v>
                </c:pt>
                <c:pt idx="99">
                  <c:v>1.5764600000000002</c:v>
                </c:pt>
                <c:pt idx="100">
                  <c:v>1.5764600000000002</c:v>
                </c:pt>
                <c:pt idx="101">
                  <c:v>1.5764600000000002</c:v>
                </c:pt>
                <c:pt idx="102">
                  <c:v>1.5764600000000002</c:v>
                </c:pt>
                <c:pt idx="103">
                  <c:v>1.5764600000000002</c:v>
                </c:pt>
                <c:pt idx="104">
                  <c:v>1.5784700000000003</c:v>
                </c:pt>
                <c:pt idx="105">
                  <c:v>1.5850000000000002</c:v>
                </c:pt>
                <c:pt idx="106">
                  <c:v>1.5850000000000002</c:v>
                </c:pt>
                <c:pt idx="107">
                  <c:v>1.5850000000000002</c:v>
                </c:pt>
                <c:pt idx="108">
                  <c:v>1.5850000000000002</c:v>
                </c:pt>
                <c:pt idx="109">
                  <c:v>1.5850000000000002</c:v>
                </c:pt>
                <c:pt idx="110">
                  <c:v>1.5876100000000002</c:v>
                </c:pt>
                <c:pt idx="111">
                  <c:v>1.5934600000000001</c:v>
                </c:pt>
                <c:pt idx="112">
                  <c:v>1.6021700000000001</c:v>
                </c:pt>
                <c:pt idx="113">
                  <c:v>1.6056600000000001</c:v>
                </c:pt>
                <c:pt idx="114">
                  <c:v>1.6105500000000001</c:v>
                </c:pt>
                <c:pt idx="115">
                  <c:v>1.6144800000000001</c:v>
                </c:pt>
                <c:pt idx="116">
                  <c:v>1.6181800000000004</c:v>
                </c:pt>
                <c:pt idx="117">
                  <c:v>1.6193700000000004</c:v>
                </c:pt>
                <c:pt idx="118">
                  <c:v>1.6193700000000004</c:v>
                </c:pt>
                <c:pt idx="119">
                  <c:v>1.6193700000000004</c:v>
                </c:pt>
                <c:pt idx="120">
                  <c:v>1.6202000000000003</c:v>
                </c:pt>
                <c:pt idx="121">
                  <c:v>1.6202000000000003</c:v>
                </c:pt>
                <c:pt idx="122">
                  <c:v>1.6202000000000003</c:v>
                </c:pt>
                <c:pt idx="123">
                  <c:v>1.6202000000000003</c:v>
                </c:pt>
                <c:pt idx="124">
                  <c:v>1.6264300000000003</c:v>
                </c:pt>
                <c:pt idx="125">
                  <c:v>1.6281300000000003</c:v>
                </c:pt>
                <c:pt idx="126">
                  <c:v>1.6297100000000002</c:v>
                </c:pt>
                <c:pt idx="127">
                  <c:v>1.6305000000000003</c:v>
                </c:pt>
                <c:pt idx="128">
                  <c:v>1.6305000000000003</c:v>
                </c:pt>
                <c:pt idx="129">
                  <c:v>1.6305000000000003</c:v>
                </c:pt>
                <c:pt idx="130">
                  <c:v>1.6305000000000003</c:v>
                </c:pt>
                <c:pt idx="131">
                  <c:v>1.6305000000000003</c:v>
                </c:pt>
                <c:pt idx="132">
                  <c:v>1.6305000000000003</c:v>
                </c:pt>
                <c:pt idx="133">
                  <c:v>1.6314200000000003</c:v>
                </c:pt>
                <c:pt idx="134">
                  <c:v>1.6314200000000003</c:v>
                </c:pt>
                <c:pt idx="135">
                  <c:v>1.6314200000000003</c:v>
                </c:pt>
                <c:pt idx="136">
                  <c:v>1.6314200000000003</c:v>
                </c:pt>
                <c:pt idx="137">
                  <c:v>1.6346700000000003</c:v>
                </c:pt>
                <c:pt idx="138">
                  <c:v>1.6374100000000003</c:v>
                </c:pt>
                <c:pt idx="139">
                  <c:v>1.6491400000000003</c:v>
                </c:pt>
                <c:pt idx="140">
                  <c:v>1.6669700000000003</c:v>
                </c:pt>
                <c:pt idx="141">
                  <c:v>1.6767300000000003</c:v>
                </c:pt>
                <c:pt idx="142">
                  <c:v>1.6874900000000002</c:v>
                </c:pt>
                <c:pt idx="143">
                  <c:v>1.6889000000000003</c:v>
                </c:pt>
                <c:pt idx="144">
                  <c:v>1.6889000000000003</c:v>
                </c:pt>
                <c:pt idx="145">
                  <c:v>1.6889000000000003</c:v>
                </c:pt>
                <c:pt idx="146">
                  <c:v>1.6902200000000003</c:v>
                </c:pt>
                <c:pt idx="147">
                  <c:v>1.6914200000000004</c:v>
                </c:pt>
                <c:pt idx="148">
                  <c:v>1.6914200000000004</c:v>
                </c:pt>
                <c:pt idx="149">
                  <c:v>1.6914200000000004</c:v>
                </c:pt>
                <c:pt idx="150">
                  <c:v>1.6914200000000004</c:v>
                </c:pt>
                <c:pt idx="151">
                  <c:v>1.6914200000000004</c:v>
                </c:pt>
                <c:pt idx="152">
                  <c:v>1.6914200000000004</c:v>
                </c:pt>
                <c:pt idx="153">
                  <c:v>1.6914200000000004</c:v>
                </c:pt>
                <c:pt idx="154">
                  <c:v>1.6914200000000004</c:v>
                </c:pt>
                <c:pt idx="155">
                  <c:v>1.6914200000000004</c:v>
                </c:pt>
                <c:pt idx="156">
                  <c:v>1.6914200000000004</c:v>
                </c:pt>
                <c:pt idx="157">
                  <c:v>1.6914200000000004</c:v>
                </c:pt>
                <c:pt idx="158">
                  <c:v>1.6914200000000004</c:v>
                </c:pt>
                <c:pt idx="159">
                  <c:v>1.6914200000000004</c:v>
                </c:pt>
                <c:pt idx="160">
                  <c:v>1.6914200000000004</c:v>
                </c:pt>
                <c:pt idx="161">
                  <c:v>1.6914200000000004</c:v>
                </c:pt>
                <c:pt idx="162">
                  <c:v>1.6914200000000004</c:v>
                </c:pt>
                <c:pt idx="163">
                  <c:v>1.6914200000000004</c:v>
                </c:pt>
                <c:pt idx="164">
                  <c:v>1.6914200000000004</c:v>
                </c:pt>
                <c:pt idx="165">
                  <c:v>1.6914200000000004</c:v>
                </c:pt>
                <c:pt idx="166">
                  <c:v>1.6914200000000004</c:v>
                </c:pt>
                <c:pt idx="167">
                  <c:v>1.6914200000000004</c:v>
                </c:pt>
                <c:pt idx="168">
                  <c:v>1.6914200000000004</c:v>
                </c:pt>
                <c:pt idx="169">
                  <c:v>1.6914200000000004</c:v>
                </c:pt>
                <c:pt idx="170">
                  <c:v>1.6914200000000004</c:v>
                </c:pt>
                <c:pt idx="171">
                  <c:v>1.6914200000000004</c:v>
                </c:pt>
                <c:pt idx="172">
                  <c:v>1.6914200000000004</c:v>
                </c:pt>
                <c:pt idx="173">
                  <c:v>1.6914200000000004</c:v>
                </c:pt>
                <c:pt idx="174">
                  <c:v>1.6914200000000004</c:v>
                </c:pt>
                <c:pt idx="175">
                  <c:v>1.6914200000000004</c:v>
                </c:pt>
                <c:pt idx="176">
                  <c:v>1.6914200000000004</c:v>
                </c:pt>
                <c:pt idx="177">
                  <c:v>1.6914200000000004</c:v>
                </c:pt>
                <c:pt idx="178">
                  <c:v>1.6914200000000004</c:v>
                </c:pt>
                <c:pt idx="179">
                  <c:v>1.6914200000000004</c:v>
                </c:pt>
                <c:pt idx="180">
                  <c:v>1.6914200000000004</c:v>
                </c:pt>
                <c:pt idx="181">
                  <c:v>1.6969500000000002</c:v>
                </c:pt>
                <c:pt idx="182">
                  <c:v>1.7067700000000001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9-4248-B74D-CC1B50757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0037800"/>
        <c:axId val="1880040320"/>
      </c:lineChart>
      <c:dateAx>
        <c:axId val="1880037800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0040320"/>
        <c:crosses val="autoZero"/>
        <c:auto val="1"/>
        <c:lblOffset val="100"/>
        <c:baseTimeUnit val="days"/>
      </c:dateAx>
      <c:valAx>
        <c:axId val="18800403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0037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21 and 22 EU Exp'!$B$7</c:f>
              <c:strCache>
                <c:ptCount val="1"/>
                <c:pt idx="0">
                  <c:v>2022/2023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21 and 22 EU Exp'!$A$8:$A$190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21 and 22 EU Exp'!$B$8:$B$190</c:f>
              <c:numCache>
                <c:formatCode>#,##0_);\(#,##0\)</c:formatCode>
                <c:ptCount val="183"/>
                <c:pt idx="0">
                  <c:v>63.24</c:v>
                </c:pt>
                <c:pt idx="1">
                  <c:v>65.17</c:v>
                </c:pt>
                <c:pt idx="2">
                  <c:v>71.48</c:v>
                </c:pt>
                <c:pt idx="3">
                  <c:v>74.39</c:v>
                </c:pt>
                <c:pt idx="4">
                  <c:v>74.41</c:v>
                </c:pt>
                <c:pt idx="5">
                  <c:v>73.78</c:v>
                </c:pt>
                <c:pt idx="6">
                  <c:v>72.459999999999994</c:v>
                </c:pt>
                <c:pt idx="7">
                  <c:v>63.82</c:v>
                </c:pt>
                <c:pt idx="8">
                  <c:v>68.56</c:v>
                </c:pt>
                <c:pt idx="9">
                  <c:v>72.239999999999995</c:v>
                </c:pt>
                <c:pt idx="10">
                  <c:v>65.58</c:v>
                </c:pt>
                <c:pt idx="11">
                  <c:v>68.33</c:v>
                </c:pt>
                <c:pt idx="12">
                  <c:v>71.48</c:v>
                </c:pt>
                <c:pt idx="13">
                  <c:v>76.36</c:v>
                </c:pt>
                <c:pt idx="14">
                  <c:v>63.3</c:v>
                </c:pt>
                <c:pt idx="15">
                  <c:v>65.11</c:v>
                </c:pt>
                <c:pt idx="16">
                  <c:v>71.819999999999993</c:v>
                </c:pt>
                <c:pt idx="17">
                  <c:v>70.62</c:v>
                </c:pt>
                <c:pt idx="18">
                  <c:v>71.06</c:v>
                </c:pt>
                <c:pt idx="19">
                  <c:v>69.22</c:v>
                </c:pt>
                <c:pt idx="20">
                  <c:v>69.540000000000006</c:v>
                </c:pt>
                <c:pt idx="21">
                  <c:v>61.97</c:v>
                </c:pt>
                <c:pt idx="22">
                  <c:v>58.65</c:v>
                </c:pt>
                <c:pt idx="23">
                  <c:v>66.27</c:v>
                </c:pt>
                <c:pt idx="24">
                  <c:v>71.33</c:v>
                </c:pt>
                <c:pt idx="25">
                  <c:v>73.209999999999994</c:v>
                </c:pt>
                <c:pt idx="26">
                  <c:v>74.430000000000007</c:v>
                </c:pt>
                <c:pt idx="27">
                  <c:v>67.69</c:v>
                </c:pt>
                <c:pt idx="28">
                  <c:v>67.59</c:v>
                </c:pt>
                <c:pt idx="29">
                  <c:v>72.23</c:v>
                </c:pt>
                <c:pt idx="30">
                  <c:v>72.09</c:v>
                </c:pt>
                <c:pt idx="31">
                  <c:v>38.82</c:v>
                </c:pt>
                <c:pt idx="32">
                  <c:v>47.11</c:v>
                </c:pt>
                <c:pt idx="33">
                  <c:v>63.54</c:v>
                </c:pt>
                <c:pt idx="34">
                  <c:v>74.11</c:v>
                </c:pt>
                <c:pt idx="35">
                  <c:v>66.09</c:v>
                </c:pt>
                <c:pt idx="36">
                  <c:v>68.650000000000006</c:v>
                </c:pt>
                <c:pt idx="37">
                  <c:v>72.08</c:v>
                </c:pt>
                <c:pt idx="38">
                  <c:v>73.33</c:v>
                </c:pt>
                <c:pt idx="39">
                  <c:v>72.27</c:v>
                </c:pt>
                <c:pt idx="40">
                  <c:v>72.86</c:v>
                </c:pt>
                <c:pt idx="41">
                  <c:v>73.59</c:v>
                </c:pt>
                <c:pt idx="42">
                  <c:v>73.95</c:v>
                </c:pt>
                <c:pt idx="43">
                  <c:v>72.02</c:v>
                </c:pt>
                <c:pt idx="44">
                  <c:v>65.989999999999995</c:v>
                </c:pt>
                <c:pt idx="45">
                  <c:v>15.41</c:v>
                </c:pt>
                <c:pt idx="46">
                  <c:v>14.69</c:v>
                </c:pt>
                <c:pt idx="47">
                  <c:v>15.52</c:v>
                </c:pt>
                <c:pt idx="48">
                  <c:v>15.52</c:v>
                </c:pt>
                <c:pt idx="49">
                  <c:v>15.48</c:v>
                </c:pt>
                <c:pt idx="50">
                  <c:v>15.47</c:v>
                </c:pt>
                <c:pt idx="51">
                  <c:v>15.48</c:v>
                </c:pt>
                <c:pt idx="52">
                  <c:v>15.51</c:v>
                </c:pt>
                <c:pt idx="53">
                  <c:v>15.41</c:v>
                </c:pt>
                <c:pt idx="54">
                  <c:v>15.44</c:v>
                </c:pt>
                <c:pt idx="55">
                  <c:v>15.48</c:v>
                </c:pt>
                <c:pt idx="56">
                  <c:v>15.31</c:v>
                </c:pt>
                <c:pt idx="57">
                  <c:v>15.41</c:v>
                </c:pt>
                <c:pt idx="58">
                  <c:v>15.44</c:v>
                </c:pt>
                <c:pt idx="59">
                  <c:v>16.28</c:v>
                </c:pt>
                <c:pt idx="60">
                  <c:v>46.36</c:v>
                </c:pt>
                <c:pt idx="61">
                  <c:v>49.48</c:v>
                </c:pt>
                <c:pt idx="62">
                  <c:v>50.61</c:v>
                </c:pt>
                <c:pt idx="63">
                  <c:v>54.38</c:v>
                </c:pt>
                <c:pt idx="64">
                  <c:v>57.14</c:v>
                </c:pt>
                <c:pt idx="65">
                  <c:v>53.36</c:v>
                </c:pt>
                <c:pt idx="66">
                  <c:v>45.12</c:v>
                </c:pt>
                <c:pt idx="67">
                  <c:v>23.95</c:v>
                </c:pt>
                <c:pt idx="68">
                  <c:v>4.33</c:v>
                </c:pt>
                <c:pt idx="69">
                  <c:v>7.47</c:v>
                </c:pt>
                <c:pt idx="70">
                  <c:v>16.47</c:v>
                </c:pt>
                <c:pt idx="71">
                  <c:v>9.76</c:v>
                </c:pt>
                <c:pt idx="72">
                  <c:v>4.2</c:v>
                </c:pt>
                <c:pt idx="73">
                  <c:v>13.16</c:v>
                </c:pt>
                <c:pt idx="74">
                  <c:v>3.76</c:v>
                </c:pt>
                <c:pt idx="75">
                  <c:v>12.3</c:v>
                </c:pt>
                <c:pt idx="76">
                  <c:v>22.2</c:v>
                </c:pt>
                <c:pt idx="77">
                  <c:v>40.840000000000003</c:v>
                </c:pt>
                <c:pt idx="78">
                  <c:v>50.29</c:v>
                </c:pt>
                <c:pt idx="79">
                  <c:v>55.77</c:v>
                </c:pt>
                <c:pt idx="80">
                  <c:v>56.05</c:v>
                </c:pt>
                <c:pt idx="81">
                  <c:v>54.1</c:v>
                </c:pt>
                <c:pt idx="82">
                  <c:v>55.49</c:v>
                </c:pt>
                <c:pt idx="83">
                  <c:v>54.4</c:v>
                </c:pt>
                <c:pt idx="84">
                  <c:v>56.06</c:v>
                </c:pt>
                <c:pt idx="85">
                  <c:v>56.74</c:v>
                </c:pt>
                <c:pt idx="86">
                  <c:v>56.68</c:v>
                </c:pt>
                <c:pt idx="87">
                  <c:v>55.72</c:v>
                </c:pt>
                <c:pt idx="88">
                  <c:v>58.13</c:v>
                </c:pt>
                <c:pt idx="89">
                  <c:v>57.96</c:v>
                </c:pt>
                <c:pt idx="90">
                  <c:v>44.35</c:v>
                </c:pt>
                <c:pt idx="91">
                  <c:v>37.08</c:v>
                </c:pt>
                <c:pt idx="92">
                  <c:v>31.13</c:v>
                </c:pt>
                <c:pt idx="93">
                  <c:v>35.86</c:v>
                </c:pt>
                <c:pt idx="94">
                  <c:v>49.25</c:v>
                </c:pt>
                <c:pt idx="95">
                  <c:v>48.38</c:v>
                </c:pt>
                <c:pt idx="96">
                  <c:v>56.84</c:v>
                </c:pt>
                <c:pt idx="97">
                  <c:v>55.13</c:v>
                </c:pt>
                <c:pt idx="98">
                  <c:v>37.630000000000003</c:v>
                </c:pt>
                <c:pt idx="99">
                  <c:v>36.369999999999997</c:v>
                </c:pt>
                <c:pt idx="100">
                  <c:v>38.619999999999997</c:v>
                </c:pt>
                <c:pt idx="101">
                  <c:v>48.46</c:v>
                </c:pt>
                <c:pt idx="102">
                  <c:v>47.26</c:v>
                </c:pt>
                <c:pt idx="103">
                  <c:v>41.7</c:v>
                </c:pt>
                <c:pt idx="104">
                  <c:v>36.35</c:v>
                </c:pt>
                <c:pt idx="105">
                  <c:v>18.18</c:v>
                </c:pt>
                <c:pt idx="106">
                  <c:v>11.74</c:v>
                </c:pt>
                <c:pt idx="107">
                  <c:v>13.62</c:v>
                </c:pt>
                <c:pt idx="108">
                  <c:v>19.98</c:v>
                </c:pt>
                <c:pt idx="109">
                  <c:v>33</c:v>
                </c:pt>
                <c:pt idx="110">
                  <c:v>19.66</c:v>
                </c:pt>
                <c:pt idx="111">
                  <c:v>24.11</c:v>
                </c:pt>
                <c:pt idx="112">
                  <c:v>24.85</c:v>
                </c:pt>
                <c:pt idx="113">
                  <c:v>16.5</c:v>
                </c:pt>
                <c:pt idx="114">
                  <c:v>16.04</c:v>
                </c:pt>
                <c:pt idx="115">
                  <c:v>17.3</c:v>
                </c:pt>
                <c:pt idx="116">
                  <c:v>34.29</c:v>
                </c:pt>
                <c:pt idx="117">
                  <c:v>29.44</c:v>
                </c:pt>
                <c:pt idx="118">
                  <c:v>11.48</c:v>
                </c:pt>
                <c:pt idx="119">
                  <c:v>13.45</c:v>
                </c:pt>
                <c:pt idx="120">
                  <c:v>23.27</c:v>
                </c:pt>
                <c:pt idx="121">
                  <c:v>37.93</c:v>
                </c:pt>
                <c:pt idx="122">
                  <c:v>42.12</c:v>
                </c:pt>
                <c:pt idx="123">
                  <c:v>29.93</c:v>
                </c:pt>
                <c:pt idx="124">
                  <c:v>32.130000000000003</c:v>
                </c:pt>
                <c:pt idx="125">
                  <c:v>31.07</c:v>
                </c:pt>
                <c:pt idx="126">
                  <c:v>24.01</c:v>
                </c:pt>
                <c:pt idx="127">
                  <c:v>25.07</c:v>
                </c:pt>
                <c:pt idx="128">
                  <c:v>32.06</c:v>
                </c:pt>
                <c:pt idx="129">
                  <c:v>32.61</c:v>
                </c:pt>
                <c:pt idx="130">
                  <c:v>43.3</c:v>
                </c:pt>
                <c:pt idx="131">
                  <c:v>44.43</c:v>
                </c:pt>
                <c:pt idx="132">
                  <c:v>38.89</c:v>
                </c:pt>
                <c:pt idx="133">
                  <c:v>25.86</c:v>
                </c:pt>
                <c:pt idx="134">
                  <c:v>25.03</c:v>
                </c:pt>
                <c:pt idx="135">
                  <c:v>36.65</c:v>
                </c:pt>
                <c:pt idx="136">
                  <c:v>44.52</c:v>
                </c:pt>
                <c:pt idx="137">
                  <c:v>45.47</c:v>
                </c:pt>
                <c:pt idx="138">
                  <c:v>44.74</c:v>
                </c:pt>
                <c:pt idx="139">
                  <c:v>46.1</c:v>
                </c:pt>
                <c:pt idx="140">
                  <c:v>45.38</c:v>
                </c:pt>
                <c:pt idx="141">
                  <c:v>47.72</c:v>
                </c:pt>
                <c:pt idx="142">
                  <c:v>47.31</c:v>
                </c:pt>
                <c:pt idx="143">
                  <c:v>46.74</c:v>
                </c:pt>
                <c:pt idx="144">
                  <c:v>45.45</c:v>
                </c:pt>
                <c:pt idx="145">
                  <c:v>28.24</c:v>
                </c:pt>
                <c:pt idx="146">
                  <c:v>32.39</c:v>
                </c:pt>
                <c:pt idx="147">
                  <c:v>22.66</c:v>
                </c:pt>
                <c:pt idx="148">
                  <c:v>25.14</c:v>
                </c:pt>
                <c:pt idx="149">
                  <c:v>34.72</c:v>
                </c:pt>
                <c:pt idx="150">
                  <c:v>34.58</c:v>
                </c:pt>
                <c:pt idx="152">
                  <c:v>29.69</c:v>
                </c:pt>
                <c:pt idx="153">
                  <c:v>14.14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3.57</c:v>
                </c:pt>
                <c:pt idx="159">
                  <c:v>0</c:v>
                </c:pt>
                <c:pt idx="160">
                  <c:v>0.78</c:v>
                </c:pt>
                <c:pt idx="161">
                  <c:v>18.93</c:v>
                </c:pt>
                <c:pt idx="162">
                  <c:v>24.81</c:v>
                </c:pt>
                <c:pt idx="163">
                  <c:v>28.54</c:v>
                </c:pt>
                <c:pt idx="164">
                  <c:v>36.729999999999997</c:v>
                </c:pt>
                <c:pt idx="165">
                  <c:v>23.77</c:v>
                </c:pt>
                <c:pt idx="166">
                  <c:v>31.14</c:v>
                </c:pt>
                <c:pt idx="167">
                  <c:v>53.41</c:v>
                </c:pt>
                <c:pt idx="168">
                  <c:v>54.19</c:v>
                </c:pt>
                <c:pt idx="169">
                  <c:v>39.99</c:v>
                </c:pt>
                <c:pt idx="170">
                  <c:v>47.48</c:v>
                </c:pt>
                <c:pt idx="171">
                  <c:v>55.5</c:v>
                </c:pt>
                <c:pt idx="172">
                  <c:v>58.45</c:v>
                </c:pt>
                <c:pt idx="173">
                  <c:v>56.66</c:v>
                </c:pt>
                <c:pt idx="174">
                  <c:v>56.37</c:v>
                </c:pt>
                <c:pt idx="175">
                  <c:v>57.05</c:v>
                </c:pt>
                <c:pt idx="176">
                  <c:v>34.93</c:v>
                </c:pt>
                <c:pt idx="177">
                  <c:v>40.450000000000003</c:v>
                </c:pt>
                <c:pt idx="178">
                  <c:v>49.04</c:v>
                </c:pt>
                <c:pt idx="179">
                  <c:v>56.48</c:v>
                </c:pt>
                <c:pt idx="180">
                  <c:v>57.03</c:v>
                </c:pt>
                <c:pt idx="181">
                  <c:v>51.75</c:v>
                </c:pt>
                <c:pt idx="182">
                  <c:v>50.39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54-4D03-A62B-E6FF00D88053}"/>
            </c:ext>
          </c:extLst>
        </c:ser>
        <c:ser>
          <c:idx val="1"/>
          <c:order val="1"/>
          <c:tx>
            <c:strRef>
              <c:f>'Fig 21 and 22 EU Exp'!$C$7</c:f>
              <c:strCache>
                <c:ptCount val="1"/>
                <c:pt idx="0">
                  <c:v>2023/2024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 21 and 22 EU Exp'!$A$8:$A$190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21 and 22 EU Exp'!$C$8:$C$190</c:f>
              <c:numCache>
                <c:formatCode>#,##0_);\(#,##0\)</c:formatCode>
                <c:ptCount val="183"/>
                <c:pt idx="0">
                  <c:v>3.89</c:v>
                </c:pt>
                <c:pt idx="1">
                  <c:v>14.47</c:v>
                </c:pt>
                <c:pt idx="2">
                  <c:v>14.11</c:v>
                </c:pt>
                <c:pt idx="3">
                  <c:v>12.63</c:v>
                </c:pt>
                <c:pt idx="4">
                  <c:v>21.77</c:v>
                </c:pt>
                <c:pt idx="5">
                  <c:v>21.01</c:v>
                </c:pt>
                <c:pt idx="6">
                  <c:v>22.56</c:v>
                </c:pt>
                <c:pt idx="7">
                  <c:v>22.49</c:v>
                </c:pt>
                <c:pt idx="8">
                  <c:v>26.09</c:v>
                </c:pt>
                <c:pt idx="9">
                  <c:v>29.14</c:v>
                </c:pt>
                <c:pt idx="10">
                  <c:v>21.16</c:v>
                </c:pt>
                <c:pt idx="11">
                  <c:v>7.24</c:v>
                </c:pt>
                <c:pt idx="12">
                  <c:v>16.97</c:v>
                </c:pt>
                <c:pt idx="13">
                  <c:v>4.66</c:v>
                </c:pt>
                <c:pt idx="14">
                  <c:v>4.72</c:v>
                </c:pt>
                <c:pt idx="15">
                  <c:v>5.51</c:v>
                </c:pt>
                <c:pt idx="16">
                  <c:v>27.89</c:v>
                </c:pt>
                <c:pt idx="17">
                  <c:v>27.94</c:v>
                </c:pt>
                <c:pt idx="18">
                  <c:v>25.75</c:v>
                </c:pt>
                <c:pt idx="19">
                  <c:v>26.84</c:v>
                </c:pt>
                <c:pt idx="20">
                  <c:v>20.04</c:v>
                </c:pt>
                <c:pt idx="21">
                  <c:v>16.03</c:v>
                </c:pt>
                <c:pt idx="22">
                  <c:v>28.71</c:v>
                </c:pt>
                <c:pt idx="23">
                  <c:v>27.54</c:v>
                </c:pt>
                <c:pt idx="24">
                  <c:v>26.7</c:v>
                </c:pt>
                <c:pt idx="25">
                  <c:v>22.92</c:v>
                </c:pt>
                <c:pt idx="26">
                  <c:v>21.46</c:v>
                </c:pt>
                <c:pt idx="27">
                  <c:v>20.190000000000001</c:v>
                </c:pt>
                <c:pt idx="28">
                  <c:v>14.64</c:v>
                </c:pt>
                <c:pt idx="29">
                  <c:v>6.06</c:v>
                </c:pt>
                <c:pt idx="30">
                  <c:v>4.26</c:v>
                </c:pt>
                <c:pt idx="31">
                  <c:v>13.84</c:v>
                </c:pt>
                <c:pt idx="32">
                  <c:v>24.9</c:v>
                </c:pt>
                <c:pt idx="33">
                  <c:v>26.51</c:v>
                </c:pt>
                <c:pt idx="34">
                  <c:v>6.7</c:v>
                </c:pt>
                <c:pt idx="35">
                  <c:v>6.15</c:v>
                </c:pt>
                <c:pt idx="36">
                  <c:v>13.61</c:v>
                </c:pt>
                <c:pt idx="37">
                  <c:v>19.93</c:v>
                </c:pt>
                <c:pt idx="38">
                  <c:v>23.46</c:v>
                </c:pt>
                <c:pt idx="39">
                  <c:v>22.75</c:v>
                </c:pt>
                <c:pt idx="40">
                  <c:v>26.17</c:v>
                </c:pt>
                <c:pt idx="41">
                  <c:v>23.24</c:v>
                </c:pt>
                <c:pt idx="42">
                  <c:v>26.63</c:v>
                </c:pt>
                <c:pt idx="43">
                  <c:v>31.32</c:v>
                </c:pt>
                <c:pt idx="44">
                  <c:v>40.46</c:v>
                </c:pt>
                <c:pt idx="45">
                  <c:v>33.36</c:v>
                </c:pt>
                <c:pt idx="46">
                  <c:v>5.54</c:v>
                </c:pt>
                <c:pt idx="47">
                  <c:v>10.81</c:v>
                </c:pt>
                <c:pt idx="48">
                  <c:v>2.88</c:v>
                </c:pt>
                <c:pt idx="49">
                  <c:v>2.54</c:v>
                </c:pt>
                <c:pt idx="50">
                  <c:v>1.59</c:v>
                </c:pt>
                <c:pt idx="51">
                  <c:v>0.01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7.06</c:v>
                </c:pt>
                <c:pt idx="63">
                  <c:v>9.73</c:v>
                </c:pt>
                <c:pt idx="64">
                  <c:v>14.59</c:v>
                </c:pt>
                <c:pt idx="65">
                  <c:v>13.29</c:v>
                </c:pt>
                <c:pt idx="66">
                  <c:v>11.92</c:v>
                </c:pt>
                <c:pt idx="67">
                  <c:v>21.72</c:v>
                </c:pt>
                <c:pt idx="68">
                  <c:v>12.33</c:v>
                </c:pt>
                <c:pt idx="69">
                  <c:v>1.24</c:v>
                </c:pt>
                <c:pt idx="70">
                  <c:v>0.35</c:v>
                </c:pt>
                <c:pt idx="71">
                  <c:v>3.08</c:v>
                </c:pt>
                <c:pt idx="72">
                  <c:v>8.34</c:v>
                </c:pt>
                <c:pt idx="73">
                  <c:v>6.4</c:v>
                </c:pt>
                <c:pt idx="74">
                  <c:v>19.8</c:v>
                </c:pt>
                <c:pt idx="75">
                  <c:v>20.39</c:v>
                </c:pt>
                <c:pt idx="76">
                  <c:v>30.79</c:v>
                </c:pt>
                <c:pt idx="77">
                  <c:v>30.65</c:v>
                </c:pt>
                <c:pt idx="78">
                  <c:v>32.94</c:v>
                </c:pt>
                <c:pt idx="79">
                  <c:v>35.549999999999997</c:v>
                </c:pt>
                <c:pt idx="80">
                  <c:v>34.76</c:v>
                </c:pt>
                <c:pt idx="81">
                  <c:v>42.81</c:v>
                </c:pt>
                <c:pt idx="82">
                  <c:v>49.81</c:v>
                </c:pt>
                <c:pt idx="83">
                  <c:v>34.049999999999997</c:v>
                </c:pt>
                <c:pt idx="84">
                  <c:v>31.41</c:v>
                </c:pt>
                <c:pt idx="85">
                  <c:v>30.83</c:v>
                </c:pt>
                <c:pt idx="86">
                  <c:v>28.71</c:v>
                </c:pt>
                <c:pt idx="87">
                  <c:v>31.55</c:v>
                </c:pt>
                <c:pt idx="88">
                  <c:v>29.98</c:v>
                </c:pt>
                <c:pt idx="89">
                  <c:v>17.350000000000001</c:v>
                </c:pt>
                <c:pt idx="90">
                  <c:v>6.75</c:v>
                </c:pt>
                <c:pt idx="91">
                  <c:v>5.91</c:v>
                </c:pt>
                <c:pt idx="92">
                  <c:v>8.02</c:v>
                </c:pt>
                <c:pt idx="93">
                  <c:v>9.2100000000000009</c:v>
                </c:pt>
                <c:pt idx="94">
                  <c:v>5.88</c:v>
                </c:pt>
                <c:pt idx="95">
                  <c:v>1.47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2.0099999999999998</c:v>
                </c:pt>
                <c:pt idx="105">
                  <c:v>6.53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2.61</c:v>
                </c:pt>
                <c:pt idx="111">
                  <c:v>5.85</c:v>
                </c:pt>
                <c:pt idx="112">
                  <c:v>8.7100000000000009</c:v>
                </c:pt>
                <c:pt idx="113">
                  <c:v>3.49</c:v>
                </c:pt>
                <c:pt idx="114">
                  <c:v>4.8899999999999997</c:v>
                </c:pt>
                <c:pt idx="115">
                  <c:v>3.93</c:v>
                </c:pt>
                <c:pt idx="116">
                  <c:v>3.7</c:v>
                </c:pt>
                <c:pt idx="117">
                  <c:v>1.19</c:v>
                </c:pt>
                <c:pt idx="118">
                  <c:v>0</c:v>
                </c:pt>
                <c:pt idx="119">
                  <c:v>0</c:v>
                </c:pt>
                <c:pt idx="120">
                  <c:v>0.83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6.23</c:v>
                </c:pt>
                <c:pt idx="125">
                  <c:v>1.7</c:v>
                </c:pt>
                <c:pt idx="126">
                  <c:v>1.58</c:v>
                </c:pt>
                <c:pt idx="127">
                  <c:v>0.79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0.92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3.25</c:v>
                </c:pt>
                <c:pt idx="138">
                  <c:v>2.74</c:v>
                </c:pt>
                <c:pt idx="139">
                  <c:v>11.73</c:v>
                </c:pt>
                <c:pt idx="140">
                  <c:v>17.829999999999998</c:v>
                </c:pt>
                <c:pt idx="141">
                  <c:v>9.76</c:v>
                </c:pt>
                <c:pt idx="142">
                  <c:v>10.76</c:v>
                </c:pt>
                <c:pt idx="143">
                  <c:v>1.41</c:v>
                </c:pt>
                <c:pt idx="144">
                  <c:v>0</c:v>
                </c:pt>
                <c:pt idx="145">
                  <c:v>0</c:v>
                </c:pt>
                <c:pt idx="146">
                  <c:v>1.32</c:v>
                </c:pt>
                <c:pt idx="147">
                  <c:v>1.2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5.53</c:v>
                </c:pt>
                <c:pt idx="182">
                  <c:v>9.82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54-4D03-A62B-E6FF00D88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8189920"/>
        <c:axId val="918193880"/>
      </c:lineChart>
      <c:dateAx>
        <c:axId val="918189920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8193880"/>
        <c:crosses val="autoZero"/>
        <c:auto val="1"/>
        <c:lblOffset val="100"/>
        <c:baseTimeUnit val="days"/>
        <c:majorUnit val="1"/>
        <c:majorTimeUnit val="months"/>
      </c:dateAx>
      <c:valAx>
        <c:axId val="918193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mcm/d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818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Cumulative UK Continental Shelf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23 and 24 UKCS'!$F$3</c:f>
              <c:strCache>
                <c:ptCount val="1"/>
                <c:pt idx="0">
                  <c:v>2022/2023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23 and 24 UKCS'!$E$4:$E$186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23 and 24 UKCS'!$F$4:$F$186</c:f>
              <c:numCache>
                <c:formatCode>0.00</c:formatCode>
                <c:ptCount val="183"/>
                <c:pt idx="0">
                  <c:v>0.10105675</c:v>
                </c:pt>
                <c:pt idx="1">
                  <c:v>0.19800286999999997</c:v>
                </c:pt>
                <c:pt idx="2">
                  <c:v>0.29755651</c:v>
                </c:pt>
                <c:pt idx="3">
                  <c:v>0.39881803000000005</c:v>
                </c:pt>
                <c:pt idx="4">
                  <c:v>0.49892624000000002</c:v>
                </c:pt>
                <c:pt idx="5">
                  <c:v>0.59591024999999997</c:v>
                </c:pt>
                <c:pt idx="6">
                  <c:v>0.69506983</c:v>
                </c:pt>
                <c:pt idx="7">
                  <c:v>0.79741755000000003</c:v>
                </c:pt>
                <c:pt idx="8">
                  <c:v>0.8955701800000001</c:v>
                </c:pt>
                <c:pt idx="9">
                  <c:v>0.99854761000000003</c:v>
                </c:pt>
                <c:pt idx="10">
                  <c:v>1.1108891700000001</c:v>
                </c:pt>
                <c:pt idx="11">
                  <c:v>1.2132937700000002</c:v>
                </c:pt>
                <c:pt idx="12">
                  <c:v>1.3142332600000002</c:v>
                </c:pt>
                <c:pt idx="13">
                  <c:v>1.4266515700000002</c:v>
                </c:pt>
                <c:pt idx="14">
                  <c:v>1.5368028200000003</c:v>
                </c:pt>
                <c:pt idx="15">
                  <c:v>1.6476686700000003</c:v>
                </c:pt>
                <c:pt idx="16">
                  <c:v>1.7573030700000001</c:v>
                </c:pt>
                <c:pt idx="17">
                  <c:v>1.8678877500000002</c:v>
                </c:pt>
                <c:pt idx="18">
                  <c:v>1.97902387</c:v>
                </c:pt>
                <c:pt idx="19">
                  <c:v>2.0885525999999999</c:v>
                </c:pt>
                <c:pt idx="20">
                  <c:v>2.20302862</c:v>
                </c:pt>
                <c:pt idx="21">
                  <c:v>2.3135737000000001</c:v>
                </c:pt>
                <c:pt idx="22">
                  <c:v>2.4239145</c:v>
                </c:pt>
                <c:pt idx="23">
                  <c:v>2.5369746200000001</c:v>
                </c:pt>
                <c:pt idx="24">
                  <c:v>2.6489450200000002</c:v>
                </c:pt>
                <c:pt idx="25">
                  <c:v>2.7494023500000004</c:v>
                </c:pt>
                <c:pt idx="26">
                  <c:v>2.8580190100000005</c:v>
                </c:pt>
                <c:pt idx="27">
                  <c:v>2.9699382800000005</c:v>
                </c:pt>
                <c:pt idx="28">
                  <c:v>3.0865193800000004</c:v>
                </c:pt>
                <c:pt idx="29">
                  <c:v>3.2001475300000002</c:v>
                </c:pt>
                <c:pt idx="30">
                  <c:v>3.3101546600000002</c:v>
                </c:pt>
                <c:pt idx="31">
                  <c:v>3.4197034400000001</c:v>
                </c:pt>
                <c:pt idx="32">
                  <c:v>3.5276882899999999</c:v>
                </c:pt>
                <c:pt idx="33">
                  <c:v>3.63704355</c:v>
                </c:pt>
                <c:pt idx="34">
                  <c:v>3.7487635799999999</c:v>
                </c:pt>
                <c:pt idx="35">
                  <c:v>3.86100121</c:v>
                </c:pt>
                <c:pt idx="36">
                  <c:v>3.9717657599999998</c:v>
                </c:pt>
                <c:pt idx="37">
                  <c:v>4.0800966999999995</c:v>
                </c:pt>
                <c:pt idx="38">
                  <c:v>4.1859824199999993</c:v>
                </c:pt>
                <c:pt idx="39">
                  <c:v>4.2826398399999999</c:v>
                </c:pt>
                <c:pt idx="40">
                  <c:v>4.3934531499999991</c:v>
                </c:pt>
                <c:pt idx="41">
                  <c:v>4.5065587099999993</c:v>
                </c:pt>
                <c:pt idx="42">
                  <c:v>4.6207301099999993</c:v>
                </c:pt>
                <c:pt idx="43">
                  <c:v>4.7333986699999997</c:v>
                </c:pt>
                <c:pt idx="44">
                  <c:v>4.8439021299999991</c:v>
                </c:pt>
                <c:pt idx="45">
                  <c:v>4.9504754499999999</c:v>
                </c:pt>
                <c:pt idx="46">
                  <c:v>5.0607565800000005</c:v>
                </c:pt>
                <c:pt idx="47">
                  <c:v>5.1702982100000003</c:v>
                </c:pt>
                <c:pt idx="48">
                  <c:v>5.2812534600000003</c:v>
                </c:pt>
                <c:pt idx="49">
                  <c:v>5.3924984900000004</c:v>
                </c:pt>
                <c:pt idx="50">
                  <c:v>5.5025698199999997</c:v>
                </c:pt>
                <c:pt idx="51">
                  <c:v>5.6087099399999998</c:v>
                </c:pt>
                <c:pt idx="52">
                  <c:v>5.7082190099999996</c:v>
                </c:pt>
                <c:pt idx="53">
                  <c:v>5.81215583</c:v>
                </c:pt>
                <c:pt idx="54">
                  <c:v>5.9163654999999995</c:v>
                </c:pt>
                <c:pt idx="55">
                  <c:v>6.0219642999999996</c:v>
                </c:pt>
                <c:pt idx="56">
                  <c:v>6.1210963199999995</c:v>
                </c:pt>
                <c:pt idx="57">
                  <c:v>6.2218178799999997</c:v>
                </c:pt>
                <c:pt idx="58">
                  <c:v>6.3206854100000003</c:v>
                </c:pt>
                <c:pt idx="59">
                  <c:v>6.4157387799999999</c:v>
                </c:pt>
                <c:pt idx="60">
                  <c:v>6.5129794800000003</c:v>
                </c:pt>
                <c:pt idx="61">
                  <c:v>6.6101546799999999</c:v>
                </c:pt>
                <c:pt idx="62">
                  <c:v>6.7080972999999995</c:v>
                </c:pt>
                <c:pt idx="63">
                  <c:v>6.8093492299999996</c:v>
                </c:pt>
                <c:pt idx="64">
                  <c:v>6.9079964699999996</c:v>
                </c:pt>
                <c:pt idx="65">
                  <c:v>7.0138901300000001</c:v>
                </c:pt>
                <c:pt idx="66">
                  <c:v>7.1231799199999992</c:v>
                </c:pt>
                <c:pt idx="67">
                  <c:v>7.23214063</c:v>
                </c:pt>
                <c:pt idx="68">
                  <c:v>7.33896646</c:v>
                </c:pt>
                <c:pt idx="69">
                  <c:v>7.4433172799999996</c:v>
                </c:pt>
                <c:pt idx="70">
                  <c:v>7.5532462499999991</c:v>
                </c:pt>
                <c:pt idx="71">
                  <c:v>7.6534027999999985</c:v>
                </c:pt>
                <c:pt idx="72">
                  <c:v>7.7482568899999986</c:v>
                </c:pt>
                <c:pt idx="73">
                  <c:v>7.8504322899999988</c:v>
                </c:pt>
                <c:pt idx="74">
                  <c:v>7.9539135599999993</c:v>
                </c:pt>
                <c:pt idx="75">
                  <c:v>8.0614783799999987</c:v>
                </c:pt>
                <c:pt idx="76">
                  <c:v>8.1688396399999981</c:v>
                </c:pt>
                <c:pt idx="77">
                  <c:v>8.2763309799999991</c:v>
                </c:pt>
                <c:pt idx="78">
                  <c:v>8.3861105499999997</c:v>
                </c:pt>
                <c:pt idx="79">
                  <c:v>8.4919707999999989</c:v>
                </c:pt>
                <c:pt idx="80">
                  <c:v>8.6029570399999997</c:v>
                </c:pt>
                <c:pt idx="81">
                  <c:v>8.7164178400000001</c:v>
                </c:pt>
                <c:pt idx="82">
                  <c:v>8.8301949200000003</c:v>
                </c:pt>
                <c:pt idx="83">
                  <c:v>8.9445640600000011</c:v>
                </c:pt>
                <c:pt idx="84">
                  <c:v>9.0593115599999994</c:v>
                </c:pt>
                <c:pt idx="85">
                  <c:v>9.1755112800000003</c:v>
                </c:pt>
                <c:pt idx="86">
                  <c:v>9.2909058600000005</c:v>
                </c:pt>
                <c:pt idx="87">
                  <c:v>9.4060629600000016</c:v>
                </c:pt>
                <c:pt idx="88">
                  <c:v>9.5196675700000011</c:v>
                </c:pt>
                <c:pt idx="89">
                  <c:v>9.6373312800000015</c:v>
                </c:pt>
                <c:pt idx="90">
                  <c:v>9.7546115900000014</c:v>
                </c:pt>
                <c:pt idx="91">
                  <c:v>9.8676265900000022</c:v>
                </c:pt>
                <c:pt idx="92">
                  <c:v>9.9730522200000014</c:v>
                </c:pt>
                <c:pt idx="93">
                  <c:v>10.073127220000002</c:v>
                </c:pt>
                <c:pt idx="94">
                  <c:v>10.178322450000001</c:v>
                </c:pt>
                <c:pt idx="95">
                  <c:v>10.28649586</c:v>
                </c:pt>
                <c:pt idx="96">
                  <c:v>10.397315550000002</c:v>
                </c:pt>
                <c:pt idx="97">
                  <c:v>10.510914690000002</c:v>
                </c:pt>
                <c:pt idx="98">
                  <c:v>10.622333640000001</c:v>
                </c:pt>
                <c:pt idx="99">
                  <c:v>10.732277680000001</c:v>
                </c:pt>
                <c:pt idx="100">
                  <c:v>10.842529670000001</c:v>
                </c:pt>
                <c:pt idx="101">
                  <c:v>10.949189540000001</c:v>
                </c:pt>
                <c:pt idx="102">
                  <c:v>11.05102012</c:v>
                </c:pt>
                <c:pt idx="103">
                  <c:v>11.152803930000001</c:v>
                </c:pt>
                <c:pt idx="104">
                  <c:v>11.253862020000001</c:v>
                </c:pt>
                <c:pt idx="105">
                  <c:v>11.359467290000003</c:v>
                </c:pt>
                <c:pt idx="106">
                  <c:v>11.466157990000001</c:v>
                </c:pt>
                <c:pt idx="107">
                  <c:v>11.568390050000001</c:v>
                </c:pt>
                <c:pt idx="108">
                  <c:v>11.665091520000002</c:v>
                </c:pt>
                <c:pt idx="109">
                  <c:v>11.761542230000002</c:v>
                </c:pt>
                <c:pt idx="110">
                  <c:v>11.870432250000002</c:v>
                </c:pt>
                <c:pt idx="111">
                  <c:v>11.980143340000001</c:v>
                </c:pt>
                <c:pt idx="112">
                  <c:v>12.090249300000004</c:v>
                </c:pt>
                <c:pt idx="113">
                  <c:v>12.197086370000003</c:v>
                </c:pt>
                <c:pt idx="114">
                  <c:v>12.305202200000004</c:v>
                </c:pt>
                <c:pt idx="115">
                  <c:v>12.413864360000003</c:v>
                </c:pt>
                <c:pt idx="116">
                  <c:v>12.517314760000003</c:v>
                </c:pt>
                <c:pt idx="117">
                  <c:v>12.614876210000002</c:v>
                </c:pt>
                <c:pt idx="118">
                  <c:v>12.713554250000003</c:v>
                </c:pt>
                <c:pt idx="119">
                  <c:v>12.809702820000002</c:v>
                </c:pt>
                <c:pt idx="120">
                  <c:v>12.905442750000002</c:v>
                </c:pt>
                <c:pt idx="121">
                  <c:v>13.000411000000001</c:v>
                </c:pt>
                <c:pt idx="122">
                  <c:v>13.093970360000002</c:v>
                </c:pt>
                <c:pt idx="123">
                  <c:v>13.184991650000002</c:v>
                </c:pt>
                <c:pt idx="124">
                  <c:v>13.275998410000001</c:v>
                </c:pt>
                <c:pt idx="125">
                  <c:v>13.372988430000001</c:v>
                </c:pt>
                <c:pt idx="126">
                  <c:v>13.469631440000001</c:v>
                </c:pt>
                <c:pt idx="127">
                  <c:v>13.562486620000001</c:v>
                </c:pt>
                <c:pt idx="128">
                  <c:v>13.653665490000002</c:v>
                </c:pt>
                <c:pt idx="129">
                  <c:v>13.74928532</c:v>
                </c:pt>
                <c:pt idx="130">
                  <c:v>13.84689687</c:v>
                </c:pt>
                <c:pt idx="131">
                  <c:v>13.943176000000001</c:v>
                </c:pt>
                <c:pt idx="132">
                  <c:v>14.032390920000001</c:v>
                </c:pt>
                <c:pt idx="133">
                  <c:v>14.127317870000001</c:v>
                </c:pt>
                <c:pt idx="134">
                  <c:v>14.227273640000002</c:v>
                </c:pt>
                <c:pt idx="135">
                  <c:v>14.33159019</c:v>
                </c:pt>
                <c:pt idx="136">
                  <c:v>14.433622150000001</c:v>
                </c:pt>
                <c:pt idx="137">
                  <c:v>14.537047040000001</c:v>
                </c:pt>
                <c:pt idx="138">
                  <c:v>14.63610229</c:v>
                </c:pt>
                <c:pt idx="139">
                  <c:v>14.73482035</c:v>
                </c:pt>
                <c:pt idx="140">
                  <c:v>14.83628586</c:v>
                </c:pt>
                <c:pt idx="141">
                  <c:v>14.94012743</c:v>
                </c:pt>
                <c:pt idx="142">
                  <c:v>15.042886480000002</c:v>
                </c:pt>
                <c:pt idx="143">
                  <c:v>15.141559750000001</c:v>
                </c:pt>
                <c:pt idx="144">
                  <c:v>15.244444220000002</c:v>
                </c:pt>
                <c:pt idx="145">
                  <c:v>15.340127550000002</c:v>
                </c:pt>
                <c:pt idx="146">
                  <c:v>15.42024183</c:v>
                </c:pt>
                <c:pt idx="147">
                  <c:v>15.509404550000001</c:v>
                </c:pt>
                <c:pt idx="148">
                  <c:v>15.606542500000002</c:v>
                </c:pt>
                <c:pt idx="149">
                  <c:v>15.703521310000001</c:v>
                </c:pt>
                <c:pt idx="150">
                  <c:v>15.799206460000001</c:v>
                </c:pt>
                <c:pt idx="151">
                  <c:v>15.799206460000001</c:v>
                </c:pt>
                <c:pt idx="152">
                  <c:v>15.897554400000001</c:v>
                </c:pt>
                <c:pt idx="153">
                  <c:v>15.98533177</c:v>
                </c:pt>
                <c:pt idx="154">
                  <c:v>16.072498460000002</c:v>
                </c:pt>
                <c:pt idx="155">
                  <c:v>16.164545579999999</c:v>
                </c:pt>
                <c:pt idx="156">
                  <c:v>16.262534670000001</c:v>
                </c:pt>
                <c:pt idx="157">
                  <c:v>16.35610672</c:v>
                </c:pt>
                <c:pt idx="158">
                  <c:v>16.449481550000002</c:v>
                </c:pt>
                <c:pt idx="159">
                  <c:v>16.531472450000003</c:v>
                </c:pt>
                <c:pt idx="160">
                  <c:v>16.621527720000003</c:v>
                </c:pt>
                <c:pt idx="161">
                  <c:v>16.721103830000004</c:v>
                </c:pt>
                <c:pt idx="162">
                  <c:v>16.820534920000004</c:v>
                </c:pt>
                <c:pt idx="163">
                  <c:v>16.9207599</c:v>
                </c:pt>
                <c:pt idx="164">
                  <c:v>17.02229985</c:v>
                </c:pt>
                <c:pt idx="165">
                  <c:v>17.123933249999997</c:v>
                </c:pt>
                <c:pt idx="166">
                  <c:v>17.219505679999997</c:v>
                </c:pt>
                <c:pt idx="167">
                  <c:v>17.320403629999998</c:v>
                </c:pt>
                <c:pt idx="168">
                  <c:v>17.420425079999998</c:v>
                </c:pt>
                <c:pt idx="169">
                  <c:v>17.521172889999999</c:v>
                </c:pt>
                <c:pt idx="170">
                  <c:v>17.621288929999999</c:v>
                </c:pt>
                <c:pt idx="171">
                  <c:v>17.719526519999999</c:v>
                </c:pt>
                <c:pt idx="172">
                  <c:v>17.807903200000002</c:v>
                </c:pt>
                <c:pt idx="173">
                  <c:v>17.91303941</c:v>
                </c:pt>
                <c:pt idx="174">
                  <c:v>18.017411210000002</c:v>
                </c:pt>
                <c:pt idx="175">
                  <c:v>18.119677710000005</c:v>
                </c:pt>
                <c:pt idx="176">
                  <c:v>18.215593320000004</c:v>
                </c:pt>
                <c:pt idx="177">
                  <c:v>18.316920740000004</c:v>
                </c:pt>
                <c:pt idx="178">
                  <c:v>18.422102210000006</c:v>
                </c:pt>
                <c:pt idx="179">
                  <c:v>18.525660630000004</c:v>
                </c:pt>
                <c:pt idx="180">
                  <c:v>18.625584150000005</c:v>
                </c:pt>
                <c:pt idx="181">
                  <c:v>18.715440600000004</c:v>
                </c:pt>
                <c:pt idx="182">
                  <c:v>18.808796340000004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B4-4EE2-9672-F23743C84AD9}"/>
            </c:ext>
          </c:extLst>
        </c:ser>
        <c:ser>
          <c:idx val="1"/>
          <c:order val="1"/>
          <c:tx>
            <c:strRef>
              <c:f>'Fig 23 and 24 UKCS'!$G$3</c:f>
              <c:strCache>
                <c:ptCount val="1"/>
                <c:pt idx="0">
                  <c:v>2023/2024</c:v>
                </c:pt>
              </c:strCache>
            </c:strRef>
          </c:tx>
          <c:spPr>
            <a:ln w="28575" cap="rnd">
              <a:solidFill>
                <a:schemeClr val="bg2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23 and 24 UKCS'!$E$4:$E$186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23 and 24 UKCS'!$G$4:$G$186</c:f>
              <c:numCache>
                <c:formatCode>0.00</c:formatCode>
                <c:ptCount val="183"/>
                <c:pt idx="0">
                  <c:v>8.4892369999999995E-2</c:v>
                </c:pt>
                <c:pt idx="1">
                  <c:v>0.17036712000000001</c:v>
                </c:pt>
                <c:pt idx="2">
                  <c:v>0.25594927000000001</c:v>
                </c:pt>
                <c:pt idx="3">
                  <c:v>0.33910107</c:v>
                </c:pt>
                <c:pt idx="4">
                  <c:v>0.42415327000000003</c:v>
                </c:pt>
                <c:pt idx="5">
                  <c:v>0.51113892999999999</c:v>
                </c:pt>
                <c:pt idx="6">
                  <c:v>0.59723490000000001</c:v>
                </c:pt>
                <c:pt idx="7">
                  <c:v>0.68717286</c:v>
                </c:pt>
                <c:pt idx="8">
                  <c:v>0.77715524000000002</c:v>
                </c:pt>
                <c:pt idx="9">
                  <c:v>0.86617996000000008</c:v>
                </c:pt>
                <c:pt idx="10">
                  <c:v>0.95621237000000003</c:v>
                </c:pt>
                <c:pt idx="11">
                  <c:v>1.0459491999999999</c:v>
                </c:pt>
                <c:pt idx="12">
                  <c:v>1.1323689799999999</c:v>
                </c:pt>
                <c:pt idx="13">
                  <c:v>1.21825367</c:v>
                </c:pt>
                <c:pt idx="14">
                  <c:v>1.30175051</c:v>
                </c:pt>
                <c:pt idx="15">
                  <c:v>1.38889752</c:v>
                </c:pt>
                <c:pt idx="16">
                  <c:v>1.47934692</c:v>
                </c:pt>
                <c:pt idx="17">
                  <c:v>1.5733371499999997</c:v>
                </c:pt>
                <c:pt idx="18">
                  <c:v>1.66662676</c:v>
                </c:pt>
                <c:pt idx="19">
                  <c:v>1.7599103899999997</c:v>
                </c:pt>
                <c:pt idx="20">
                  <c:v>1.85599428</c:v>
                </c:pt>
                <c:pt idx="21">
                  <c:v>1.9525409999999999</c:v>
                </c:pt>
                <c:pt idx="22">
                  <c:v>2.0383171199999999</c:v>
                </c:pt>
                <c:pt idx="23">
                  <c:v>2.1353310400000001</c:v>
                </c:pt>
                <c:pt idx="24">
                  <c:v>2.2331200199999999</c:v>
                </c:pt>
                <c:pt idx="25">
                  <c:v>2.3224071399999997</c:v>
                </c:pt>
                <c:pt idx="26">
                  <c:v>2.4128647599999997</c:v>
                </c:pt>
                <c:pt idx="27">
                  <c:v>2.5075590499999998</c:v>
                </c:pt>
                <c:pt idx="28">
                  <c:v>2.5977827899999997</c:v>
                </c:pt>
                <c:pt idx="29">
                  <c:v>2.6858927499999998</c:v>
                </c:pt>
                <c:pt idx="30">
                  <c:v>2.76818944</c:v>
                </c:pt>
                <c:pt idx="31">
                  <c:v>2.8547876400000001</c:v>
                </c:pt>
                <c:pt idx="32">
                  <c:v>2.9322904199999997</c:v>
                </c:pt>
                <c:pt idx="33">
                  <c:v>3.0144312200000001</c:v>
                </c:pt>
                <c:pt idx="34">
                  <c:v>3.1062253799999997</c:v>
                </c:pt>
                <c:pt idx="35">
                  <c:v>3.2010947499999998</c:v>
                </c:pt>
                <c:pt idx="36">
                  <c:v>3.2913684599999997</c:v>
                </c:pt>
                <c:pt idx="37">
                  <c:v>3.3837223299999994</c:v>
                </c:pt>
                <c:pt idx="38">
                  <c:v>3.4744196999999994</c:v>
                </c:pt>
                <c:pt idx="39">
                  <c:v>3.5641885899999992</c:v>
                </c:pt>
                <c:pt idx="40">
                  <c:v>3.6530446899999993</c:v>
                </c:pt>
                <c:pt idx="41">
                  <c:v>3.7414106099999995</c:v>
                </c:pt>
                <c:pt idx="42">
                  <c:v>3.8295643599999996</c:v>
                </c:pt>
                <c:pt idx="43">
                  <c:v>3.9186054799999992</c:v>
                </c:pt>
                <c:pt idx="44">
                  <c:v>4.0074887299999995</c:v>
                </c:pt>
                <c:pt idx="45">
                  <c:v>4.099409099999999</c:v>
                </c:pt>
                <c:pt idx="46">
                  <c:v>4.1855135699999995</c:v>
                </c:pt>
                <c:pt idx="47">
                  <c:v>4.2718147799999988</c:v>
                </c:pt>
                <c:pt idx="48">
                  <c:v>4.3590591499999993</c:v>
                </c:pt>
                <c:pt idx="49">
                  <c:v>4.4466976199999992</c:v>
                </c:pt>
                <c:pt idx="50">
                  <c:v>4.5375348699999982</c:v>
                </c:pt>
                <c:pt idx="51">
                  <c:v>4.6289252299999992</c:v>
                </c:pt>
                <c:pt idx="52">
                  <c:v>4.7151073499999994</c:v>
                </c:pt>
                <c:pt idx="53">
                  <c:v>4.8038415099999989</c:v>
                </c:pt>
                <c:pt idx="54">
                  <c:v>4.8936497799999996</c:v>
                </c:pt>
                <c:pt idx="55">
                  <c:v>4.9854732299999993</c:v>
                </c:pt>
                <c:pt idx="56">
                  <c:v>5.0778771699999998</c:v>
                </c:pt>
                <c:pt idx="57">
                  <c:v>5.1693866399999999</c:v>
                </c:pt>
                <c:pt idx="58">
                  <c:v>5.25676013</c:v>
                </c:pt>
                <c:pt idx="59">
                  <c:v>5.3453650899999996</c:v>
                </c:pt>
                <c:pt idx="60">
                  <c:v>5.4327813099999993</c:v>
                </c:pt>
                <c:pt idx="61">
                  <c:v>5.5243027499999995</c:v>
                </c:pt>
                <c:pt idx="62">
                  <c:v>5.6110650399999997</c:v>
                </c:pt>
                <c:pt idx="63">
                  <c:v>5.7008279699999997</c:v>
                </c:pt>
                <c:pt idx="64">
                  <c:v>5.7954265999999999</c:v>
                </c:pt>
                <c:pt idx="65">
                  <c:v>5.887092009999999</c:v>
                </c:pt>
                <c:pt idx="66">
                  <c:v>5.9756842699999995</c:v>
                </c:pt>
                <c:pt idx="67">
                  <c:v>6.0653414400000001</c:v>
                </c:pt>
                <c:pt idx="68">
                  <c:v>6.1583118700000004</c:v>
                </c:pt>
                <c:pt idx="69">
                  <c:v>6.2517253900000007</c:v>
                </c:pt>
                <c:pt idx="70">
                  <c:v>6.3410764000000004</c:v>
                </c:pt>
                <c:pt idx="71">
                  <c:v>6.435688980000001</c:v>
                </c:pt>
                <c:pt idx="72">
                  <c:v>6.5291335100000003</c:v>
                </c:pt>
                <c:pt idx="73">
                  <c:v>6.62425146</c:v>
                </c:pt>
                <c:pt idx="74">
                  <c:v>6.7143049000000001</c:v>
                </c:pt>
                <c:pt idx="75">
                  <c:v>6.8044247899999997</c:v>
                </c:pt>
                <c:pt idx="76">
                  <c:v>6.89949469</c:v>
                </c:pt>
                <c:pt idx="77">
                  <c:v>6.9887998500000004</c:v>
                </c:pt>
                <c:pt idx="78">
                  <c:v>7.0800953500000006</c:v>
                </c:pt>
                <c:pt idx="79">
                  <c:v>7.1666813900000008</c:v>
                </c:pt>
                <c:pt idx="80">
                  <c:v>7.2565232800000006</c:v>
                </c:pt>
                <c:pt idx="81">
                  <c:v>7.3496397900000003</c:v>
                </c:pt>
                <c:pt idx="82">
                  <c:v>7.4492017800000001</c:v>
                </c:pt>
                <c:pt idx="83">
                  <c:v>7.5381589800000004</c:v>
                </c:pt>
                <c:pt idx="84">
                  <c:v>7.63218614</c:v>
                </c:pt>
                <c:pt idx="85">
                  <c:v>7.7274923099999997</c:v>
                </c:pt>
                <c:pt idx="86">
                  <c:v>7.8232476799999997</c:v>
                </c:pt>
                <c:pt idx="87">
                  <c:v>7.91728291</c:v>
                </c:pt>
                <c:pt idx="88">
                  <c:v>8.0073182500000009</c:v>
                </c:pt>
                <c:pt idx="89">
                  <c:v>8.1060633200000005</c:v>
                </c:pt>
                <c:pt idx="90">
                  <c:v>8.2025469599999994</c:v>
                </c:pt>
                <c:pt idx="91">
                  <c:v>8.2998256900000005</c:v>
                </c:pt>
                <c:pt idx="92">
                  <c:v>8.395971359999999</c:v>
                </c:pt>
                <c:pt idx="93">
                  <c:v>8.4918087599999996</c:v>
                </c:pt>
                <c:pt idx="94">
                  <c:v>8.5877039499999999</c:v>
                </c:pt>
                <c:pt idx="95">
                  <c:v>8.6710641099999997</c:v>
                </c:pt>
                <c:pt idx="96">
                  <c:v>8.7684480399999991</c:v>
                </c:pt>
                <c:pt idx="97">
                  <c:v>8.8613288699999995</c:v>
                </c:pt>
                <c:pt idx="98">
                  <c:v>8.9528199900000001</c:v>
                </c:pt>
                <c:pt idx="99">
                  <c:v>9.0517610399999988</c:v>
                </c:pt>
                <c:pt idx="100">
                  <c:v>9.13357843</c:v>
                </c:pt>
                <c:pt idx="101">
                  <c:v>9.2208326599999992</c:v>
                </c:pt>
                <c:pt idx="102">
                  <c:v>9.3144570899999994</c:v>
                </c:pt>
                <c:pt idx="103">
                  <c:v>9.3974395399999988</c:v>
                </c:pt>
                <c:pt idx="104">
                  <c:v>9.4945937499999999</c:v>
                </c:pt>
                <c:pt idx="105">
                  <c:v>9.5881513700000003</c:v>
                </c:pt>
                <c:pt idx="106">
                  <c:v>9.6779415599999989</c:v>
                </c:pt>
                <c:pt idx="107">
                  <c:v>9.7665657299999982</c:v>
                </c:pt>
                <c:pt idx="108">
                  <c:v>9.8537331399999992</c:v>
                </c:pt>
                <c:pt idx="109">
                  <c:v>9.951976049999999</c:v>
                </c:pt>
                <c:pt idx="110">
                  <c:v>10.039975459999999</c:v>
                </c:pt>
                <c:pt idx="111">
                  <c:v>10.13386335</c:v>
                </c:pt>
                <c:pt idx="112">
                  <c:v>10.225668280000001</c:v>
                </c:pt>
                <c:pt idx="113">
                  <c:v>10.319099679999999</c:v>
                </c:pt>
                <c:pt idx="114">
                  <c:v>10.41711155</c:v>
                </c:pt>
                <c:pt idx="115">
                  <c:v>10.511849870000001</c:v>
                </c:pt>
                <c:pt idx="116">
                  <c:v>10.58856387</c:v>
                </c:pt>
                <c:pt idx="117">
                  <c:v>10.670578449999999</c:v>
                </c:pt>
                <c:pt idx="118">
                  <c:v>10.759261159999998</c:v>
                </c:pt>
                <c:pt idx="119">
                  <c:v>10.850021699999997</c:v>
                </c:pt>
                <c:pt idx="120">
                  <c:v>10.946824319999997</c:v>
                </c:pt>
                <c:pt idx="121">
                  <c:v>11.03610129</c:v>
                </c:pt>
                <c:pt idx="122">
                  <c:v>11.127254909999998</c:v>
                </c:pt>
                <c:pt idx="123">
                  <c:v>11.219008059999998</c:v>
                </c:pt>
                <c:pt idx="124">
                  <c:v>11.310262309999999</c:v>
                </c:pt>
                <c:pt idx="125">
                  <c:v>11.401521319999999</c:v>
                </c:pt>
                <c:pt idx="126">
                  <c:v>11.492084929999997</c:v>
                </c:pt>
                <c:pt idx="127">
                  <c:v>11.583089109999998</c:v>
                </c:pt>
                <c:pt idx="128">
                  <c:v>11.669303189999997</c:v>
                </c:pt>
                <c:pt idx="129">
                  <c:v>11.758456209999997</c:v>
                </c:pt>
                <c:pt idx="130">
                  <c:v>11.847597809999998</c:v>
                </c:pt>
                <c:pt idx="131">
                  <c:v>11.937719749999996</c:v>
                </c:pt>
                <c:pt idx="132">
                  <c:v>12.026538829999996</c:v>
                </c:pt>
                <c:pt idx="133">
                  <c:v>12.115413929999995</c:v>
                </c:pt>
                <c:pt idx="134">
                  <c:v>12.202029819999995</c:v>
                </c:pt>
                <c:pt idx="135">
                  <c:v>12.288406109999995</c:v>
                </c:pt>
                <c:pt idx="136">
                  <c:v>12.374144259999994</c:v>
                </c:pt>
                <c:pt idx="137">
                  <c:v>12.460447599999995</c:v>
                </c:pt>
                <c:pt idx="138">
                  <c:v>12.545167869999993</c:v>
                </c:pt>
                <c:pt idx="139">
                  <c:v>12.632952909999995</c:v>
                </c:pt>
                <c:pt idx="140">
                  <c:v>12.721038199999995</c:v>
                </c:pt>
                <c:pt idx="141">
                  <c:v>12.806726519999994</c:v>
                </c:pt>
                <c:pt idx="142">
                  <c:v>12.895646919999995</c:v>
                </c:pt>
                <c:pt idx="143">
                  <c:v>12.984328169999996</c:v>
                </c:pt>
                <c:pt idx="144">
                  <c:v>13.075154849999995</c:v>
                </c:pt>
                <c:pt idx="145">
                  <c:v>13.169891229999996</c:v>
                </c:pt>
                <c:pt idx="146">
                  <c:v>13.265708109999997</c:v>
                </c:pt>
                <c:pt idx="147">
                  <c:v>13.359806959999997</c:v>
                </c:pt>
                <c:pt idx="148">
                  <c:v>13.452728679999996</c:v>
                </c:pt>
                <c:pt idx="149">
                  <c:v>13.549047309999997</c:v>
                </c:pt>
                <c:pt idx="150">
                  <c:v>13.642805949999996</c:v>
                </c:pt>
                <c:pt idx="151">
                  <c:v>13.731803289999997</c:v>
                </c:pt>
                <c:pt idx="152">
                  <c:v>13.815756879999995</c:v>
                </c:pt>
                <c:pt idx="153">
                  <c:v>13.901616529999997</c:v>
                </c:pt>
                <c:pt idx="154">
                  <c:v>13.986626109999996</c:v>
                </c:pt>
                <c:pt idx="155">
                  <c:v>14.072445859999997</c:v>
                </c:pt>
                <c:pt idx="156">
                  <c:v>14.158933339999995</c:v>
                </c:pt>
                <c:pt idx="157">
                  <c:v>14.252601569999996</c:v>
                </c:pt>
                <c:pt idx="158">
                  <c:v>14.344936229999997</c:v>
                </c:pt>
                <c:pt idx="159">
                  <c:v>14.436107519999997</c:v>
                </c:pt>
                <c:pt idx="160">
                  <c:v>14.530584049999996</c:v>
                </c:pt>
                <c:pt idx="161">
                  <c:v>14.625728719999996</c:v>
                </c:pt>
                <c:pt idx="162">
                  <c:v>14.714411869999996</c:v>
                </c:pt>
                <c:pt idx="163">
                  <c:v>14.807009609999996</c:v>
                </c:pt>
                <c:pt idx="164">
                  <c:v>14.900086189999996</c:v>
                </c:pt>
                <c:pt idx="165">
                  <c:v>14.991792249999996</c:v>
                </c:pt>
                <c:pt idx="166">
                  <c:v>15.082341309999997</c:v>
                </c:pt>
                <c:pt idx="167">
                  <c:v>15.163102329999996</c:v>
                </c:pt>
                <c:pt idx="168">
                  <c:v>15.249572649999996</c:v>
                </c:pt>
                <c:pt idx="169">
                  <c:v>15.324572949999997</c:v>
                </c:pt>
                <c:pt idx="170">
                  <c:v>15.398969529999997</c:v>
                </c:pt>
                <c:pt idx="171">
                  <c:v>15.482048529999997</c:v>
                </c:pt>
                <c:pt idx="172">
                  <c:v>15.575149059999996</c:v>
                </c:pt>
                <c:pt idx="173">
                  <c:v>15.662076839999996</c:v>
                </c:pt>
                <c:pt idx="174">
                  <c:v>15.750953749999997</c:v>
                </c:pt>
                <c:pt idx="175">
                  <c:v>15.845419029999997</c:v>
                </c:pt>
                <c:pt idx="176">
                  <c:v>15.938874099999998</c:v>
                </c:pt>
                <c:pt idx="177">
                  <c:v>16.031129049999997</c:v>
                </c:pt>
                <c:pt idx="178">
                  <c:v>16.125341839999997</c:v>
                </c:pt>
                <c:pt idx="179">
                  <c:v>16.216370369999996</c:v>
                </c:pt>
                <c:pt idx="180">
                  <c:v>16.308104129999997</c:v>
                </c:pt>
                <c:pt idx="181">
                  <c:v>16.395348959999996</c:v>
                </c:pt>
                <c:pt idx="182">
                  <c:v>16.487314729999994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B4-4EE2-9672-F23743C84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9682496"/>
        <c:axId val="654923456"/>
      </c:lineChart>
      <c:dateAx>
        <c:axId val="149968249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4923456"/>
        <c:crosses val="autoZero"/>
        <c:auto val="1"/>
        <c:lblOffset val="100"/>
        <c:baseTimeUnit val="days"/>
        <c:majorUnit val="1"/>
        <c:majorTimeUnit val="months"/>
      </c:dateAx>
      <c:valAx>
        <c:axId val="6549234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9682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'Fig 23 and 24 UKCS'!$A$2:$G$2</c:f>
          <c:strCache>
            <c:ptCount val="7"/>
            <c:pt idx="0">
              <c:v>UK Continental Shelf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115734493254902E-2"/>
          <c:y val="0.166736755263033"/>
          <c:w val="0.89037955114179779"/>
          <c:h val="0.7257144838814481"/>
        </c:manualLayout>
      </c:layout>
      <c:lineChart>
        <c:grouping val="standard"/>
        <c:varyColors val="0"/>
        <c:ser>
          <c:idx val="0"/>
          <c:order val="0"/>
          <c:tx>
            <c:strRef>
              <c:f>'Fig 23 and 24 UKCS'!$B$3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23 and 24 UKCS'!$A$4:$A$186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23 and 24 UKCS'!$B$4:$B$186</c:f>
              <c:numCache>
                <c:formatCode>0.0</c:formatCode>
                <c:ptCount val="183"/>
                <c:pt idx="0">
                  <c:v>101.05674999999999</c:v>
                </c:pt>
                <c:pt idx="1">
                  <c:v>96.946119999999993</c:v>
                </c:pt>
                <c:pt idx="2">
                  <c:v>99.553640000000001</c:v>
                </c:pt>
                <c:pt idx="3">
                  <c:v>101.26152</c:v>
                </c:pt>
                <c:pt idx="4">
                  <c:v>100.10821</c:v>
                </c:pt>
                <c:pt idx="5">
                  <c:v>96.984009999999998</c:v>
                </c:pt>
                <c:pt idx="6">
                  <c:v>99.159580000000005</c:v>
                </c:pt>
                <c:pt idx="7">
                  <c:v>102.34772</c:v>
                </c:pt>
                <c:pt idx="8">
                  <c:v>98.152630000000002</c:v>
                </c:pt>
                <c:pt idx="9">
                  <c:v>102.97743</c:v>
                </c:pt>
                <c:pt idx="10">
                  <c:v>112.34156</c:v>
                </c:pt>
                <c:pt idx="11">
                  <c:v>102.4046</c:v>
                </c:pt>
                <c:pt idx="12">
                  <c:v>100.93949000000001</c:v>
                </c:pt>
                <c:pt idx="13">
                  <c:v>112.41831000000001</c:v>
                </c:pt>
                <c:pt idx="14">
                  <c:v>110.15125</c:v>
                </c:pt>
                <c:pt idx="15">
                  <c:v>110.86584999999999</c:v>
                </c:pt>
                <c:pt idx="16">
                  <c:v>109.6344</c:v>
                </c:pt>
                <c:pt idx="17">
                  <c:v>110.58468000000001</c:v>
                </c:pt>
                <c:pt idx="18">
                  <c:v>111.13612000000001</c:v>
                </c:pt>
                <c:pt idx="19">
                  <c:v>109.52873</c:v>
                </c:pt>
                <c:pt idx="20">
                  <c:v>114.47602000000001</c:v>
                </c:pt>
                <c:pt idx="21">
                  <c:v>110.54508</c:v>
                </c:pt>
                <c:pt idx="22">
                  <c:v>110.3408</c:v>
                </c:pt>
                <c:pt idx="23">
                  <c:v>113.06012</c:v>
                </c:pt>
                <c:pt idx="24">
                  <c:v>111.9704</c:v>
                </c:pt>
                <c:pt idx="25">
                  <c:v>100.45733</c:v>
                </c:pt>
                <c:pt idx="26">
                  <c:v>108.61666</c:v>
                </c:pt>
                <c:pt idx="27">
                  <c:v>111.91927</c:v>
                </c:pt>
                <c:pt idx="28">
                  <c:v>116.58110000000001</c:v>
                </c:pt>
                <c:pt idx="29">
                  <c:v>113.62815000000001</c:v>
                </c:pt>
                <c:pt idx="30">
                  <c:v>110.00713</c:v>
                </c:pt>
                <c:pt idx="31">
                  <c:v>109.54877999999999</c:v>
                </c:pt>
                <c:pt idx="32">
                  <c:v>107.98484999999999</c:v>
                </c:pt>
                <c:pt idx="33">
                  <c:v>109.35526</c:v>
                </c:pt>
                <c:pt idx="34">
                  <c:v>111.72002999999999</c:v>
                </c:pt>
                <c:pt idx="35">
                  <c:v>112.23763</c:v>
                </c:pt>
                <c:pt idx="36">
                  <c:v>110.76455</c:v>
                </c:pt>
                <c:pt idx="37">
                  <c:v>108.33094</c:v>
                </c:pt>
                <c:pt idx="38">
                  <c:v>105.88572000000001</c:v>
                </c:pt>
                <c:pt idx="39">
                  <c:v>96.657420000000002</c:v>
                </c:pt>
                <c:pt idx="40">
                  <c:v>110.81331</c:v>
                </c:pt>
                <c:pt idx="41">
                  <c:v>113.10556</c:v>
                </c:pt>
                <c:pt idx="42">
                  <c:v>114.17140000000001</c:v>
                </c:pt>
                <c:pt idx="43">
                  <c:v>112.66856</c:v>
                </c:pt>
                <c:pt idx="44">
                  <c:v>110.50346</c:v>
                </c:pt>
                <c:pt idx="45">
                  <c:v>106.57332</c:v>
                </c:pt>
                <c:pt idx="46">
                  <c:v>110.28113</c:v>
                </c:pt>
                <c:pt idx="47">
                  <c:v>109.54163</c:v>
                </c:pt>
                <c:pt idx="48">
                  <c:v>110.95525000000001</c:v>
                </c:pt>
                <c:pt idx="49">
                  <c:v>111.24503</c:v>
                </c:pt>
                <c:pt idx="50">
                  <c:v>110.07133</c:v>
                </c:pt>
                <c:pt idx="51">
                  <c:v>106.14012</c:v>
                </c:pt>
                <c:pt idx="52">
                  <c:v>99.509069999999994</c:v>
                </c:pt>
                <c:pt idx="53">
                  <c:v>103.93682</c:v>
                </c:pt>
                <c:pt idx="54">
                  <c:v>104.20967</c:v>
                </c:pt>
                <c:pt idx="55">
                  <c:v>105.5988</c:v>
                </c:pt>
                <c:pt idx="56">
                  <c:v>99.132019999999997</c:v>
                </c:pt>
                <c:pt idx="57">
                  <c:v>100.72156</c:v>
                </c:pt>
                <c:pt idx="58">
                  <c:v>98.867530000000002</c:v>
                </c:pt>
                <c:pt idx="59">
                  <c:v>95.053370000000001</c:v>
                </c:pt>
                <c:pt idx="60">
                  <c:v>97.240700000000004</c:v>
                </c:pt>
                <c:pt idx="61">
                  <c:v>97.175200000000004</c:v>
                </c:pt>
                <c:pt idx="62">
                  <c:v>97.942620000000005</c:v>
                </c:pt>
                <c:pt idx="63">
                  <c:v>101.25193</c:v>
                </c:pt>
                <c:pt idx="64">
                  <c:v>98.647239999999996</c:v>
                </c:pt>
                <c:pt idx="65">
                  <c:v>105.89366</c:v>
                </c:pt>
                <c:pt idx="66">
                  <c:v>109.28979</c:v>
                </c:pt>
                <c:pt idx="67">
                  <c:v>108.96071000000001</c:v>
                </c:pt>
                <c:pt idx="68">
                  <c:v>106.82583</c:v>
                </c:pt>
                <c:pt idx="69">
                  <c:v>104.35082</c:v>
                </c:pt>
                <c:pt idx="70">
                  <c:v>109.92897000000001</c:v>
                </c:pt>
                <c:pt idx="71">
                  <c:v>100.15655</c:v>
                </c:pt>
                <c:pt idx="72">
                  <c:v>94.854089999999999</c:v>
                </c:pt>
                <c:pt idx="73">
                  <c:v>102.1754</c:v>
                </c:pt>
                <c:pt idx="74">
                  <c:v>103.48126999999999</c:v>
                </c:pt>
                <c:pt idx="75">
                  <c:v>107.56482</c:v>
                </c:pt>
                <c:pt idx="76">
                  <c:v>107.36126</c:v>
                </c:pt>
                <c:pt idx="77">
                  <c:v>107.49133999999999</c:v>
                </c:pt>
                <c:pt idx="78">
                  <c:v>109.77957000000001</c:v>
                </c:pt>
                <c:pt idx="79">
                  <c:v>105.86024999999999</c:v>
                </c:pt>
                <c:pt idx="80">
                  <c:v>110.98624</c:v>
                </c:pt>
                <c:pt idx="81">
                  <c:v>113.46080000000001</c:v>
                </c:pt>
                <c:pt idx="82">
                  <c:v>113.77708</c:v>
                </c:pt>
                <c:pt idx="83">
                  <c:v>114.36914</c:v>
                </c:pt>
                <c:pt idx="84">
                  <c:v>114.7475</c:v>
                </c:pt>
                <c:pt idx="85">
                  <c:v>116.19972</c:v>
                </c:pt>
                <c:pt idx="86">
                  <c:v>115.39458</c:v>
                </c:pt>
                <c:pt idx="87">
                  <c:v>115.1571</c:v>
                </c:pt>
                <c:pt idx="88">
                  <c:v>113.60460999999999</c:v>
                </c:pt>
                <c:pt idx="89">
                  <c:v>117.66370999999999</c:v>
                </c:pt>
                <c:pt idx="90">
                  <c:v>117.28031</c:v>
                </c:pt>
                <c:pt idx="91">
                  <c:v>113.015</c:v>
                </c:pt>
                <c:pt idx="92">
                  <c:v>105.42563</c:v>
                </c:pt>
                <c:pt idx="93">
                  <c:v>100.075</c:v>
                </c:pt>
                <c:pt idx="94">
                  <c:v>105.19523</c:v>
                </c:pt>
                <c:pt idx="95">
                  <c:v>108.17341</c:v>
                </c:pt>
                <c:pt idx="96">
                  <c:v>110.81968999999999</c:v>
                </c:pt>
                <c:pt idx="97">
                  <c:v>113.59914000000001</c:v>
                </c:pt>
                <c:pt idx="98">
                  <c:v>111.41895</c:v>
                </c:pt>
                <c:pt idx="99">
                  <c:v>109.94404</c:v>
                </c:pt>
                <c:pt idx="100">
                  <c:v>110.25199000000001</c:v>
                </c:pt>
                <c:pt idx="101">
                  <c:v>106.65987</c:v>
                </c:pt>
                <c:pt idx="102">
                  <c:v>101.83058</c:v>
                </c:pt>
                <c:pt idx="103">
                  <c:v>101.78381</c:v>
                </c:pt>
                <c:pt idx="104">
                  <c:v>101.05809000000001</c:v>
                </c:pt>
                <c:pt idx="105">
                  <c:v>105.60527</c:v>
                </c:pt>
                <c:pt idx="106">
                  <c:v>106.69070000000001</c:v>
                </c:pt>
                <c:pt idx="107">
                  <c:v>102.23206</c:v>
                </c:pt>
                <c:pt idx="108">
                  <c:v>96.70147</c:v>
                </c:pt>
                <c:pt idx="109">
                  <c:v>96.450710000000001</c:v>
                </c:pt>
                <c:pt idx="110">
                  <c:v>108.89002000000001</c:v>
                </c:pt>
                <c:pt idx="111">
                  <c:v>109.71109</c:v>
                </c:pt>
                <c:pt idx="112">
                  <c:v>110.10596</c:v>
                </c:pt>
                <c:pt idx="113">
                  <c:v>106.83707</c:v>
                </c:pt>
                <c:pt idx="114">
                  <c:v>108.11583</c:v>
                </c:pt>
                <c:pt idx="115">
                  <c:v>108.66216</c:v>
                </c:pt>
                <c:pt idx="116">
                  <c:v>103.4504</c:v>
                </c:pt>
                <c:pt idx="117">
                  <c:v>97.561449999999994</c:v>
                </c:pt>
                <c:pt idx="118">
                  <c:v>98.678039999999996</c:v>
                </c:pt>
                <c:pt idx="119">
                  <c:v>96.148570000000007</c:v>
                </c:pt>
                <c:pt idx="120">
                  <c:v>95.739930000000001</c:v>
                </c:pt>
                <c:pt idx="121">
                  <c:v>94.968249999999998</c:v>
                </c:pt>
                <c:pt idx="122">
                  <c:v>93.559359999999998</c:v>
                </c:pt>
                <c:pt idx="123">
                  <c:v>91.021289999999993</c:v>
                </c:pt>
                <c:pt idx="124">
                  <c:v>91.00676</c:v>
                </c:pt>
                <c:pt idx="125">
                  <c:v>96.990020000000001</c:v>
                </c:pt>
                <c:pt idx="126">
                  <c:v>96.643010000000004</c:v>
                </c:pt>
                <c:pt idx="127">
                  <c:v>92.855180000000004</c:v>
                </c:pt>
                <c:pt idx="128">
                  <c:v>91.178870000000003</c:v>
                </c:pt>
                <c:pt idx="129">
                  <c:v>95.619829999999993</c:v>
                </c:pt>
                <c:pt idx="130">
                  <c:v>97.611549999999994</c:v>
                </c:pt>
                <c:pt idx="131">
                  <c:v>96.279129999999995</c:v>
                </c:pt>
                <c:pt idx="132">
                  <c:v>89.214920000000006</c:v>
                </c:pt>
                <c:pt idx="133">
                  <c:v>94.926950000000005</c:v>
                </c:pt>
                <c:pt idx="134">
                  <c:v>99.955770000000001</c:v>
                </c:pt>
                <c:pt idx="135">
                  <c:v>104.31655000000001</c:v>
                </c:pt>
                <c:pt idx="136">
                  <c:v>102.03196</c:v>
                </c:pt>
                <c:pt idx="137">
                  <c:v>103.42489</c:v>
                </c:pt>
                <c:pt idx="138">
                  <c:v>99.055250000000001</c:v>
                </c:pt>
                <c:pt idx="139">
                  <c:v>98.718059999999994</c:v>
                </c:pt>
                <c:pt idx="140">
                  <c:v>101.46550999999999</c:v>
                </c:pt>
                <c:pt idx="141">
                  <c:v>103.84157</c:v>
                </c:pt>
                <c:pt idx="142">
                  <c:v>102.75905</c:v>
                </c:pt>
                <c:pt idx="143">
                  <c:v>98.673270000000002</c:v>
                </c:pt>
                <c:pt idx="144">
                  <c:v>102.88446999999999</c:v>
                </c:pt>
                <c:pt idx="145">
                  <c:v>95.683329999999998</c:v>
                </c:pt>
                <c:pt idx="146">
                  <c:v>80.114279999999994</c:v>
                </c:pt>
                <c:pt idx="147">
                  <c:v>89.162719999999993</c:v>
                </c:pt>
                <c:pt idx="148">
                  <c:v>97.137950000000004</c:v>
                </c:pt>
                <c:pt idx="149">
                  <c:v>96.978809999999996</c:v>
                </c:pt>
                <c:pt idx="150">
                  <c:v>95.685149999999993</c:v>
                </c:pt>
                <c:pt idx="152">
                  <c:v>98.347939999999994</c:v>
                </c:pt>
                <c:pt idx="153">
                  <c:v>87.777370000000005</c:v>
                </c:pt>
                <c:pt idx="154">
                  <c:v>87.166690000000003</c:v>
                </c:pt>
                <c:pt idx="155">
                  <c:v>92.047120000000007</c:v>
                </c:pt>
                <c:pt idx="156">
                  <c:v>97.989090000000004</c:v>
                </c:pt>
                <c:pt idx="157">
                  <c:v>93.572050000000004</c:v>
                </c:pt>
                <c:pt idx="158">
                  <c:v>93.374830000000003</c:v>
                </c:pt>
                <c:pt idx="159">
                  <c:v>81.990899999999996</c:v>
                </c:pt>
                <c:pt idx="160">
                  <c:v>90.055269999999993</c:v>
                </c:pt>
                <c:pt idx="161">
                  <c:v>99.57611</c:v>
                </c:pt>
                <c:pt idx="162">
                  <c:v>99.431089999999998</c:v>
                </c:pt>
                <c:pt idx="163">
                  <c:v>100.22498</c:v>
                </c:pt>
                <c:pt idx="164">
                  <c:v>101.53995</c:v>
                </c:pt>
                <c:pt idx="165">
                  <c:v>101.63339999999999</c:v>
                </c:pt>
                <c:pt idx="166">
                  <c:v>95.572429999999997</c:v>
                </c:pt>
                <c:pt idx="167">
                  <c:v>100.89794999999999</c:v>
                </c:pt>
                <c:pt idx="168">
                  <c:v>100.02145</c:v>
                </c:pt>
                <c:pt idx="169">
                  <c:v>100.74781</c:v>
                </c:pt>
                <c:pt idx="170">
                  <c:v>100.11604</c:v>
                </c:pt>
                <c:pt idx="171">
                  <c:v>98.237589999999997</c:v>
                </c:pt>
                <c:pt idx="172">
                  <c:v>88.376679999999993</c:v>
                </c:pt>
                <c:pt idx="173">
                  <c:v>105.13621000000001</c:v>
                </c:pt>
                <c:pt idx="174">
                  <c:v>104.37179999999999</c:v>
                </c:pt>
                <c:pt idx="175">
                  <c:v>102.26649999999999</c:v>
                </c:pt>
                <c:pt idx="176">
                  <c:v>95.915610000000001</c:v>
                </c:pt>
                <c:pt idx="177">
                  <c:v>101.32742</c:v>
                </c:pt>
                <c:pt idx="178">
                  <c:v>105.18147</c:v>
                </c:pt>
                <c:pt idx="179">
                  <c:v>103.55842</c:v>
                </c:pt>
                <c:pt idx="180">
                  <c:v>99.923519999999996</c:v>
                </c:pt>
                <c:pt idx="181">
                  <c:v>89.856449999999995</c:v>
                </c:pt>
                <c:pt idx="182">
                  <c:v>93.355739999999997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F8-4B8B-B544-80E587EC9D54}"/>
            </c:ext>
          </c:extLst>
        </c:ser>
        <c:ser>
          <c:idx val="1"/>
          <c:order val="1"/>
          <c:tx>
            <c:strRef>
              <c:f>'Fig 23 and 24 UKCS'!$C$3</c:f>
              <c:strCache>
                <c:ptCount val="1"/>
                <c:pt idx="0">
                  <c:v>2023/2024</c:v>
                </c:pt>
              </c:strCache>
            </c:strRef>
          </c:tx>
          <c:spPr>
            <a:ln w="19050" cap="rnd">
              <a:solidFill>
                <a:schemeClr val="bg2">
                  <a:lumMod val="1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23 and 24 UKCS'!$A$4:$A$186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23 and 24 UKCS'!$C$4:$C$186</c:f>
              <c:numCache>
                <c:formatCode>0.0</c:formatCode>
                <c:ptCount val="183"/>
                <c:pt idx="0">
                  <c:v>84.89237</c:v>
                </c:pt>
                <c:pt idx="1">
                  <c:v>85.47475</c:v>
                </c:pt>
                <c:pt idx="2">
                  <c:v>85.582149999999999</c:v>
                </c:pt>
                <c:pt idx="3">
                  <c:v>83.151799999999994</c:v>
                </c:pt>
                <c:pt idx="4">
                  <c:v>85.052199999999999</c:v>
                </c:pt>
                <c:pt idx="5">
                  <c:v>86.985659999999996</c:v>
                </c:pt>
                <c:pt idx="6">
                  <c:v>86.095969999999994</c:v>
                </c:pt>
                <c:pt idx="7">
                  <c:v>89.937960000000004</c:v>
                </c:pt>
                <c:pt idx="8">
                  <c:v>89.982380000000006</c:v>
                </c:pt>
                <c:pt idx="9">
                  <c:v>89.024720000000002</c:v>
                </c:pt>
                <c:pt idx="10">
                  <c:v>90.032409999999999</c:v>
                </c:pt>
                <c:pt idx="11">
                  <c:v>89.736829999999998</c:v>
                </c:pt>
                <c:pt idx="12">
                  <c:v>86.419780000000003</c:v>
                </c:pt>
                <c:pt idx="13">
                  <c:v>85.884690000000006</c:v>
                </c:pt>
                <c:pt idx="14">
                  <c:v>83.496840000000006</c:v>
                </c:pt>
                <c:pt idx="15">
                  <c:v>87.147009999999995</c:v>
                </c:pt>
                <c:pt idx="16">
                  <c:v>90.449399999999997</c:v>
                </c:pt>
                <c:pt idx="17">
                  <c:v>93.990229999999997</c:v>
                </c:pt>
                <c:pt idx="18">
                  <c:v>93.289609999999996</c:v>
                </c:pt>
                <c:pt idx="19">
                  <c:v>93.283630000000002</c:v>
                </c:pt>
                <c:pt idx="20">
                  <c:v>96.083889999999997</c:v>
                </c:pt>
                <c:pt idx="21">
                  <c:v>96.546719999999993</c:v>
                </c:pt>
                <c:pt idx="22">
                  <c:v>85.776120000000006</c:v>
                </c:pt>
                <c:pt idx="23">
                  <c:v>97.013919999999999</c:v>
                </c:pt>
                <c:pt idx="24">
                  <c:v>97.788979999999995</c:v>
                </c:pt>
                <c:pt idx="25">
                  <c:v>89.287120000000002</c:v>
                </c:pt>
                <c:pt idx="26">
                  <c:v>90.457620000000006</c:v>
                </c:pt>
                <c:pt idx="27">
                  <c:v>94.694289999999995</c:v>
                </c:pt>
                <c:pt idx="28">
                  <c:v>90.223740000000006</c:v>
                </c:pt>
                <c:pt idx="29">
                  <c:v>88.109960000000001</c:v>
                </c:pt>
                <c:pt idx="30">
                  <c:v>82.296689999999998</c:v>
                </c:pt>
                <c:pt idx="31">
                  <c:v>86.598200000000006</c:v>
                </c:pt>
                <c:pt idx="32">
                  <c:v>77.502780000000001</c:v>
                </c:pt>
                <c:pt idx="33">
                  <c:v>82.140799999999999</c:v>
                </c:pt>
                <c:pt idx="34">
                  <c:v>91.794160000000005</c:v>
                </c:pt>
                <c:pt idx="35">
                  <c:v>94.869370000000004</c:v>
                </c:pt>
                <c:pt idx="36">
                  <c:v>90.273709999999994</c:v>
                </c:pt>
                <c:pt idx="37">
                  <c:v>92.353870000000001</c:v>
                </c:pt>
                <c:pt idx="38">
                  <c:v>90.697370000000006</c:v>
                </c:pt>
                <c:pt idx="39">
                  <c:v>89.768889999999999</c:v>
                </c:pt>
                <c:pt idx="40">
                  <c:v>88.856099999999998</c:v>
                </c:pt>
                <c:pt idx="41">
                  <c:v>88.365920000000003</c:v>
                </c:pt>
                <c:pt idx="42">
                  <c:v>88.153750000000002</c:v>
                </c:pt>
                <c:pt idx="43">
                  <c:v>89.041120000000006</c:v>
                </c:pt>
                <c:pt idx="44">
                  <c:v>88.883250000000004</c:v>
                </c:pt>
                <c:pt idx="45">
                  <c:v>91.920370000000005</c:v>
                </c:pt>
                <c:pt idx="46">
                  <c:v>86.104470000000006</c:v>
                </c:pt>
                <c:pt idx="47">
                  <c:v>86.301209999999998</c:v>
                </c:pt>
                <c:pt idx="48">
                  <c:v>87.244370000000004</c:v>
                </c:pt>
                <c:pt idx="49">
                  <c:v>87.638469999999998</c:v>
                </c:pt>
                <c:pt idx="50">
                  <c:v>90.837249999999997</c:v>
                </c:pt>
                <c:pt idx="51">
                  <c:v>91.390360000000001</c:v>
                </c:pt>
                <c:pt idx="52">
                  <c:v>86.182119999999998</c:v>
                </c:pt>
                <c:pt idx="53">
                  <c:v>88.734160000000003</c:v>
                </c:pt>
                <c:pt idx="54">
                  <c:v>89.808269999999993</c:v>
                </c:pt>
                <c:pt idx="55">
                  <c:v>91.823449999999994</c:v>
                </c:pt>
                <c:pt idx="56">
                  <c:v>92.403940000000006</c:v>
                </c:pt>
                <c:pt idx="57">
                  <c:v>91.509469999999993</c:v>
                </c:pt>
                <c:pt idx="58">
                  <c:v>87.373490000000004</c:v>
                </c:pt>
                <c:pt idx="59">
                  <c:v>88.604960000000005</c:v>
                </c:pt>
                <c:pt idx="60">
                  <c:v>87.416219999999996</c:v>
                </c:pt>
                <c:pt idx="61">
                  <c:v>91.521439999999998</c:v>
                </c:pt>
                <c:pt idx="62">
                  <c:v>86.762289999999993</c:v>
                </c:pt>
                <c:pt idx="63">
                  <c:v>89.762929999999997</c:v>
                </c:pt>
                <c:pt idx="64">
                  <c:v>94.59863</c:v>
                </c:pt>
                <c:pt idx="65">
                  <c:v>91.665409999999994</c:v>
                </c:pt>
                <c:pt idx="66">
                  <c:v>88.592259999999996</c:v>
                </c:pt>
                <c:pt idx="67">
                  <c:v>89.657169999999994</c:v>
                </c:pt>
                <c:pt idx="68">
                  <c:v>92.970429999999993</c:v>
                </c:pt>
                <c:pt idx="69">
                  <c:v>93.413520000000005</c:v>
                </c:pt>
                <c:pt idx="70">
                  <c:v>89.351010000000002</c:v>
                </c:pt>
                <c:pt idx="71">
                  <c:v>94.612579999999994</c:v>
                </c:pt>
                <c:pt idx="72">
                  <c:v>93.44453</c:v>
                </c:pt>
                <c:pt idx="73">
                  <c:v>95.117949999999993</c:v>
                </c:pt>
                <c:pt idx="74">
                  <c:v>90.053439999999995</c:v>
                </c:pt>
                <c:pt idx="75">
                  <c:v>90.119889999999998</c:v>
                </c:pt>
                <c:pt idx="76">
                  <c:v>95.069900000000004</c:v>
                </c:pt>
                <c:pt idx="77">
                  <c:v>89.305160000000001</c:v>
                </c:pt>
                <c:pt idx="78">
                  <c:v>91.295500000000004</c:v>
                </c:pt>
                <c:pt idx="79">
                  <c:v>86.586039999999997</c:v>
                </c:pt>
                <c:pt idx="80">
                  <c:v>89.841890000000006</c:v>
                </c:pt>
                <c:pt idx="81">
                  <c:v>93.116510000000005</c:v>
                </c:pt>
                <c:pt idx="82">
                  <c:v>99.561989999999994</c:v>
                </c:pt>
                <c:pt idx="83">
                  <c:v>88.9572</c:v>
                </c:pt>
                <c:pt idx="84">
                  <c:v>94.027159999999995</c:v>
                </c:pt>
                <c:pt idx="85">
                  <c:v>95.306169999999995</c:v>
                </c:pt>
                <c:pt idx="86">
                  <c:v>95.755369999999999</c:v>
                </c:pt>
                <c:pt idx="87">
                  <c:v>94.035229999999999</c:v>
                </c:pt>
                <c:pt idx="88">
                  <c:v>90.035340000000005</c:v>
                </c:pt>
                <c:pt idx="89">
                  <c:v>98.745069999999998</c:v>
                </c:pt>
                <c:pt idx="90">
                  <c:v>96.483639999999994</c:v>
                </c:pt>
                <c:pt idx="91">
                  <c:v>97.278729999999996</c:v>
                </c:pt>
                <c:pt idx="92">
                  <c:v>96.145669999999996</c:v>
                </c:pt>
                <c:pt idx="93">
                  <c:v>95.837400000000002</c:v>
                </c:pt>
                <c:pt idx="94">
                  <c:v>95.895189999999999</c:v>
                </c:pt>
                <c:pt idx="95">
                  <c:v>83.360159999999993</c:v>
                </c:pt>
                <c:pt idx="96">
                  <c:v>97.383930000000007</c:v>
                </c:pt>
                <c:pt idx="97">
                  <c:v>92.880830000000003</c:v>
                </c:pt>
                <c:pt idx="98">
                  <c:v>91.491119999999995</c:v>
                </c:pt>
                <c:pt idx="99">
                  <c:v>98.941050000000004</c:v>
                </c:pt>
                <c:pt idx="100">
                  <c:v>81.817390000000003</c:v>
                </c:pt>
                <c:pt idx="101">
                  <c:v>87.254230000000007</c:v>
                </c:pt>
                <c:pt idx="102">
                  <c:v>93.624430000000004</c:v>
                </c:pt>
                <c:pt idx="103">
                  <c:v>82.98245</c:v>
                </c:pt>
                <c:pt idx="104">
                  <c:v>97.154210000000006</c:v>
                </c:pt>
                <c:pt idx="105">
                  <c:v>93.55762</c:v>
                </c:pt>
                <c:pt idx="106">
                  <c:v>89.790189999999996</c:v>
                </c:pt>
                <c:pt idx="107">
                  <c:v>88.624170000000007</c:v>
                </c:pt>
                <c:pt idx="108">
                  <c:v>87.167410000000004</c:v>
                </c:pt>
                <c:pt idx="109">
                  <c:v>98.242909999999995</c:v>
                </c:pt>
                <c:pt idx="110">
                  <c:v>87.999409999999997</c:v>
                </c:pt>
                <c:pt idx="111">
                  <c:v>93.887889999999999</c:v>
                </c:pt>
                <c:pt idx="112">
                  <c:v>91.804929999999999</c:v>
                </c:pt>
                <c:pt idx="113">
                  <c:v>93.431399999999996</c:v>
                </c:pt>
                <c:pt idx="114">
                  <c:v>98.011870000000002</c:v>
                </c:pt>
                <c:pt idx="115">
                  <c:v>94.738320000000002</c:v>
                </c:pt>
                <c:pt idx="116">
                  <c:v>76.713999999999999</c:v>
                </c:pt>
                <c:pt idx="117">
                  <c:v>82.014579999999995</c:v>
                </c:pt>
                <c:pt idx="118">
                  <c:v>88.68271</c:v>
                </c:pt>
                <c:pt idx="119">
                  <c:v>90.760540000000006</c:v>
                </c:pt>
                <c:pt idx="120">
                  <c:v>96.802620000000005</c:v>
                </c:pt>
                <c:pt idx="121">
                  <c:v>89.276970000000006</c:v>
                </c:pt>
                <c:pt idx="122">
                  <c:v>91.153620000000004</c:v>
                </c:pt>
                <c:pt idx="123">
                  <c:v>91.753150000000005</c:v>
                </c:pt>
                <c:pt idx="124">
                  <c:v>91.254249999999999</c:v>
                </c:pt>
                <c:pt idx="125">
                  <c:v>91.259010000000004</c:v>
                </c:pt>
                <c:pt idx="126">
                  <c:v>90.563609999999997</c:v>
                </c:pt>
                <c:pt idx="127">
                  <c:v>91.004180000000005</c:v>
                </c:pt>
                <c:pt idx="128">
                  <c:v>86.214079999999996</c:v>
                </c:pt>
                <c:pt idx="129">
                  <c:v>89.153019999999998</c:v>
                </c:pt>
                <c:pt idx="130">
                  <c:v>89.141599999999997</c:v>
                </c:pt>
                <c:pt idx="131">
                  <c:v>90.121939999999995</c:v>
                </c:pt>
                <c:pt idx="132">
                  <c:v>88.81908</c:v>
                </c:pt>
                <c:pt idx="133">
                  <c:v>88.875100000000003</c:v>
                </c:pt>
                <c:pt idx="134">
                  <c:v>86.615889999999993</c:v>
                </c:pt>
                <c:pt idx="135">
                  <c:v>86.376289999999997</c:v>
                </c:pt>
                <c:pt idx="136">
                  <c:v>85.738150000000005</c:v>
                </c:pt>
                <c:pt idx="137">
                  <c:v>86.303340000000006</c:v>
                </c:pt>
                <c:pt idx="138">
                  <c:v>84.720269999999999</c:v>
                </c:pt>
                <c:pt idx="139">
                  <c:v>87.785039999999995</c:v>
                </c:pt>
                <c:pt idx="140">
                  <c:v>88.085290000000001</c:v>
                </c:pt>
                <c:pt idx="141">
                  <c:v>85.688320000000004</c:v>
                </c:pt>
                <c:pt idx="142">
                  <c:v>88.920400000000001</c:v>
                </c:pt>
                <c:pt idx="143">
                  <c:v>88.681250000000006</c:v>
                </c:pt>
                <c:pt idx="144">
                  <c:v>90.826679999999996</c:v>
                </c:pt>
                <c:pt idx="145">
                  <c:v>94.736379999999997</c:v>
                </c:pt>
                <c:pt idx="146">
                  <c:v>95.816879999999998</c:v>
                </c:pt>
                <c:pt idx="147">
                  <c:v>94.098849999999999</c:v>
                </c:pt>
                <c:pt idx="148">
                  <c:v>92.921719999999993</c:v>
                </c:pt>
                <c:pt idx="149">
                  <c:v>96.318629999999999</c:v>
                </c:pt>
                <c:pt idx="150">
                  <c:v>93.75864</c:v>
                </c:pt>
                <c:pt idx="151">
                  <c:v>88.997339999999994</c:v>
                </c:pt>
                <c:pt idx="152">
                  <c:v>83.953590000000005</c:v>
                </c:pt>
                <c:pt idx="153">
                  <c:v>85.859650000000002</c:v>
                </c:pt>
                <c:pt idx="154">
                  <c:v>85.00958</c:v>
                </c:pt>
                <c:pt idx="155">
                  <c:v>85.819749999999999</c:v>
                </c:pt>
                <c:pt idx="156">
                  <c:v>86.487480000000005</c:v>
                </c:pt>
                <c:pt idx="157">
                  <c:v>93.668229999999994</c:v>
                </c:pt>
                <c:pt idx="158">
                  <c:v>92.33466</c:v>
                </c:pt>
                <c:pt idx="159">
                  <c:v>91.171289999999999</c:v>
                </c:pt>
                <c:pt idx="160">
                  <c:v>94.476529999999997</c:v>
                </c:pt>
                <c:pt idx="161">
                  <c:v>95.144670000000005</c:v>
                </c:pt>
                <c:pt idx="162">
                  <c:v>88.683149999999998</c:v>
                </c:pt>
                <c:pt idx="163">
                  <c:v>92.597740000000002</c:v>
                </c:pt>
                <c:pt idx="164">
                  <c:v>93.076580000000007</c:v>
                </c:pt>
                <c:pt idx="165">
                  <c:v>91.706059999999994</c:v>
                </c:pt>
                <c:pt idx="166">
                  <c:v>90.549059999999997</c:v>
                </c:pt>
                <c:pt idx="167">
                  <c:v>80.761020000000002</c:v>
                </c:pt>
                <c:pt idx="168">
                  <c:v>86.470320000000001</c:v>
                </c:pt>
                <c:pt idx="169">
                  <c:v>75.000299999999996</c:v>
                </c:pt>
                <c:pt idx="170">
                  <c:v>74.39658</c:v>
                </c:pt>
                <c:pt idx="171">
                  <c:v>83.078999999999994</c:v>
                </c:pt>
                <c:pt idx="172">
                  <c:v>93.100530000000006</c:v>
                </c:pt>
                <c:pt idx="173">
                  <c:v>86.927779999999998</c:v>
                </c:pt>
                <c:pt idx="174">
                  <c:v>88.876909999999995</c:v>
                </c:pt>
                <c:pt idx="175">
                  <c:v>94.465280000000007</c:v>
                </c:pt>
                <c:pt idx="176">
                  <c:v>93.455070000000006</c:v>
                </c:pt>
                <c:pt idx="177">
                  <c:v>92.254949999999994</c:v>
                </c:pt>
                <c:pt idx="178">
                  <c:v>94.212789999999998</c:v>
                </c:pt>
                <c:pt idx="179">
                  <c:v>91.028530000000003</c:v>
                </c:pt>
                <c:pt idx="180">
                  <c:v>91.733760000000004</c:v>
                </c:pt>
                <c:pt idx="181">
                  <c:v>87.244829999999993</c:v>
                </c:pt>
                <c:pt idx="182">
                  <c:v>91.965770000000006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F8-4B8B-B544-80E587EC9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4260240"/>
        <c:axId val="1124258080"/>
      </c:lineChart>
      <c:dateAx>
        <c:axId val="1124260240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4258080"/>
        <c:crosses val="autoZero"/>
        <c:auto val="1"/>
        <c:lblOffset val="100"/>
        <c:baseTimeUnit val="days"/>
      </c:dateAx>
      <c:valAx>
        <c:axId val="112425808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>
            <a:solidFill>
              <a:schemeClr val="bg2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4260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698-4DA5-967B-A3DDF1AAD468}"/>
            </c:ext>
          </c:extLst>
        </c:ser>
        <c:ser>
          <c:idx val="1"/>
          <c:order val="1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698-4DA5-967B-A3DDF1AAD468}"/>
            </c:ext>
          </c:extLst>
        </c:ser>
        <c:ser>
          <c:idx val="2"/>
          <c:order val="2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698-4DA5-967B-A3DDF1AAD468}"/>
            </c:ext>
          </c:extLst>
        </c:ser>
        <c:ser>
          <c:idx val="3"/>
          <c:order val="3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698-4DA5-967B-A3DDF1AAD468}"/>
            </c:ext>
          </c:extLst>
        </c:ser>
        <c:ser>
          <c:idx val="5"/>
          <c:order val="5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698-4DA5-967B-A3DDF1AAD468}"/>
            </c:ext>
          </c:extLst>
        </c:ser>
        <c:ser>
          <c:idx val="4"/>
          <c:order val="4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698-4DA5-967B-A3DDF1AAD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0040880"/>
        <c:axId val="920041600"/>
        <c:extLst/>
      </c:lineChart>
      <c:catAx>
        <c:axId val="920040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0041600"/>
        <c:crosses val="autoZero"/>
        <c:auto val="1"/>
        <c:lblAlgn val="ctr"/>
        <c:lblOffset val="100"/>
        <c:tickLblSkip val="7"/>
        <c:noMultiLvlLbl val="1"/>
      </c:catAx>
      <c:valAx>
        <c:axId val="92004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00408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Cumulative Norway Supply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25 and 26 Norway'!$F$3</c:f>
              <c:strCache>
                <c:ptCount val="1"/>
                <c:pt idx="0">
                  <c:v>2022/2023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25 and 26 Norway'!$E$4:$E$186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25 and 26 Norway'!$F$4:$F$186</c:f>
              <c:numCache>
                <c:formatCode>0.00</c:formatCode>
                <c:ptCount val="183"/>
                <c:pt idx="0">
                  <c:v>8.0153488377192994E-2</c:v>
                </c:pt>
                <c:pt idx="1">
                  <c:v>0.16150058035087722</c:v>
                </c:pt>
                <c:pt idx="2">
                  <c:v>0.2432005215833333</c:v>
                </c:pt>
                <c:pt idx="3">
                  <c:v>0.31724725136842102</c:v>
                </c:pt>
                <c:pt idx="4">
                  <c:v>0.39190812789912283</c:v>
                </c:pt>
                <c:pt idx="5">
                  <c:v>0.47097670980263162</c:v>
                </c:pt>
                <c:pt idx="6">
                  <c:v>0.54241486515789472</c:v>
                </c:pt>
                <c:pt idx="7">
                  <c:v>0.60751119533333331</c:v>
                </c:pt>
                <c:pt idx="8">
                  <c:v>0.68188388184649118</c:v>
                </c:pt>
                <c:pt idx="9">
                  <c:v>0.7560214575526315</c:v>
                </c:pt>
                <c:pt idx="10">
                  <c:v>0.83217172086842106</c:v>
                </c:pt>
                <c:pt idx="11">
                  <c:v>0.90506538506140355</c:v>
                </c:pt>
                <c:pt idx="12">
                  <c:v>0.97054318321929811</c:v>
                </c:pt>
                <c:pt idx="13">
                  <c:v>1.0416801039561403</c:v>
                </c:pt>
                <c:pt idx="14">
                  <c:v>1.1185744901666668</c:v>
                </c:pt>
                <c:pt idx="15">
                  <c:v>1.2037817821885965</c:v>
                </c:pt>
                <c:pt idx="16">
                  <c:v>1.2754543707149124</c:v>
                </c:pt>
                <c:pt idx="17">
                  <c:v>1.3315692533289476</c:v>
                </c:pt>
                <c:pt idx="18">
                  <c:v>1.3943637475482458</c:v>
                </c:pt>
                <c:pt idx="19">
                  <c:v>1.4680678838596493</c:v>
                </c:pt>
                <c:pt idx="20">
                  <c:v>1.5438328259649123</c:v>
                </c:pt>
                <c:pt idx="21">
                  <c:v>1.6219588187017546</c:v>
                </c:pt>
                <c:pt idx="22">
                  <c:v>1.700110202039474</c:v>
                </c:pt>
                <c:pt idx="23">
                  <c:v>1.7794411479342107</c:v>
                </c:pt>
                <c:pt idx="24">
                  <c:v>1.8481285080394738</c:v>
                </c:pt>
                <c:pt idx="25">
                  <c:v>1.9154365360921055</c:v>
                </c:pt>
                <c:pt idx="26">
                  <c:v>1.9715898701742109</c:v>
                </c:pt>
                <c:pt idx="27">
                  <c:v>2.0234988926961406</c:v>
                </c:pt>
                <c:pt idx="28">
                  <c:v>2.0835519026391229</c:v>
                </c:pt>
                <c:pt idx="29">
                  <c:v>2.1592766497400002</c:v>
                </c:pt>
                <c:pt idx="30">
                  <c:v>2.2191442346259649</c:v>
                </c:pt>
                <c:pt idx="31">
                  <c:v>2.2807115613101754</c:v>
                </c:pt>
                <c:pt idx="32">
                  <c:v>2.3452224530821053</c:v>
                </c:pt>
                <c:pt idx="33">
                  <c:v>2.4173290014505264</c:v>
                </c:pt>
                <c:pt idx="34">
                  <c:v>2.4878360239242108</c:v>
                </c:pt>
                <c:pt idx="35">
                  <c:v>2.5498075763584209</c:v>
                </c:pt>
                <c:pt idx="36">
                  <c:v>2.6090462350426313</c:v>
                </c:pt>
                <c:pt idx="37">
                  <c:v>2.6674527852005263</c:v>
                </c:pt>
                <c:pt idx="38">
                  <c:v>2.7282747389066668</c:v>
                </c:pt>
                <c:pt idx="39">
                  <c:v>2.7846383764987719</c:v>
                </c:pt>
                <c:pt idx="40">
                  <c:v>2.8462394660163159</c:v>
                </c:pt>
                <c:pt idx="41">
                  <c:v>2.9091451901247369</c:v>
                </c:pt>
                <c:pt idx="42">
                  <c:v>2.9767980209142104</c:v>
                </c:pt>
                <c:pt idx="43">
                  <c:v>3.0427976647914039</c:v>
                </c:pt>
                <c:pt idx="44">
                  <c:v>3.0933930438735091</c:v>
                </c:pt>
                <c:pt idx="45">
                  <c:v>3.146919048298948</c:v>
                </c:pt>
                <c:pt idx="46">
                  <c:v>3.2002146666442113</c:v>
                </c:pt>
                <c:pt idx="47">
                  <c:v>3.2552173510652636</c:v>
                </c:pt>
                <c:pt idx="48">
                  <c:v>3.3222852671178953</c:v>
                </c:pt>
                <c:pt idx="49">
                  <c:v>3.3882822625157902</c:v>
                </c:pt>
                <c:pt idx="50">
                  <c:v>3.4524604510421057</c:v>
                </c:pt>
                <c:pt idx="51">
                  <c:v>3.5269193012350883</c:v>
                </c:pt>
                <c:pt idx="52">
                  <c:v>3.6044605476561409</c:v>
                </c:pt>
                <c:pt idx="53">
                  <c:v>3.689978795257018</c:v>
                </c:pt>
                <c:pt idx="54">
                  <c:v>3.7626526047307025</c:v>
                </c:pt>
                <c:pt idx="55">
                  <c:v>3.849542435814036</c:v>
                </c:pt>
                <c:pt idx="56">
                  <c:v>3.9362314526342113</c:v>
                </c:pt>
                <c:pt idx="57">
                  <c:v>4.0220065531605265</c:v>
                </c:pt>
                <c:pt idx="58">
                  <c:v>4.105219535331579</c:v>
                </c:pt>
                <c:pt idx="59">
                  <c:v>4.2007740386035097</c:v>
                </c:pt>
                <c:pt idx="60">
                  <c:v>4.3022797928973695</c:v>
                </c:pt>
                <c:pt idx="61">
                  <c:v>4.3948478295991231</c:v>
                </c:pt>
                <c:pt idx="62">
                  <c:v>4.4962049787570182</c:v>
                </c:pt>
                <c:pt idx="63">
                  <c:v>4.5940411081166674</c:v>
                </c:pt>
                <c:pt idx="64">
                  <c:v>4.7016572499938603</c:v>
                </c:pt>
                <c:pt idx="65">
                  <c:v>4.8059362547877198</c:v>
                </c:pt>
                <c:pt idx="66">
                  <c:v>4.9198010082382462</c:v>
                </c:pt>
                <c:pt idx="67">
                  <c:v>5.0225122620057903</c:v>
                </c:pt>
                <c:pt idx="68">
                  <c:v>5.12059704198386</c:v>
                </c:pt>
                <c:pt idx="69">
                  <c:v>5.221108868804035</c:v>
                </c:pt>
                <c:pt idx="70">
                  <c:v>5.3262794608215787</c:v>
                </c:pt>
                <c:pt idx="71">
                  <c:v>5.4257458909970175</c:v>
                </c:pt>
                <c:pt idx="72">
                  <c:v>5.5249278848422811</c:v>
                </c:pt>
                <c:pt idx="73">
                  <c:v>5.63396985295193</c:v>
                </c:pt>
                <c:pt idx="74">
                  <c:v>5.7371141027414039</c:v>
                </c:pt>
                <c:pt idx="75">
                  <c:v>5.8444774520571929</c:v>
                </c:pt>
                <c:pt idx="76">
                  <c:v>5.9391721788466665</c:v>
                </c:pt>
                <c:pt idx="77">
                  <c:v>6.0284758790045618</c:v>
                </c:pt>
                <c:pt idx="78">
                  <c:v>6.1122178986887716</c:v>
                </c:pt>
                <c:pt idx="79">
                  <c:v>6.1944879422677195</c:v>
                </c:pt>
                <c:pt idx="80">
                  <c:v>6.2667545891098246</c:v>
                </c:pt>
                <c:pt idx="81">
                  <c:v>6.3519706563729823</c:v>
                </c:pt>
                <c:pt idx="82">
                  <c:v>6.4458897964782453</c:v>
                </c:pt>
                <c:pt idx="83">
                  <c:v>6.5211425326361407</c:v>
                </c:pt>
                <c:pt idx="84">
                  <c:v>6.6089984204782457</c:v>
                </c:pt>
                <c:pt idx="85">
                  <c:v>6.692334127215088</c:v>
                </c:pt>
                <c:pt idx="86">
                  <c:v>6.7760333446887726</c:v>
                </c:pt>
                <c:pt idx="87">
                  <c:v>6.8612228559519304</c:v>
                </c:pt>
                <c:pt idx="88">
                  <c:v>6.9428754338466678</c:v>
                </c:pt>
                <c:pt idx="89">
                  <c:v>7.0217497285835098</c:v>
                </c:pt>
                <c:pt idx="90">
                  <c:v>7.1063168171098257</c:v>
                </c:pt>
                <c:pt idx="91">
                  <c:v>7.1981618346361422</c:v>
                </c:pt>
                <c:pt idx="92">
                  <c:v>7.2917499010571944</c:v>
                </c:pt>
                <c:pt idx="93">
                  <c:v>7.3882068480045628</c:v>
                </c:pt>
                <c:pt idx="94">
                  <c:v>7.4735190820045627</c:v>
                </c:pt>
                <c:pt idx="95">
                  <c:v>7.5575403690045624</c:v>
                </c:pt>
                <c:pt idx="96">
                  <c:v>7.6458981993203512</c:v>
                </c:pt>
                <c:pt idx="97">
                  <c:v>7.7281466476361409</c:v>
                </c:pt>
                <c:pt idx="98">
                  <c:v>7.8144562161624576</c:v>
                </c:pt>
                <c:pt idx="99">
                  <c:v>7.9021009409519314</c:v>
                </c:pt>
                <c:pt idx="100">
                  <c:v>7.9921935342150894</c:v>
                </c:pt>
                <c:pt idx="101">
                  <c:v>8.0792537374782469</c:v>
                </c:pt>
                <c:pt idx="102">
                  <c:v>8.1610974948993</c:v>
                </c:pt>
                <c:pt idx="103">
                  <c:v>8.2419041040045631</c:v>
                </c:pt>
                <c:pt idx="104">
                  <c:v>8.3255036363729857</c:v>
                </c:pt>
                <c:pt idx="105">
                  <c:v>8.4142554971098278</c:v>
                </c:pt>
                <c:pt idx="106">
                  <c:v>8.5058252737940379</c:v>
                </c:pt>
                <c:pt idx="107">
                  <c:v>8.599655776688774</c:v>
                </c:pt>
                <c:pt idx="108">
                  <c:v>8.6825275035308813</c:v>
                </c:pt>
                <c:pt idx="109">
                  <c:v>8.7659613720571965</c:v>
                </c:pt>
                <c:pt idx="110">
                  <c:v>8.8407654623203538</c:v>
                </c:pt>
                <c:pt idx="111">
                  <c:v>8.9234915423203542</c:v>
                </c:pt>
                <c:pt idx="112">
                  <c:v>9.002525043794039</c:v>
                </c:pt>
                <c:pt idx="113">
                  <c:v>9.0769069477940398</c:v>
                </c:pt>
                <c:pt idx="114">
                  <c:v>9.1546130489519353</c:v>
                </c:pt>
                <c:pt idx="115">
                  <c:v>9.2325381760045655</c:v>
                </c:pt>
                <c:pt idx="116">
                  <c:v>9.327220952951933</c:v>
                </c:pt>
                <c:pt idx="117">
                  <c:v>9.4091366007940387</c:v>
                </c:pt>
                <c:pt idx="118">
                  <c:v>9.4759622517414055</c:v>
                </c:pt>
                <c:pt idx="119">
                  <c:v>9.5445396487940375</c:v>
                </c:pt>
                <c:pt idx="120">
                  <c:v>9.6268731096361417</c:v>
                </c:pt>
                <c:pt idx="121">
                  <c:v>9.6976498341098267</c:v>
                </c:pt>
                <c:pt idx="122">
                  <c:v>9.7692481293729845</c:v>
                </c:pt>
                <c:pt idx="123">
                  <c:v>9.845810011425618</c:v>
                </c:pt>
                <c:pt idx="124">
                  <c:v>9.9236204151624605</c:v>
                </c:pt>
                <c:pt idx="125">
                  <c:v>10.006603798425617</c:v>
                </c:pt>
                <c:pt idx="126">
                  <c:v>10.091692020636145</c:v>
                </c:pt>
                <c:pt idx="127">
                  <c:v>10.177872788741407</c:v>
                </c:pt>
                <c:pt idx="128">
                  <c:v>10.262055034425618</c:v>
                </c:pt>
                <c:pt idx="129">
                  <c:v>10.344919638425619</c:v>
                </c:pt>
                <c:pt idx="130">
                  <c:v>10.426822247478251</c:v>
                </c:pt>
                <c:pt idx="131">
                  <c:v>10.507315304004567</c:v>
                </c:pt>
                <c:pt idx="132">
                  <c:v>10.553932976899304</c:v>
                </c:pt>
                <c:pt idx="133">
                  <c:v>10.629560161057199</c:v>
                </c:pt>
                <c:pt idx="134">
                  <c:v>10.710244758004569</c:v>
                </c:pt>
                <c:pt idx="135">
                  <c:v>10.794397727320359</c:v>
                </c:pt>
                <c:pt idx="136">
                  <c:v>10.8745211540572</c:v>
                </c:pt>
                <c:pt idx="137">
                  <c:v>10.953977112583516</c:v>
                </c:pt>
                <c:pt idx="138">
                  <c:v>11.03462396337299</c:v>
                </c:pt>
                <c:pt idx="139">
                  <c:v>11.096516381530884</c:v>
                </c:pt>
                <c:pt idx="140">
                  <c:v>11.161934532583517</c:v>
                </c:pt>
                <c:pt idx="141">
                  <c:v>11.227073366267726</c:v>
                </c:pt>
                <c:pt idx="142">
                  <c:v>11.311363928215094</c:v>
                </c:pt>
                <c:pt idx="143">
                  <c:v>11.400948871004568</c:v>
                </c:pt>
                <c:pt idx="144">
                  <c:v>11.498237033794041</c:v>
                </c:pt>
                <c:pt idx="145">
                  <c:v>11.583354287899304</c:v>
                </c:pt>
                <c:pt idx="146">
                  <c:v>11.67075695210983</c:v>
                </c:pt>
                <c:pt idx="147">
                  <c:v>11.756733713162463</c:v>
                </c:pt>
                <c:pt idx="148">
                  <c:v>11.840711017741411</c:v>
                </c:pt>
                <c:pt idx="149">
                  <c:v>11.928617850741411</c:v>
                </c:pt>
                <c:pt idx="150">
                  <c:v>12.020022030109832</c:v>
                </c:pt>
                <c:pt idx="151">
                  <c:v>12.020022030109832</c:v>
                </c:pt>
                <c:pt idx="152">
                  <c:v>12.1151487940572</c:v>
                </c:pt>
                <c:pt idx="153">
                  <c:v>12.206226231636148</c:v>
                </c:pt>
                <c:pt idx="154">
                  <c:v>12.297402432004571</c:v>
                </c:pt>
                <c:pt idx="155">
                  <c:v>12.380795195109833</c:v>
                </c:pt>
                <c:pt idx="156">
                  <c:v>12.466077268688782</c:v>
                </c:pt>
                <c:pt idx="157">
                  <c:v>12.547077213004572</c:v>
                </c:pt>
                <c:pt idx="158">
                  <c:v>12.60865313458352</c:v>
                </c:pt>
                <c:pt idx="159">
                  <c:v>12.686287340899309</c:v>
                </c:pt>
                <c:pt idx="160">
                  <c:v>12.762589387215099</c:v>
                </c:pt>
                <c:pt idx="161">
                  <c:v>12.83017953326773</c:v>
                </c:pt>
                <c:pt idx="162">
                  <c:v>12.909074524425625</c:v>
                </c:pt>
                <c:pt idx="163">
                  <c:v>12.985505968267731</c:v>
                </c:pt>
                <c:pt idx="164">
                  <c:v>13.06323521658352</c:v>
                </c:pt>
                <c:pt idx="165">
                  <c:v>13.138640405320363</c:v>
                </c:pt>
                <c:pt idx="166">
                  <c:v>13.212534418636153</c:v>
                </c:pt>
                <c:pt idx="167">
                  <c:v>13.290533753004574</c:v>
                </c:pt>
                <c:pt idx="168">
                  <c:v>13.373113321899311</c:v>
                </c:pt>
                <c:pt idx="169">
                  <c:v>13.442182538320363</c:v>
                </c:pt>
                <c:pt idx="170">
                  <c:v>13.519848557320364</c:v>
                </c:pt>
                <c:pt idx="171">
                  <c:v>13.604459049846678</c:v>
                </c:pt>
                <c:pt idx="172">
                  <c:v>13.680522598636152</c:v>
                </c:pt>
                <c:pt idx="173">
                  <c:v>13.755113171951942</c:v>
                </c:pt>
                <c:pt idx="174">
                  <c:v>13.825012210636153</c:v>
                </c:pt>
                <c:pt idx="175">
                  <c:v>13.896994672215099</c:v>
                </c:pt>
                <c:pt idx="176">
                  <c:v>13.963836138372995</c:v>
                </c:pt>
                <c:pt idx="177">
                  <c:v>14.033597355320364</c:v>
                </c:pt>
                <c:pt idx="178">
                  <c:v>14.105117774004576</c:v>
                </c:pt>
                <c:pt idx="179">
                  <c:v>14.181252268267734</c:v>
                </c:pt>
                <c:pt idx="180">
                  <c:v>14.262464901004575</c:v>
                </c:pt>
                <c:pt idx="181">
                  <c:v>14.342750605162472</c:v>
                </c:pt>
                <c:pt idx="182">
                  <c:v>14.42386610710984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97-4988-841B-17361B092323}"/>
            </c:ext>
          </c:extLst>
        </c:ser>
        <c:ser>
          <c:idx val="1"/>
          <c:order val="1"/>
          <c:tx>
            <c:strRef>
              <c:f>'Fig 25 and 26 Norway'!$G$3</c:f>
              <c:strCache>
                <c:ptCount val="1"/>
                <c:pt idx="0">
                  <c:v>2023/2024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25 and 26 Norway'!$E$4:$E$186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25 and 26 Norway'!$G$4:$G$186</c:f>
              <c:numCache>
                <c:formatCode>0.00</c:formatCode>
                <c:ptCount val="183"/>
                <c:pt idx="0">
                  <c:v>5.5778704263157897E-2</c:v>
                </c:pt>
                <c:pt idx="1">
                  <c:v>0.11511829310526321</c:v>
                </c:pt>
                <c:pt idx="2">
                  <c:v>0.16718476047368433</c:v>
                </c:pt>
                <c:pt idx="3">
                  <c:v>0.20376517115789483</c:v>
                </c:pt>
                <c:pt idx="4">
                  <c:v>0.24867762321052644</c:v>
                </c:pt>
                <c:pt idx="5">
                  <c:v>0.29106098142105274</c:v>
                </c:pt>
                <c:pt idx="6">
                  <c:v>0.33933300263157906</c:v>
                </c:pt>
                <c:pt idx="7">
                  <c:v>0.37500058915789486</c:v>
                </c:pt>
                <c:pt idx="8">
                  <c:v>0.41774477052631598</c:v>
                </c:pt>
                <c:pt idx="9">
                  <c:v>0.48343567663157916</c:v>
                </c:pt>
                <c:pt idx="10">
                  <c:v>0.54829629405263181</c:v>
                </c:pt>
                <c:pt idx="11">
                  <c:v>0.62605345700000026</c:v>
                </c:pt>
                <c:pt idx="12">
                  <c:v>0.70209826068421066</c:v>
                </c:pt>
                <c:pt idx="13">
                  <c:v>0.78213193794736857</c:v>
                </c:pt>
                <c:pt idx="14">
                  <c:v>0.86333718252631597</c:v>
                </c:pt>
                <c:pt idx="15">
                  <c:v>0.93992375742105272</c:v>
                </c:pt>
                <c:pt idx="16">
                  <c:v>0.99966781110526326</c:v>
                </c:pt>
                <c:pt idx="17">
                  <c:v>1.0629674367894739</c:v>
                </c:pt>
                <c:pt idx="18">
                  <c:v>1.1230057170526317</c:v>
                </c:pt>
                <c:pt idx="19">
                  <c:v>1.1925596524736843</c:v>
                </c:pt>
                <c:pt idx="20">
                  <c:v>1.250033103631579</c:v>
                </c:pt>
                <c:pt idx="21">
                  <c:v>1.3049229935263158</c:v>
                </c:pt>
                <c:pt idx="22">
                  <c:v>1.3673439346842107</c:v>
                </c:pt>
                <c:pt idx="23">
                  <c:v>1.4282221294210526</c:v>
                </c:pt>
                <c:pt idx="24">
                  <c:v>1.4829044122631578</c:v>
                </c:pt>
                <c:pt idx="25">
                  <c:v>1.5531734729999997</c:v>
                </c:pt>
                <c:pt idx="26">
                  <c:v>1.6251603178947367</c:v>
                </c:pt>
                <c:pt idx="27">
                  <c:v>1.6980415912631577</c:v>
                </c:pt>
                <c:pt idx="28">
                  <c:v>1.7742083394210524</c:v>
                </c:pt>
                <c:pt idx="29">
                  <c:v>1.8515176801052631</c:v>
                </c:pt>
                <c:pt idx="30">
                  <c:v>1.9315712349999998</c:v>
                </c:pt>
                <c:pt idx="31">
                  <c:v>2.011661860473684</c:v>
                </c:pt>
                <c:pt idx="32">
                  <c:v>2.095587251842105</c:v>
                </c:pt>
                <c:pt idx="33">
                  <c:v>2.1722584534210529</c:v>
                </c:pt>
                <c:pt idx="34">
                  <c:v>2.2523418248421052</c:v>
                </c:pt>
                <c:pt idx="35">
                  <c:v>2.3334474100526319</c:v>
                </c:pt>
                <c:pt idx="36">
                  <c:v>2.4118142665263158</c:v>
                </c:pt>
                <c:pt idx="37">
                  <c:v>2.4912140375789473</c:v>
                </c:pt>
                <c:pt idx="38">
                  <c:v>2.5788937014736839</c:v>
                </c:pt>
                <c:pt idx="39">
                  <c:v>2.6680382519999997</c:v>
                </c:pt>
                <c:pt idx="40">
                  <c:v>2.7592575442631579</c:v>
                </c:pt>
                <c:pt idx="41">
                  <c:v>2.8472615147368421</c:v>
                </c:pt>
                <c:pt idx="42">
                  <c:v>2.9337427731578947</c:v>
                </c:pt>
                <c:pt idx="43">
                  <c:v>3.0142318518421054</c:v>
                </c:pt>
                <c:pt idx="44">
                  <c:v>3.098153555105263</c:v>
                </c:pt>
                <c:pt idx="45">
                  <c:v>3.1836052052105259</c:v>
                </c:pt>
                <c:pt idx="46">
                  <c:v>3.2699249810526312</c:v>
                </c:pt>
                <c:pt idx="47">
                  <c:v>3.3609486391578942</c:v>
                </c:pt>
                <c:pt idx="48">
                  <c:v>3.4587285248947364</c:v>
                </c:pt>
                <c:pt idx="49">
                  <c:v>3.5560998425263151</c:v>
                </c:pt>
                <c:pt idx="50">
                  <c:v>3.6533584651052626</c:v>
                </c:pt>
                <c:pt idx="51">
                  <c:v>3.7510957866842101</c:v>
                </c:pt>
                <c:pt idx="52">
                  <c:v>3.8469668727894732</c:v>
                </c:pt>
                <c:pt idx="53">
                  <c:v>3.9466537939999995</c:v>
                </c:pt>
                <c:pt idx="54">
                  <c:v>4.0439686969999995</c:v>
                </c:pt>
                <c:pt idx="55">
                  <c:v>4.1431640098421045</c:v>
                </c:pt>
                <c:pt idx="56">
                  <c:v>4.2424390778947361</c:v>
                </c:pt>
                <c:pt idx="57">
                  <c:v>4.3414877417894733</c:v>
                </c:pt>
                <c:pt idx="58">
                  <c:v>4.437675940526316</c:v>
                </c:pt>
                <c:pt idx="59">
                  <c:v>4.5387974017368418</c:v>
                </c:pt>
                <c:pt idx="60">
                  <c:v>4.6444759254210517</c:v>
                </c:pt>
                <c:pt idx="61">
                  <c:v>4.74756294236842</c:v>
                </c:pt>
                <c:pt idx="62">
                  <c:v>4.8562281091052624</c:v>
                </c:pt>
                <c:pt idx="63">
                  <c:v>4.9651745245263159</c:v>
                </c:pt>
                <c:pt idx="64">
                  <c:v>5.0714086401578946</c:v>
                </c:pt>
                <c:pt idx="65">
                  <c:v>5.1783523064210524</c:v>
                </c:pt>
                <c:pt idx="66">
                  <c:v>5.2874792023684201</c:v>
                </c:pt>
                <c:pt idx="67">
                  <c:v>5.3964022809999994</c:v>
                </c:pt>
                <c:pt idx="68">
                  <c:v>5.5021995654210523</c:v>
                </c:pt>
                <c:pt idx="69">
                  <c:v>5.6085026594210525</c:v>
                </c:pt>
                <c:pt idx="70">
                  <c:v>5.7170923879473685</c:v>
                </c:pt>
                <c:pt idx="71">
                  <c:v>5.8254243696842103</c:v>
                </c:pt>
                <c:pt idx="72">
                  <c:v>5.9350211957894734</c:v>
                </c:pt>
                <c:pt idx="73">
                  <c:v>6.043432123631578</c:v>
                </c:pt>
                <c:pt idx="74">
                  <c:v>6.1515731966315776</c:v>
                </c:pt>
                <c:pt idx="75">
                  <c:v>6.2574081159999988</c:v>
                </c:pt>
                <c:pt idx="76">
                  <c:v>6.3589993747894722</c:v>
                </c:pt>
                <c:pt idx="77">
                  <c:v>6.4541630995789463</c:v>
                </c:pt>
                <c:pt idx="78">
                  <c:v>6.550456468210526</c:v>
                </c:pt>
                <c:pt idx="79">
                  <c:v>6.652101233315789</c:v>
                </c:pt>
                <c:pt idx="80">
                  <c:v>6.7488349138947363</c:v>
                </c:pt>
                <c:pt idx="81">
                  <c:v>6.8445158315789465</c:v>
                </c:pt>
                <c:pt idx="82">
                  <c:v>6.933460565157894</c:v>
                </c:pt>
                <c:pt idx="83">
                  <c:v>7.0269408331052627</c:v>
                </c:pt>
                <c:pt idx="84">
                  <c:v>7.1199460897894733</c:v>
                </c:pt>
                <c:pt idx="85">
                  <c:v>7.2121159753684205</c:v>
                </c:pt>
                <c:pt idx="86">
                  <c:v>7.3066050550526311</c:v>
                </c:pt>
                <c:pt idx="87">
                  <c:v>7.4005408486315796</c:v>
                </c:pt>
                <c:pt idx="88">
                  <c:v>7.4933237097368419</c:v>
                </c:pt>
                <c:pt idx="89">
                  <c:v>7.586256160947368</c:v>
                </c:pt>
                <c:pt idx="90">
                  <c:v>7.6808948221052624</c:v>
                </c:pt>
                <c:pt idx="91">
                  <c:v>7.7770794333157882</c:v>
                </c:pt>
                <c:pt idx="92">
                  <c:v>7.8729084742105249</c:v>
                </c:pt>
                <c:pt idx="93">
                  <c:v>7.9667240247894728</c:v>
                </c:pt>
                <c:pt idx="94">
                  <c:v>8.0597579885263144</c:v>
                </c:pt>
                <c:pt idx="95">
                  <c:v>8.1610186780526313</c:v>
                </c:pt>
                <c:pt idx="96">
                  <c:v>8.2614240782105259</c:v>
                </c:pt>
                <c:pt idx="97">
                  <c:v>8.3623531197894732</c:v>
                </c:pt>
                <c:pt idx="98">
                  <c:v>8.467228104842107</c:v>
                </c:pt>
                <c:pt idx="99">
                  <c:v>8.561417662526317</c:v>
                </c:pt>
                <c:pt idx="100">
                  <c:v>8.659151436315792</c:v>
                </c:pt>
                <c:pt idx="101">
                  <c:v>8.7552358396842127</c:v>
                </c:pt>
                <c:pt idx="102">
                  <c:v>8.8467299511578972</c:v>
                </c:pt>
                <c:pt idx="103">
                  <c:v>8.9445485305263173</c:v>
                </c:pt>
                <c:pt idx="104">
                  <c:v>9.0383977849473709</c:v>
                </c:pt>
                <c:pt idx="105">
                  <c:v>9.1255942724210541</c:v>
                </c:pt>
                <c:pt idx="106">
                  <c:v>9.2181187720000022</c:v>
                </c:pt>
                <c:pt idx="107">
                  <c:v>9.3172459330000024</c:v>
                </c:pt>
                <c:pt idx="108">
                  <c:v>9.4256656951578979</c:v>
                </c:pt>
                <c:pt idx="109">
                  <c:v>9.5156890801052647</c:v>
                </c:pt>
                <c:pt idx="110">
                  <c:v>9.6076012578947392</c:v>
                </c:pt>
                <c:pt idx="111">
                  <c:v>9.6990459563157909</c:v>
                </c:pt>
                <c:pt idx="112">
                  <c:v>9.7900697633684235</c:v>
                </c:pt>
                <c:pt idx="113">
                  <c:v>9.8755036274210539</c:v>
                </c:pt>
                <c:pt idx="114">
                  <c:v>9.9605135432105278</c:v>
                </c:pt>
                <c:pt idx="115">
                  <c:v>10.046126744894739</c:v>
                </c:pt>
                <c:pt idx="116">
                  <c:v>10.134588486315792</c:v>
                </c:pt>
                <c:pt idx="117">
                  <c:v>10.221746145842108</c:v>
                </c:pt>
                <c:pt idx="118">
                  <c:v>10.309963403105264</c:v>
                </c:pt>
                <c:pt idx="119">
                  <c:v>10.397395038894738</c:v>
                </c:pt>
                <c:pt idx="120">
                  <c:v>10.480413676684211</c:v>
                </c:pt>
                <c:pt idx="121">
                  <c:v>10.564849579789474</c:v>
                </c:pt>
                <c:pt idx="122">
                  <c:v>10.642095186947369</c:v>
                </c:pt>
                <c:pt idx="123">
                  <c:v>10.733760963</c:v>
                </c:pt>
                <c:pt idx="124">
                  <c:v>10.816986440105264</c:v>
                </c:pt>
                <c:pt idx="125">
                  <c:v>10.893657348105263</c:v>
                </c:pt>
                <c:pt idx="126">
                  <c:v>10.943762831210526</c:v>
                </c:pt>
                <c:pt idx="127">
                  <c:v>11.000497278999999</c:v>
                </c:pt>
                <c:pt idx="128">
                  <c:v>11.065721863526313</c:v>
                </c:pt>
                <c:pt idx="129">
                  <c:v>11.136348796526313</c:v>
                </c:pt>
                <c:pt idx="130">
                  <c:v>11.21826546973684</c:v>
                </c:pt>
                <c:pt idx="131">
                  <c:v>11.304122112947367</c:v>
                </c:pt>
                <c:pt idx="132">
                  <c:v>11.390247451421052</c:v>
                </c:pt>
                <c:pt idx="133">
                  <c:v>11.472841622789472</c:v>
                </c:pt>
                <c:pt idx="134">
                  <c:v>11.558006871315788</c:v>
                </c:pt>
                <c:pt idx="135">
                  <c:v>11.642530766210527</c:v>
                </c:pt>
                <c:pt idx="136">
                  <c:v>11.723992159894737</c:v>
                </c:pt>
                <c:pt idx="137">
                  <c:v>11.788691799526315</c:v>
                </c:pt>
                <c:pt idx="138">
                  <c:v>11.850730357947368</c:v>
                </c:pt>
                <c:pt idx="139">
                  <c:v>11.923981670947368</c:v>
                </c:pt>
                <c:pt idx="140">
                  <c:v>12.006003528473684</c:v>
                </c:pt>
                <c:pt idx="141">
                  <c:v>12.086918509105262</c:v>
                </c:pt>
                <c:pt idx="142">
                  <c:v>12.173642236894736</c:v>
                </c:pt>
                <c:pt idx="143">
                  <c:v>12.250539996578945</c:v>
                </c:pt>
                <c:pt idx="144">
                  <c:v>12.338959610789471</c:v>
                </c:pt>
                <c:pt idx="145">
                  <c:v>12.425565922736842</c:v>
                </c:pt>
                <c:pt idx="146">
                  <c:v>12.515331705736843</c:v>
                </c:pt>
                <c:pt idx="147">
                  <c:v>12.602480261526317</c:v>
                </c:pt>
                <c:pt idx="148">
                  <c:v>12.689806692052633</c:v>
                </c:pt>
                <c:pt idx="149">
                  <c:v>12.774522053526317</c:v>
                </c:pt>
                <c:pt idx="150">
                  <c:v>12.859201524526316</c:v>
                </c:pt>
                <c:pt idx="151">
                  <c:v>12.946297920421051</c:v>
                </c:pt>
                <c:pt idx="152">
                  <c:v>13.033098256684209</c:v>
                </c:pt>
                <c:pt idx="153">
                  <c:v>13.125022043105261</c:v>
                </c:pt>
                <c:pt idx="154">
                  <c:v>13.21885411010526</c:v>
                </c:pt>
                <c:pt idx="155">
                  <c:v>13.307935958526311</c:v>
                </c:pt>
                <c:pt idx="156">
                  <c:v>13.400580722947366</c:v>
                </c:pt>
                <c:pt idx="157">
                  <c:v>13.491628071157891</c:v>
                </c:pt>
                <c:pt idx="158">
                  <c:v>13.57727320215789</c:v>
                </c:pt>
                <c:pt idx="159">
                  <c:v>13.663865529578944</c:v>
                </c:pt>
                <c:pt idx="160">
                  <c:v>13.752569870684207</c:v>
                </c:pt>
                <c:pt idx="161">
                  <c:v>13.840464495684207</c:v>
                </c:pt>
                <c:pt idx="162">
                  <c:v>13.934176998052628</c:v>
                </c:pt>
                <c:pt idx="163">
                  <c:v>14.016272648999998</c:v>
                </c:pt>
                <c:pt idx="164">
                  <c:v>14.100067963789471</c:v>
                </c:pt>
                <c:pt idx="165">
                  <c:v>14.183892761842102</c:v>
                </c:pt>
                <c:pt idx="166">
                  <c:v>14.265795627052629</c:v>
                </c:pt>
                <c:pt idx="167">
                  <c:v>14.34299978342105</c:v>
                </c:pt>
                <c:pt idx="168">
                  <c:v>14.410897158052629</c:v>
                </c:pt>
                <c:pt idx="169">
                  <c:v>14.486422836894734</c:v>
                </c:pt>
                <c:pt idx="170">
                  <c:v>14.564056776894732</c:v>
                </c:pt>
                <c:pt idx="171">
                  <c:v>14.652086007473681</c:v>
                </c:pt>
                <c:pt idx="172">
                  <c:v>14.754213794842101</c:v>
                </c:pt>
                <c:pt idx="173">
                  <c:v>14.854735005736838</c:v>
                </c:pt>
                <c:pt idx="174">
                  <c:v>14.941804019789469</c:v>
                </c:pt>
                <c:pt idx="175">
                  <c:v>15.029619352263154</c:v>
                </c:pt>
                <c:pt idx="176">
                  <c:v>15.122016800526312</c:v>
                </c:pt>
                <c:pt idx="177">
                  <c:v>15.206496058473682</c:v>
                </c:pt>
                <c:pt idx="178">
                  <c:v>15.27933976773684</c:v>
                </c:pt>
                <c:pt idx="179">
                  <c:v>15.36480147710526</c:v>
                </c:pt>
                <c:pt idx="180">
                  <c:v>15.448432012263154</c:v>
                </c:pt>
                <c:pt idx="181">
                  <c:v>15.532187083631575</c:v>
                </c:pt>
                <c:pt idx="182">
                  <c:v>15.620612183842102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97-4988-841B-17361B092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7772856"/>
        <c:axId val="817770336"/>
      </c:lineChart>
      <c:dateAx>
        <c:axId val="81777285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770336"/>
        <c:crosses val="autoZero"/>
        <c:auto val="1"/>
        <c:lblOffset val="100"/>
        <c:baseTimeUnit val="days"/>
        <c:majorUnit val="1"/>
        <c:majorTimeUnit val="months"/>
      </c:dateAx>
      <c:valAx>
        <c:axId val="8177703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772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'Fig 25 and 26 Norway'!$A$2:$G$2</c:f>
          <c:strCache>
            <c:ptCount val="7"/>
            <c:pt idx="0">
              <c:v>Norway Supply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344629691216962E-2"/>
          <c:y val="0.22551575927075657"/>
          <c:w val="0.92747281133366988"/>
          <c:h val="0.66764134603668257"/>
        </c:manualLayout>
      </c:layout>
      <c:lineChart>
        <c:grouping val="standard"/>
        <c:varyColors val="0"/>
        <c:ser>
          <c:idx val="0"/>
          <c:order val="0"/>
          <c:tx>
            <c:strRef>
              <c:f>'Fig 25 and 26 Norway'!$B$3</c:f>
              <c:strCache>
                <c:ptCount val="1"/>
                <c:pt idx="0">
                  <c:v>2022/2023</c:v>
                </c:pt>
              </c:strCache>
            </c:strRef>
          </c:tx>
          <c:spPr>
            <a:ln w="2222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25 and 26 Norway'!$A$4:$A$186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25 and 26 Norway'!$B$4:$B$186</c:f>
              <c:numCache>
                <c:formatCode>General</c:formatCode>
                <c:ptCount val="183"/>
                <c:pt idx="0">
                  <c:v>80.153488377193</c:v>
                </c:pt>
                <c:pt idx="1">
                  <c:v>81.347091973684201</c:v>
                </c:pt>
                <c:pt idx="2">
                  <c:v>81.699941232456098</c:v>
                </c:pt>
                <c:pt idx="3">
                  <c:v>74.046729785087706</c:v>
                </c:pt>
                <c:pt idx="4">
                  <c:v>74.660876530701799</c:v>
                </c:pt>
                <c:pt idx="5">
                  <c:v>79.0685819035088</c:v>
                </c:pt>
                <c:pt idx="6">
                  <c:v>71.438155355263106</c:v>
                </c:pt>
                <c:pt idx="7">
                  <c:v>65.096330175438595</c:v>
                </c:pt>
                <c:pt idx="8">
                  <c:v>74.372686513157902</c:v>
                </c:pt>
                <c:pt idx="9">
                  <c:v>74.137575706140396</c:v>
                </c:pt>
                <c:pt idx="10">
                  <c:v>76.150263315789502</c:v>
                </c:pt>
                <c:pt idx="11">
                  <c:v>72.893664192982399</c:v>
                </c:pt>
                <c:pt idx="12">
                  <c:v>65.477798157894696</c:v>
                </c:pt>
                <c:pt idx="13">
                  <c:v>71.1369207368421</c:v>
                </c:pt>
                <c:pt idx="14">
                  <c:v>76.894386210526307</c:v>
                </c:pt>
                <c:pt idx="15">
                  <c:v>85.207292021929803</c:v>
                </c:pt>
                <c:pt idx="16">
                  <c:v>71.672588526315806</c:v>
                </c:pt>
                <c:pt idx="17">
                  <c:v>56.114882614035103</c:v>
                </c:pt>
                <c:pt idx="18">
                  <c:v>62.794494219298201</c:v>
                </c:pt>
                <c:pt idx="19">
                  <c:v>73.704136311403502</c:v>
                </c:pt>
                <c:pt idx="20">
                  <c:v>75.764942105263202</c:v>
                </c:pt>
                <c:pt idx="21">
                  <c:v>78.125992736842093</c:v>
                </c:pt>
                <c:pt idx="22">
                  <c:v>78.151383337719295</c:v>
                </c:pt>
                <c:pt idx="23">
                  <c:v>79.3309458947368</c:v>
                </c:pt>
                <c:pt idx="24">
                  <c:v>68.687360105263195</c:v>
                </c:pt>
                <c:pt idx="25">
                  <c:v>67.308028052631599</c:v>
                </c:pt>
                <c:pt idx="26">
                  <c:v>56.153334082105303</c:v>
                </c:pt>
                <c:pt idx="27">
                  <c:v>51.909022521929799</c:v>
                </c:pt>
                <c:pt idx="28">
                  <c:v>60.053009942982399</c:v>
                </c:pt>
                <c:pt idx="29">
                  <c:v>75.724747100877195</c:v>
                </c:pt>
                <c:pt idx="30">
                  <c:v>59.867584885964902</c:v>
                </c:pt>
                <c:pt idx="31">
                  <c:v>61.567326684210499</c:v>
                </c:pt>
                <c:pt idx="32">
                  <c:v>64.510891771929806</c:v>
                </c:pt>
                <c:pt idx="33">
                  <c:v>72.106548368421002</c:v>
                </c:pt>
                <c:pt idx="34">
                  <c:v>70.507022473684202</c:v>
                </c:pt>
                <c:pt idx="35">
                  <c:v>61.971552434210601</c:v>
                </c:pt>
                <c:pt idx="36">
                  <c:v>59.238658684210499</c:v>
                </c:pt>
                <c:pt idx="37">
                  <c:v>58.406550157894699</c:v>
                </c:pt>
                <c:pt idx="38">
                  <c:v>60.821953706140299</c:v>
                </c:pt>
                <c:pt idx="39">
                  <c:v>56.363637592105299</c:v>
                </c:pt>
                <c:pt idx="40">
                  <c:v>61.601089517543898</c:v>
                </c:pt>
                <c:pt idx="41">
                  <c:v>62.905724108421097</c:v>
                </c:pt>
                <c:pt idx="42">
                  <c:v>67.652830789473697</c:v>
                </c:pt>
                <c:pt idx="43">
                  <c:v>65.999643877192995</c:v>
                </c:pt>
                <c:pt idx="44">
                  <c:v>50.595379082105303</c:v>
                </c:pt>
                <c:pt idx="45">
                  <c:v>53.5260044254386</c:v>
                </c:pt>
                <c:pt idx="46">
                  <c:v>53.2956183452632</c:v>
                </c:pt>
                <c:pt idx="47">
                  <c:v>55.002684421052599</c:v>
                </c:pt>
                <c:pt idx="48">
                  <c:v>67.067916052631602</c:v>
                </c:pt>
                <c:pt idx="49">
                  <c:v>65.996995397894807</c:v>
                </c:pt>
                <c:pt idx="50">
                  <c:v>64.178188526315793</c:v>
                </c:pt>
                <c:pt idx="51">
                  <c:v>74.458850192982496</c:v>
                </c:pt>
                <c:pt idx="52">
                  <c:v>77.541246421052605</c:v>
                </c:pt>
                <c:pt idx="53">
                  <c:v>85.518247600877203</c:v>
                </c:pt>
                <c:pt idx="54">
                  <c:v>72.673809473684202</c:v>
                </c:pt>
                <c:pt idx="55">
                  <c:v>86.889831083333306</c:v>
                </c:pt>
                <c:pt idx="56">
                  <c:v>86.689016820175397</c:v>
                </c:pt>
                <c:pt idx="57">
                  <c:v>85.775100526315796</c:v>
                </c:pt>
                <c:pt idx="58">
                  <c:v>83.212982171052602</c:v>
                </c:pt>
                <c:pt idx="59">
                  <c:v>95.554503271929903</c:v>
                </c:pt>
                <c:pt idx="60">
                  <c:v>101.50575429385999</c:v>
                </c:pt>
                <c:pt idx="61">
                  <c:v>92.568036701754394</c:v>
                </c:pt>
                <c:pt idx="62">
                  <c:v>101.35714915789499</c:v>
                </c:pt>
                <c:pt idx="63">
                  <c:v>97.836129359649107</c:v>
                </c:pt>
                <c:pt idx="64">
                  <c:v>107.616141877193</c:v>
                </c:pt>
                <c:pt idx="65">
                  <c:v>104.27900479386</c:v>
                </c:pt>
                <c:pt idx="66">
                  <c:v>113.864753450526</c:v>
                </c:pt>
                <c:pt idx="67">
                  <c:v>102.71125376754399</c:v>
                </c:pt>
                <c:pt idx="68">
                  <c:v>98.084779978070202</c:v>
                </c:pt>
                <c:pt idx="69">
                  <c:v>100.511826820175</c:v>
                </c:pt>
                <c:pt idx="70">
                  <c:v>105.170592017544</c:v>
                </c:pt>
                <c:pt idx="71">
                  <c:v>99.466430175438603</c:v>
                </c:pt>
                <c:pt idx="72">
                  <c:v>99.181993845263193</c:v>
                </c:pt>
                <c:pt idx="73">
                  <c:v>109.04196810964901</c:v>
                </c:pt>
                <c:pt idx="74">
                  <c:v>103.144249789474</c:v>
                </c:pt>
                <c:pt idx="75">
                  <c:v>107.36334931578899</c:v>
                </c:pt>
                <c:pt idx="76">
                  <c:v>94.694726789473705</c:v>
                </c:pt>
                <c:pt idx="77">
                  <c:v>89.303700157894696</c:v>
                </c:pt>
                <c:pt idx="78">
                  <c:v>83.742019684210504</c:v>
                </c:pt>
                <c:pt idx="79">
                  <c:v>82.270043578947394</c:v>
                </c:pt>
                <c:pt idx="80">
                  <c:v>72.266646842105203</c:v>
                </c:pt>
                <c:pt idx="81">
                  <c:v>85.216067263157896</c:v>
                </c:pt>
                <c:pt idx="82">
                  <c:v>93.919140105263196</c:v>
                </c:pt>
                <c:pt idx="83">
                  <c:v>75.252736157894702</c:v>
                </c:pt>
                <c:pt idx="84">
                  <c:v>87.855887842105304</c:v>
                </c:pt>
                <c:pt idx="85">
                  <c:v>83.335706736842099</c:v>
                </c:pt>
                <c:pt idx="86">
                  <c:v>83.6992174736842</c:v>
                </c:pt>
                <c:pt idx="87">
                  <c:v>85.189511263157897</c:v>
                </c:pt>
                <c:pt idx="88">
                  <c:v>81.652577894736893</c:v>
                </c:pt>
                <c:pt idx="89">
                  <c:v>78.874294736842103</c:v>
                </c:pt>
                <c:pt idx="90">
                  <c:v>84.5670885263158</c:v>
                </c:pt>
                <c:pt idx="91">
                  <c:v>91.8450175263158</c:v>
                </c:pt>
                <c:pt idx="92">
                  <c:v>93.588066421052602</c:v>
                </c:pt>
                <c:pt idx="93">
                  <c:v>96.456946947368394</c:v>
                </c:pt>
                <c:pt idx="94">
                  <c:v>85.312234000000004</c:v>
                </c:pt>
                <c:pt idx="95">
                  <c:v>84.021287000000001</c:v>
                </c:pt>
                <c:pt idx="96">
                  <c:v>88.357830315789499</c:v>
                </c:pt>
                <c:pt idx="97">
                  <c:v>82.248448315789503</c:v>
                </c:pt>
                <c:pt idx="98">
                  <c:v>86.3095685263158</c:v>
                </c:pt>
                <c:pt idx="99">
                  <c:v>87.644724789473699</c:v>
                </c:pt>
                <c:pt idx="100">
                  <c:v>90.092593263157895</c:v>
                </c:pt>
                <c:pt idx="101">
                  <c:v>87.060203263157902</c:v>
                </c:pt>
                <c:pt idx="102">
                  <c:v>81.843757421052601</c:v>
                </c:pt>
                <c:pt idx="103">
                  <c:v>80.806609105263107</c:v>
                </c:pt>
                <c:pt idx="104">
                  <c:v>83.599532368421094</c:v>
                </c:pt>
                <c:pt idx="105">
                  <c:v>88.751860736842104</c:v>
                </c:pt>
                <c:pt idx="106">
                  <c:v>91.569776684210495</c:v>
                </c:pt>
                <c:pt idx="107">
                  <c:v>93.830502894736796</c:v>
                </c:pt>
                <c:pt idx="108">
                  <c:v>82.871726842105204</c:v>
                </c:pt>
                <c:pt idx="109">
                  <c:v>83.433868526315806</c:v>
                </c:pt>
                <c:pt idx="110">
                  <c:v>74.804090263157903</c:v>
                </c:pt>
                <c:pt idx="111">
                  <c:v>82.726079999999996</c:v>
                </c:pt>
                <c:pt idx="112">
                  <c:v>79.033501473684197</c:v>
                </c:pt>
                <c:pt idx="113">
                  <c:v>74.381904000000006</c:v>
                </c:pt>
                <c:pt idx="114">
                  <c:v>77.706101157894807</c:v>
                </c:pt>
                <c:pt idx="115">
                  <c:v>77.925127052631595</c:v>
                </c:pt>
                <c:pt idx="116">
                  <c:v>94.682776947368396</c:v>
                </c:pt>
                <c:pt idx="117">
                  <c:v>81.915647842105301</c:v>
                </c:pt>
                <c:pt idx="118">
                  <c:v>66.825650947368402</c:v>
                </c:pt>
                <c:pt idx="119">
                  <c:v>68.577397052631596</c:v>
                </c:pt>
                <c:pt idx="120">
                  <c:v>82.333460842105296</c:v>
                </c:pt>
                <c:pt idx="121">
                  <c:v>70.776724473684197</c:v>
                </c:pt>
                <c:pt idx="122">
                  <c:v>71.598295263157894</c:v>
                </c:pt>
                <c:pt idx="123">
                  <c:v>76.561882052631603</c:v>
                </c:pt>
                <c:pt idx="124">
                  <c:v>77.810403736842105</c:v>
                </c:pt>
                <c:pt idx="125">
                  <c:v>82.983383263157904</c:v>
                </c:pt>
                <c:pt idx="126">
                  <c:v>85.088222210526297</c:v>
                </c:pt>
                <c:pt idx="127">
                  <c:v>86.180768105263198</c:v>
                </c:pt>
                <c:pt idx="128">
                  <c:v>84.1822456842105</c:v>
                </c:pt>
                <c:pt idx="129">
                  <c:v>82.864604</c:v>
                </c:pt>
                <c:pt idx="130">
                  <c:v>81.902609052631604</c:v>
                </c:pt>
                <c:pt idx="131">
                  <c:v>80.493056526315797</c:v>
                </c:pt>
                <c:pt idx="132">
                  <c:v>46.617672894736799</c:v>
                </c:pt>
                <c:pt idx="133">
                  <c:v>75.627184157894703</c:v>
                </c:pt>
                <c:pt idx="134">
                  <c:v>80.684596947368405</c:v>
                </c:pt>
                <c:pt idx="135">
                  <c:v>84.152969315789505</c:v>
                </c:pt>
                <c:pt idx="136">
                  <c:v>80.123426736842106</c:v>
                </c:pt>
                <c:pt idx="137">
                  <c:v>79.455958526315797</c:v>
                </c:pt>
                <c:pt idx="138">
                  <c:v>80.646850789473703</c:v>
                </c:pt>
                <c:pt idx="139">
                  <c:v>61.892418157894703</c:v>
                </c:pt>
                <c:pt idx="140">
                  <c:v>65.4181510526316</c:v>
                </c:pt>
                <c:pt idx="141">
                  <c:v>65.138833684210496</c:v>
                </c:pt>
                <c:pt idx="142">
                  <c:v>84.290561947368403</c:v>
                </c:pt>
                <c:pt idx="143">
                  <c:v>89.5849427894737</c:v>
                </c:pt>
                <c:pt idx="144">
                  <c:v>97.288162789473702</c:v>
                </c:pt>
                <c:pt idx="145">
                  <c:v>85.1172541052632</c:v>
                </c:pt>
                <c:pt idx="146">
                  <c:v>87.402664210526297</c:v>
                </c:pt>
                <c:pt idx="147">
                  <c:v>85.976761052631602</c:v>
                </c:pt>
                <c:pt idx="148">
                  <c:v>83.977304578947397</c:v>
                </c:pt>
                <c:pt idx="149">
                  <c:v>87.906833000000006</c:v>
                </c:pt>
                <c:pt idx="150">
                  <c:v>91.404179368421097</c:v>
                </c:pt>
                <c:pt idx="152">
                  <c:v>95.126763947368403</c:v>
                </c:pt>
                <c:pt idx="153">
                  <c:v>91.077437578947396</c:v>
                </c:pt>
                <c:pt idx="154">
                  <c:v>91.176200368420993</c:v>
                </c:pt>
                <c:pt idx="155">
                  <c:v>83.392763105263199</c:v>
                </c:pt>
                <c:pt idx="156">
                  <c:v>85.282073578947404</c:v>
                </c:pt>
                <c:pt idx="157">
                  <c:v>80.999944315789506</c:v>
                </c:pt>
                <c:pt idx="158">
                  <c:v>61.575921578947401</c:v>
                </c:pt>
                <c:pt idx="159">
                  <c:v>77.634206315789498</c:v>
                </c:pt>
                <c:pt idx="160">
                  <c:v>76.302046315789497</c:v>
                </c:pt>
                <c:pt idx="161">
                  <c:v>67.590146052631596</c:v>
                </c:pt>
                <c:pt idx="162">
                  <c:v>78.894991157894694</c:v>
                </c:pt>
                <c:pt idx="163">
                  <c:v>76.431443842105296</c:v>
                </c:pt>
                <c:pt idx="164">
                  <c:v>77.729248315789505</c:v>
                </c:pt>
                <c:pt idx="165">
                  <c:v>75.405188736842106</c:v>
                </c:pt>
                <c:pt idx="166">
                  <c:v>73.894013315789493</c:v>
                </c:pt>
                <c:pt idx="167">
                  <c:v>77.999334368421103</c:v>
                </c:pt>
                <c:pt idx="168">
                  <c:v>82.579568894736795</c:v>
                </c:pt>
                <c:pt idx="169">
                  <c:v>69.069216421052602</c:v>
                </c:pt>
                <c:pt idx="170">
                  <c:v>77.666019000000006</c:v>
                </c:pt>
                <c:pt idx="171">
                  <c:v>84.610492526315795</c:v>
                </c:pt>
                <c:pt idx="172">
                  <c:v>76.0635487894737</c:v>
                </c:pt>
                <c:pt idx="173">
                  <c:v>74.590573315789499</c:v>
                </c:pt>
                <c:pt idx="174">
                  <c:v>69.899038684210495</c:v>
                </c:pt>
                <c:pt idx="175">
                  <c:v>71.982461578947394</c:v>
                </c:pt>
                <c:pt idx="176">
                  <c:v>66.8414661578947</c:v>
                </c:pt>
                <c:pt idx="177">
                  <c:v>69.761216947368396</c:v>
                </c:pt>
                <c:pt idx="178">
                  <c:v>71.520418684210497</c:v>
                </c:pt>
                <c:pt idx="179">
                  <c:v>76.134494263157904</c:v>
                </c:pt>
                <c:pt idx="180">
                  <c:v>81.212632736842096</c:v>
                </c:pt>
                <c:pt idx="181">
                  <c:v>80.285704157894699</c:v>
                </c:pt>
                <c:pt idx="182">
                  <c:v>81.115501947368401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A6-4ACA-AA4D-A42A965C717E}"/>
            </c:ext>
          </c:extLst>
        </c:ser>
        <c:ser>
          <c:idx val="1"/>
          <c:order val="1"/>
          <c:tx>
            <c:strRef>
              <c:f>'Fig 25 and 26 Norway'!$C$3</c:f>
              <c:strCache>
                <c:ptCount val="1"/>
                <c:pt idx="0">
                  <c:v>2023/2024</c:v>
                </c:pt>
              </c:strCache>
            </c:strRef>
          </c:tx>
          <c:spPr>
            <a:ln w="222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25 and 26 Norway'!$A$4:$A$186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25 and 26 Norway'!$C$4:$C$186</c:f>
              <c:numCache>
                <c:formatCode>General</c:formatCode>
                <c:ptCount val="183"/>
                <c:pt idx="0">
                  <c:v>55.778704263157898</c:v>
                </c:pt>
                <c:pt idx="1">
                  <c:v>59.3395888421053</c:v>
                </c:pt>
                <c:pt idx="2">
                  <c:v>52.066467368421101</c:v>
                </c:pt>
                <c:pt idx="3">
                  <c:v>36.580410684210499</c:v>
                </c:pt>
                <c:pt idx="4">
                  <c:v>44.9124520526316</c:v>
                </c:pt>
                <c:pt idx="5">
                  <c:v>42.383358210526303</c:v>
                </c:pt>
                <c:pt idx="6">
                  <c:v>48.272021210526297</c:v>
                </c:pt>
                <c:pt idx="7">
                  <c:v>35.667586526315802</c:v>
                </c:pt>
                <c:pt idx="8">
                  <c:v>42.744181368421103</c:v>
                </c:pt>
                <c:pt idx="9">
                  <c:v>65.690906105263196</c:v>
                </c:pt>
                <c:pt idx="10">
                  <c:v>64.860617421052595</c:v>
                </c:pt>
                <c:pt idx="11">
                  <c:v>77.7571629473684</c:v>
                </c:pt>
                <c:pt idx="12">
                  <c:v>76.044803684210507</c:v>
                </c:pt>
                <c:pt idx="13">
                  <c:v>80.033677263157898</c:v>
                </c:pt>
                <c:pt idx="14">
                  <c:v>81.205244578947401</c:v>
                </c:pt>
                <c:pt idx="15">
                  <c:v>76.586574894736799</c:v>
                </c:pt>
                <c:pt idx="16">
                  <c:v>59.744053684210499</c:v>
                </c:pt>
                <c:pt idx="17">
                  <c:v>63.299625684210497</c:v>
                </c:pt>
                <c:pt idx="18">
                  <c:v>60.038280263157901</c:v>
                </c:pt>
                <c:pt idx="19">
                  <c:v>69.5539354210526</c:v>
                </c:pt>
                <c:pt idx="20">
                  <c:v>57.4734511578948</c:v>
                </c:pt>
                <c:pt idx="21">
                  <c:v>54.889889894736797</c:v>
                </c:pt>
                <c:pt idx="22">
                  <c:v>62.420941157894703</c:v>
                </c:pt>
                <c:pt idx="23">
                  <c:v>60.878194736842097</c:v>
                </c:pt>
                <c:pt idx="24">
                  <c:v>54.682282842105302</c:v>
                </c:pt>
                <c:pt idx="25">
                  <c:v>70.269060736842107</c:v>
                </c:pt>
                <c:pt idx="26">
                  <c:v>71.986844894736805</c:v>
                </c:pt>
                <c:pt idx="27">
                  <c:v>72.881273368421006</c:v>
                </c:pt>
                <c:pt idx="28">
                  <c:v>76.166748157894702</c:v>
                </c:pt>
                <c:pt idx="29">
                  <c:v>77.309340684210596</c:v>
                </c:pt>
                <c:pt idx="30">
                  <c:v>80.053554894736905</c:v>
                </c:pt>
                <c:pt idx="31">
                  <c:v>80.090625473684199</c:v>
                </c:pt>
                <c:pt idx="32">
                  <c:v>83.925391368421103</c:v>
                </c:pt>
                <c:pt idx="33">
                  <c:v>76.671201578947404</c:v>
                </c:pt>
                <c:pt idx="34">
                  <c:v>80.083371421052604</c:v>
                </c:pt>
                <c:pt idx="35">
                  <c:v>81.1055852105263</c:v>
                </c:pt>
                <c:pt idx="36">
                  <c:v>78.366856473684194</c:v>
                </c:pt>
                <c:pt idx="37">
                  <c:v>79.399771052631607</c:v>
                </c:pt>
                <c:pt idx="38">
                  <c:v>87.679663894736805</c:v>
                </c:pt>
                <c:pt idx="39">
                  <c:v>89.144550526315797</c:v>
                </c:pt>
                <c:pt idx="40">
                  <c:v>91.219292263157897</c:v>
                </c:pt>
                <c:pt idx="41">
                  <c:v>88.003970473684205</c:v>
                </c:pt>
                <c:pt idx="42">
                  <c:v>86.481258421052601</c:v>
                </c:pt>
                <c:pt idx="43">
                  <c:v>80.489078684210497</c:v>
                </c:pt>
                <c:pt idx="44">
                  <c:v>83.921703263157895</c:v>
                </c:pt>
                <c:pt idx="45">
                  <c:v>85.451650105263198</c:v>
                </c:pt>
                <c:pt idx="46">
                  <c:v>86.319775842105301</c:v>
                </c:pt>
                <c:pt idx="47">
                  <c:v>91.023658105263195</c:v>
                </c:pt>
                <c:pt idx="48">
                  <c:v>97.779885736842104</c:v>
                </c:pt>
                <c:pt idx="49">
                  <c:v>97.371317631578904</c:v>
                </c:pt>
                <c:pt idx="50">
                  <c:v>97.258622578947396</c:v>
                </c:pt>
                <c:pt idx="51">
                  <c:v>97.737321578947402</c:v>
                </c:pt>
                <c:pt idx="52">
                  <c:v>95.871086105263103</c:v>
                </c:pt>
                <c:pt idx="53">
                  <c:v>99.686921210526293</c:v>
                </c:pt>
                <c:pt idx="54">
                  <c:v>97.314903000000001</c:v>
                </c:pt>
                <c:pt idx="55">
                  <c:v>99.195312842105295</c:v>
                </c:pt>
                <c:pt idx="56">
                  <c:v>99.275068052631596</c:v>
                </c:pt>
                <c:pt idx="57">
                  <c:v>99.048663894736805</c:v>
                </c:pt>
                <c:pt idx="58">
                  <c:v>96.188198736842097</c:v>
                </c:pt>
                <c:pt idx="59">
                  <c:v>101.12146121052599</c:v>
                </c:pt>
                <c:pt idx="60">
                  <c:v>105.678523684211</c:v>
                </c:pt>
                <c:pt idx="61">
                  <c:v>103.087016947368</c:v>
                </c:pt>
                <c:pt idx="62">
                  <c:v>108.665166736842</c:v>
                </c:pt>
                <c:pt idx="63">
                  <c:v>108.946415421053</c:v>
                </c:pt>
                <c:pt idx="64">
                  <c:v>106.234115631579</c:v>
                </c:pt>
                <c:pt idx="65">
                  <c:v>106.94366626315799</c:v>
                </c:pt>
                <c:pt idx="66">
                  <c:v>109.126895947368</c:v>
                </c:pt>
                <c:pt idx="67">
                  <c:v>108.923078631579</c:v>
                </c:pt>
                <c:pt idx="68">
                  <c:v>105.79728442105301</c:v>
                </c:pt>
                <c:pt idx="69">
                  <c:v>106.303094</c:v>
                </c:pt>
                <c:pt idx="70">
                  <c:v>108.58972852631599</c:v>
                </c:pt>
                <c:pt idx="71">
                  <c:v>108.331981736842</c:v>
                </c:pt>
                <c:pt idx="72">
                  <c:v>109.59682610526301</c:v>
                </c:pt>
                <c:pt idx="73">
                  <c:v>108.410927842105</c:v>
                </c:pt>
                <c:pt idx="74">
                  <c:v>108.14107300000001</c:v>
                </c:pt>
                <c:pt idx="75">
                  <c:v>105.834919368421</c:v>
                </c:pt>
                <c:pt idx="76">
                  <c:v>101.591258789474</c:v>
                </c:pt>
                <c:pt idx="77">
                  <c:v>95.163724789473704</c:v>
                </c:pt>
                <c:pt idx="78">
                  <c:v>96.2933686315789</c:v>
                </c:pt>
                <c:pt idx="79">
                  <c:v>101.64476510526301</c:v>
                </c:pt>
                <c:pt idx="80">
                  <c:v>96.7336805789474</c:v>
                </c:pt>
                <c:pt idx="81">
                  <c:v>95.680917684210499</c:v>
                </c:pt>
                <c:pt idx="82">
                  <c:v>88.944733578947407</c:v>
                </c:pt>
                <c:pt idx="83">
                  <c:v>93.480267947368404</c:v>
                </c:pt>
                <c:pt idx="84">
                  <c:v>93.005256684210494</c:v>
                </c:pt>
                <c:pt idx="85">
                  <c:v>92.169885578947401</c:v>
                </c:pt>
                <c:pt idx="86">
                  <c:v>94.489079684210594</c:v>
                </c:pt>
                <c:pt idx="87">
                  <c:v>93.935793578947397</c:v>
                </c:pt>
                <c:pt idx="88">
                  <c:v>92.782861105263194</c:v>
                </c:pt>
                <c:pt idx="89">
                  <c:v>92.932451210526295</c:v>
                </c:pt>
                <c:pt idx="90">
                  <c:v>94.638661157894703</c:v>
                </c:pt>
                <c:pt idx="91">
                  <c:v>96.184611210526299</c:v>
                </c:pt>
                <c:pt idx="92">
                  <c:v>95.829040894736806</c:v>
                </c:pt>
                <c:pt idx="93">
                  <c:v>93.815550578947395</c:v>
                </c:pt>
                <c:pt idx="94">
                  <c:v>93.033963736842097</c:v>
                </c:pt>
                <c:pt idx="95">
                  <c:v>101.260689526316</c:v>
                </c:pt>
                <c:pt idx="96">
                  <c:v>100.405400157895</c:v>
                </c:pt>
                <c:pt idx="97">
                  <c:v>100.92904157894699</c:v>
                </c:pt>
                <c:pt idx="98">
                  <c:v>104.874985052632</c:v>
                </c:pt>
                <c:pt idx="99">
                  <c:v>94.189557684210499</c:v>
                </c:pt>
                <c:pt idx="100">
                  <c:v>97.733773789473702</c:v>
                </c:pt>
                <c:pt idx="101">
                  <c:v>96.084403368421107</c:v>
                </c:pt>
                <c:pt idx="102">
                  <c:v>91.4941114736842</c:v>
                </c:pt>
                <c:pt idx="103">
                  <c:v>97.818579368420998</c:v>
                </c:pt>
                <c:pt idx="104">
                  <c:v>93.849254421052606</c:v>
                </c:pt>
                <c:pt idx="105">
                  <c:v>87.196487473684201</c:v>
                </c:pt>
                <c:pt idx="106">
                  <c:v>92.524499578947399</c:v>
                </c:pt>
                <c:pt idx="107">
                  <c:v>99.127161000000001</c:v>
                </c:pt>
                <c:pt idx="108">
                  <c:v>108.41976215789499</c:v>
                </c:pt>
                <c:pt idx="109">
                  <c:v>90.023384947368399</c:v>
                </c:pt>
                <c:pt idx="110">
                  <c:v>91.912177789473702</c:v>
                </c:pt>
                <c:pt idx="111">
                  <c:v>91.444698421052607</c:v>
                </c:pt>
                <c:pt idx="112">
                  <c:v>91.023807052631597</c:v>
                </c:pt>
                <c:pt idx="113">
                  <c:v>85.433864052631606</c:v>
                </c:pt>
                <c:pt idx="114">
                  <c:v>85.009915789473695</c:v>
                </c:pt>
                <c:pt idx="115">
                  <c:v>85.613201684210495</c:v>
                </c:pt>
                <c:pt idx="116">
                  <c:v>88.461741421052693</c:v>
                </c:pt>
                <c:pt idx="117">
                  <c:v>87.157659526315797</c:v>
                </c:pt>
                <c:pt idx="118">
                  <c:v>88.217257263157904</c:v>
                </c:pt>
                <c:pt idx="119">
                  <c:v>87.431635789473702</c:v>
                </c:pt>
                <c:pt idx="120">
                  <c:v>83.018637789473701</c:v>
                </c:pt>
                <c:pt idx="121">
                  <c:v>84.435903105263193</c:v>
                </c:pt>
                <c:pt idx="122">
                  <c:v>77.245607157894696</c:v>
                </c:pt>
                <c:pt idx="123">
                  <c:v>91.6657760526316</c:v>
                </c:pt>
                <c:pt idx="124">
                  <c:v>83.225477105263195</c:v>
                </c:pt>
                <c:pt idx="125">
                  <c:v>76.670907999999997</c:v>
                </c:pt>
                <c:pt idx="126">
                  <c:v>50.105483105263097</c:v>
                </c:pt>
                <c:pt idx="127">
                  <c:v>56.734447789473698</c:v>
                </c:pt>
                <c:pt idx="128">
                  <c:v>65.224584526315795</c:v>
                </c:pt>
                <c:pt idx="129">
                  <c:v>70.626932999999994</c:v>
                </c:pt>
                <c:pt idx="130">
                  <c:v>81.916673210526298</c:v>
                </c:pt>
                <c:pt idx="131">
                  <c:v>85.8566432105263</c:v>
                </c:pt>
                <c:pt idx="132">
                  <c:v>86.125338473684195</c:v>
                </c:pt>
                <c:pt idx="133">
                  <c:v>82.594171368421101</c:v>
                </c:pt>
                <c:pt idx="134">
                  <c:v>85.165248526315807</c:v>
                </c:pt>
                <c:pt idx="135">
                  <c:v>84.523894894736799</c:v>
                </c:pt>
                <c:pt idx="136">
                  <c:v>81.461393684210506</c:v>
                </c:pt>
                <c:pt idx="137">
                  <c:v>64.699639631578904</c:v>
                </c:pt>
                <c:pt idx="138">
                  <c:v>62.038558421052599</c:v>
                </c:pt>
                <c:pt idx="139">
                  <c:v>73.251312999999996</c:v>
                </c:pt>
                <c:pt idx="140">
                  <c:v>82.021857526315799</c:v>
                </c:pt>
                <c:pt idx="141">
                  <c:v>80.914980631578999</c:v>
                </c:pt>
                <c:pt idx="142">
                  <c:v>86.723727789473699</c:v>
                </c:pt>
                <c:pt idx="143">
                  <c:v>76.897759684210499</c:v>
                </c:pt>
                <c:pt idx="144">
                  <c:v>88.419614210526305</c:v>
                </c:pt>
                <c:pt idx="145">
                  <c:v>86.606311947368397</c:v>
                </c:pt>
                <c:pt idx="146">
                  <c:v>89.765782999999999</c:v>
                </c:pt>
                <c:pt idx="147">
                  <c:v>87.148555789473704</c:v>
                </c:pt>
                <c:pt idx="148">
                  <c:v>87.326430526315804</c:v>
                </c:pt>
                <c:pt idx="149">
                  <c:v>84.715361473684197</c:v>
                </c:pt>
                <c:pt idx="150">
                  <c:v>84.679471000000007</c:v>
                </c:pt>
                <c:pt idx="151">
                  <c:v>87.096395894736801</c:v>
                </c:pt>
                <c:pt idx="152">
                  <c:v>86.800336263157902</c:v>
                </c:pt>
                <c:pt idx="153">
                  <c:v>91.923786421052597</c:v>
                </c:pt>
                <c:pt idx="154">
                  <c:v>93.832066999999995</c:v>
                </c:pt>
                <c:pt idx="155">
                  <c:v>89.081848421052598</c:v>
                </c:pt>
                <c:pt idx="156">
                  <c:v>92.644764421052599</c:v>
                </c:pt>
                <c:pt idx="157">
                  <c:v>91.047348210526295</c:v>
                </c:pt>
                <c:pt idx="158">
                  <c:v>85.645131000000006</c:v>
                </c:pt>
                <c:pt idx="159">
                  <c:v>86.592327421052602</c:v>
                </c:pt>
                <c:pt idx="160">
                  <c:v>88.704341105263097</c:v>
                </c:pt>
                <c:pt idx="161">
                  <c:v>87.894625000000005</c:v>
                </c:pt>
                <c:pt idx="162">
                  <c:v>93.712502368421099</c:v>
                </c:pt>
                <c:pt idx="163">
                  <c:v>82.095650947368398</c:v>
                </c:pt>
                <c:pt idx="164">
                  <c:v>83.795314789473693</c:v>
                </c:pt>
                <c:pt idx="165">
                  <c:v>83.824798052631607</c:v>
                </c:pt>
                <c:pt idx="166">
                  <c:v>81.902865210526301</c:v>
                </c:pt>
                <c:pt idx="167">
                  <c:v>77.204156368421096</c:v>
                </c:pt>
                <c:pt idx="168">
                  <c:v>67.897374631578899</c:v>
                </c:pt>
                <c:pt idx="169">
                  <c:v>75.525678842105293</c:v>
                </c:pt>
                <c:pt idx="170">
                  <c:v>77.633939999999996</c:v>
                </c:pt>
                <c:pt idx="171">
                  <c:v>88.029230578947306</c:v>
                </c:pt>
                <c:pt idx="172">
                  <c:v>102.127787368421</c:v>
                </c:pt>
                <c:pt idx="173">
                  <c:v>100.521210894737</c:v>
                </c:pt>
                <c:pt idx="174">
                  <c:v>87.069014052631601</c:v>
                </c:pt>
                <c:pt idx="175">
                  <c:v>87.815332473684194</c:v>
                </c:pt>
                <c:pt idx="176">
                  <c:v>92.397448263157898</c:v>
                </c:pt>
                <c:pt idx="177">
                  <c:v>84.479257947368396</c:v>
                </c:pt>
                <c:pt idx="178">
                  <c:v>72.843709263157905</c:v>
                </c:pt>
                <c:pt idx="179">
                  <c:v>85.461709368421097</c:v>
                </c:pt>
                <c:pt idx="180">
                  <c:v>83.630535157894698</c:v>
                </c:pt>
                <c:pt idx="181">
                  <c:v>83.755071368421</c:v>
                </c:pt>
                <c:pt idx="182">
                  <c:v>88.425100210526296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A6-4ACA-AA4D-A42A965C7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1791040"/>
        <c:axId val="981787080"/>
      </c:lineChart>
      <c:dateAx>
        <c:axId val="981791040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1787080"/>
        <c:crosses val="autoZero"/>
        <c:auto val="1"/>
        <c:lblOffset val="100"/>
        <c:baseTimeUnit val="days"/>
        <c:majorUnit val="1"/>
        <c:majorTimeUnit val="months"/>
      </c:dateAx>
      <c:valAx>
        <c:axId val="981787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1791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LNG</a:t>
            </a:r>
            <a:r>
              <a:rPr lang="en-GB" baseline="0"/>
              <a:t> Supply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27 and 28 LNG'!$B$4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27 and 28 LNG'!$A$5:$A$187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27 and 28 LNG'!$B$5:$B$187</c:f>
              <c:numCache>
                <c:formatCode>General</c:formatCode>
                <c:ptCount val="183"/>
                <c:pt idx="0">
                  <c:v>32.98995</c:v>
                </c:pt>
                <c:pt idx="1">
                  <c:v>35.556089999999998</c:v>
                </c:pt>
                <c:pt idx="2">
                  <c:v>77.820719999999994</c:v>
                </c:pt>
                <c:pt idx="3">
                  <c:v>63.223210000000002</c:v>
                </c:pt>
                <c:pt idx="4">
                  <c:v>45.343850000000003</c:v>
                </c:pt>
                <c:pt idx="5">
                  <c:v>42.650799999999997</c:v>
                </c:pt>
                <c:pt idx="6">
                  <c:v>56.724499999999999</c:v>
                </c:pt>
                <c:pt idx="7">
                  <c:v>49.429079999999999</c:v>
                </c:pt>
                <c:pt idx="8">
                  <c:v>42.162739999999999</c:v>
                </c:pt>
                <c:pt idx="9">
                  <c:v>75.426339999999996</c:v>
                </c:pt>
                <c:pt idx="10">
                  <c:v>59.848439999999997</c:v>
                </c:pt>
                <c:pt idx="11">
                  <c:v>69.08135</c:v>
                </c:pt>
                <c:pt idx="12">
                  <c:v>82.382210000000001</c:v>
                </c:pt>
                <c:pt idx="13">
                  <c:v>78.388940000000005</c:v>
                </c:pt>
                <c:pt idx="14">
                  <c:v>27.937799999999999</c:v>
                </c:pt>
                <c:pt idx="15">
                  <c:v>40.220190000000002</c:v>
                </c:pt>
                <c:pt idx="16">
                  <c:v>84.910359999999997</c:v>
                </c:pt>
                <c:pt idx="17">
                  <c:v>87.175669999999997</c:v>
                </c:pt>
                <c:pt idx="18">
                  <c:v>81.044989999999999</c:v>
                </c:pt>
                <c:pt idx="19">
                  <c:v>61.922879999999999</c:v>
                </c:pt>
                <c:pt idx="20">
                  <c:v>54.688830000000003</c:v>
                </c:pt>
                <c:pt idx="21">
                  <c:v>50.849229999999999</c:v>
                </c:pt>
                <c:pt idx="22">
                  <c:v>49.889099999999999</c:v>
                </c:pt>
                <c:pt idx="23">
                  <c:v>49.373840000000001</c:v>
                </c:pt>
                <c:pt idx="24">
                  <c:v>55.694200000000002</c:v>
                </c:pt>
                <c:pt idx="25">
                  <c:v>45.989800000000002</c:v>
                </c:pt>
                <c:pt idx="26">
                  <c:v>48.159080000000003</c:v>
                </c:pt>
                <c:pt idx="27">
                  <c:v>44.514919999999996</c:v>
                </c:pt>
                <c:pt idx="28">
                  <c:v>35.419420000000002</c:v>
                </c:pt>
                <c:pt idx="29">
                  <c:v>35.594200000000001</c:v>
                </c:pt>
                <c:pt idx="30">
                  <c:v>56.518320000000003</c:v>
                </c:pt>
                <c:pt idx="31">
                  <c:v>43.744050000000001</c:v>
                </c:pt>
                <c:pt idx="32">
                  <c:v>48.320489999999999</c:v>
                </c:pt>
                <c:pt idx="33">
                  <c:v>79.514020000000002</c:v>
                </c:pt>
                <c:pt idx="34">
                  <c:v>101.86065000000001</c:v>
                </c:pt>
                <c:pt idx="35">
                  <c:v>77.384479999999996</c:v>
                </c:pt>
                <c:pt idx="36">
                  <c:v>75.264510000000001</c:v>
                </c:pt>
                <c:pt idx="37">
                  <c:v>86.979169999999996</c:v>
                </c:pt>
                <c:pt idx="38">
                  <c:v>79.273570000000007</c:v>
                </c:pt>
                <c:pt idx="39">
                  <c:v>86.059470000000005</c:v>
                </c:pt>
                <c:pt idx="40">
                  <c:v>62.90164</c:v>
                </c:pt>
                <c:pt idx="41">
                  <c:v>77.96163</c:v>
                </c:pt>
                <c:pt idx="42">
                  <c:v>76.482650000000007</c:v>
                </c:pt>
                <c:pt idx="43">
                  <c:v>81.799160000000001</c:v>
                </c:pt>
                <c:pt idx="44">
                  <c:v>103.00149999999999</c:v>
                </c:pt>
                <c:pt idx="45">
                  <c:v>89.808099999999996</c:v>
                </c:pt>
                <c:pt idx="46">
                  <c:v>101.7642</c:v>
                </c:pt>
                <c:pt idx="47">
                  <c:v>103.00989</c:v>
                </c:pt>
                <c:pt idx="48">
                  <c:v>70.585489999999993</c:v>
                </c:pt>
                <c:pt idx="49">
                  <c:v>94.558350000000004</c:v>
                </c:pt>
                <c:pt idx="50">
                  <c:v>92.837770000000006</c:v>
                </c:pt>
                <c:pt idx="51">
                  <c:v>109.46953000000001</c:v>
                </c:pt>
                <c:pt idx="52">
                  <c:v>76.208250000000007</c:v>
                </c:pt>
                <c:pt idx="53">
                  <c:v>68.852800000000002</c:v>
                </c:pt>
                <c:pt idx="54">
                  <c:v>69.97757</c:v>
                </c:pt>
                <c:pt idx="55">
                  <c:v>69.074070000000006</c:v>
                </c:pt>
                <c:pt idx="56">
                  <c:v>59.006810000000002</c:v>
                </c:pt>
                <c:pt idx="57">
                  <c:v>64.73603</c:v>
                </c:pt>
                <c:pt idx="58">
                  <c:v>108.77815</c:v>
                </c:pt>
                <c:pt idx="59">
                  <c:v>99.887090000000001</c:v>
                </c:pt>
                <c:pt idx="60">
                  <c:v>120.35373</c:v>
                </c:pt>
                <c:pt idx="61">
                  <c:v>133.55921000000001</c:v>
                </c:pt>
                <c:pt idx="62">
                  <c:v>124.56577</c:v>
                </c:pt>
                <c:pt idx="63">
                  <c:v>117.89234999999999</c:v>
                </c:pt>
                <c:pt idx="64">
                  <c:v>116.3502</c:v>
                </c:pt>
                <c:pt idx="65">
                  <c:v>125.64270999999999</c:v>
                </c:pt>
                <c:pt idx="66">
                  <c:v>130.15509</c:v>
                </c:pt>
                <c:pt idx="67">
                  <c:v>130.20668000000001</c:v>
                </c:pt>
                <c:pt idx="68">
                  <c:v>130.24044000000001</c:v>
                </c:pt>
                <c:pt idx="69">
                  <c:v>130.35375999999999</c:v>
                </c:pt>
                <c:pt idx="70">
                  <c:v>131.12088</c:v>
                </c:pt>
                <c:pt idx="71">
                  <c:v>124.36306</c:v>
                </c:pt>
                <c:pt idx="72">
                  <c:v>131.28367</c:v>
                </c:pt>
                <c:pt idx="73">
                  <c:v>130.30118999999999</c:v>
                </c:pt>
                <c:pt idx="74">
                  <c:v>152.86004</c:v>
                </c:pt>
                <c:pt idx="75">
                  <c:v>136.59957</c:v>
                </c:pt>
                <c:pt idx="76">
                  <c:v>135.46254999999999</c:v>
                </c:pt>
                <c:pt idx="77">
                  <c:v>126.85629</c:v>
                </c:pt>
                <c:pt idx="78">
                  <c:v>126.44392000000001</c:v>
                </c:pt>
                <c:pt idx="79">
                  <c:v>116.45094</c:v>
                </c:pt>
                <c:pt idx="80">
                  <c:v>111.64176999999999</c:v>
                </c:pt>
                <c:pt idx="81">
                  <c:v>94.37133</c:v>
                </c:pt>
                <c:pt idx="82">
                  <c:v>94.758240000000001</c:v>
                </c:pt>
                <c:pt idx="83">
                  <c:v>87.517110000000002</c:v>
                </c:pt>
                <c:pt idx="84">
                  <c:v>76.559010000000001</c:v>
                </c:pt>
                <c:pt idx="85">
                  <c:v>77.066800000000001</c:v>
                </c:pt>
                <c:pt idx="86">
                  <c:v>80.543729999999996</c:v>
                </c:pt>
                <c:pt idx="87">
                  <c:v>81.236959999999996</c:v>
                </c:pt>
                <c:pt idx="88">
                  <c:v>102.12381999999999</c:v>
                </c:pt>
                <c:pt idx="89">
                  <c:v>55.516199999999998</c:v>
                </c:pt>
                <c:pt idx="90">
                  <c:v>28.242319999999999</c:v>
                </c:pt>
                <c:pt idx="91">
                  <c:v>34.281820000000003</c:v>
                </c:pt>
                <c:pt idx="92">
                  <c:v>37.187669999999997</c:v>
                </c:pt>
                <c:pt idx="93">
                  <c:v>44.92248</c:v>
                </c:pt>
                <c:pt idx="94">
                  <c:v>64.107950000000002</c:v>
                </c:pt>
                <c:pt idx="95">
                  <c:v>68.015960000000007</c:v>
                </c:pt>
                <c:pt idx="96">
                  <c:v>64.393730000000005</c:v>
                </c:pt>
                <c:pt idx="97">
                  <c:v>47.914639999999999</c:v>
                </c:pt>
                <c:pt idx="98">
                  <c:v>32.135199999999998</c:v>
                </c:pt>
                <c:pt idx="99">
                  <c:v>32.30491</c:v>
                </c:pt>
                <c:pt idx="100">
                  <c:v>45.369720000000001</c:v>
                </c:pt>
                <c:pt idx="101">
                  <c:v>56.20937</c:v>
                </c:pt>
                <c:pt idx="102">
                  <c:v>68.967280000000002</c:v>
                </c:pt>
                <c:pt idx="103">
                  <c:v>63.708979999999997</c:v>
                </c:pt>
                <c:pt idx="104">
                  <c:v>66.567729999999997</c:v>
                </c:pt>
                <c:pt idx="105">
                  <c:v>51.823549999999997</c:v>
                </c:pt>
                <c:pt idx="106">
                  <c:v>58.253799999999998</c:v>
                </c:pt>
                <c:pt idx="107">
                  <c:v>73.557879999999997</c:v>
                </c:pt>
                <c:pt idx="108">
                  <c:v>114.64561999999999</c:v>
                </c:pt>
                <c:pt idx="109">
                  <c:v>126.6917</c:v>
                </c:pt>
                <c:pt idx="110">
                  <c:v>130.85834</c:v>
                </c:pt>
                <c:pt idx="111">
                  <c:v>128.34220999999999</c:v>
                </c:pt>
                <c:pt idx="112">
                  <c:v>113.429</c:v>
                </c:pt>
                <c:pt idx="113">
                  <c:v>113.86919</c:v>
                </c:pt>
                <c:pt idx="114">
                  <c:v>126.03422</c:v>
                </c:pt>
                <c:pt idx="115">
                  <c:v>116.88928</c:v>
                </c:pt>
                <c:pt idx="116">
                  <c:v>115.62661</c:v>
                </c:pt>
                <c:pt idx="117">
                  <c:v>115.39045</c:v>
                </c:pt>
                <c:pt idx="118">
                  <c:v>111.89518</c:v>
                </c:pt>
                <c:pt idx="119">
                  <c:v>98.480789999999999</c:v>
                </c:pt>
                <c:pt idx="120">
                  <c:v>83.231279999999998</c:v>
                </c:pt>
                <c:pt idx="121">
                  <c:v>109.71773</c:v>
                </c:pt>
                <c:pt idx="122">
                  <c:v>108.24261</c:v>
                </c:pt>
                <c:pt idx="123">
                  <c:v>83.624899999999997</c:v>
                </c:pt>
                <c:pt idx="124">
                  <c:v>87.247280000000003</c:v>
                </c:pt>
                <c:pt idx="125">
                  <c:v>79.526139999999998</c:v>
                </c:pt>
                <c:pt idx="126">
                  <c:v>75.951549999999997</c:v>
                </c:pt>
                <c:pt idx="127">
                  <c:v>80.514060000000001</c:v>
                </c:pt>
                <c:pt idx="128">
                  <c:v>97.43571</c:v>
                </c:pt>
                <c:pt idx="129">
                  <c:v>108.76206000000001</c:v>
                </c:pt>
                <c:pt idx="130">
                  <c:v>100.87649</c:v>
                </c:pt>
                <c:pt idx="131">
                  <c:v>101.88083</c:v>
                </c:pt>
                <c:pt idx="132">
                  <c:v>105.98586</c:v>
                </c:pt>
                <c:pt idx="133">
                  <c:v>88.857730000000004</c:v>
                </c:pt>
                <c:pt idx="134">
                  <c:v>88.879360000000005</c:v>
                </c:pt>
                <c:pt idx="135">
                  <c:v>87.937899999999999</c:v>
                </c:pt>
                <c:pt idx="136">
                  <c:v>89.313540000000003</c:v>
                </c:pt>
                <c:pt idx="137">
                  <c:v>90.722300000000004</c:v>
                </c:pt>
                <c:pt idx="138">
                  <c:v>87.332669999999993</c:v>
                </c:pt>
                <c:pt idx="139">
                  <c:v>88.959069999999997</c:v>
                </c:pt>
                <c:pt idx="140">
                  <c:v>86.293549999999996</c:v>
                </c:pt>
                <c:pt idx="141">
                  <c:v>86.292490000000001</c:v>
                </c:pt>
                <c:pt idx="142">
                  <c:v>84.707539999999995</c:v>
                </c:pt>
                <c:pt idx="143">
                  <c:v>89.072220000000002</c:v>
                </c:pt>
                <c:pt idx="144">
                  <c:v>92.230900000000005</c:v>
                </c:pt>
                <c:pt idx="145">
                  <c:v>94.218549999999993</c:v>
                </c:pt>
                <c:pt idx="146">
                  <c:v>100.6279</c:v>
                </c:pt>
                <c:pt idx="147">
                  <c:v>101.07288</c:v>
                </c:pt>
                <c:pt idx="148">
                  <c:v>100.96868000000001</c:v>
                </c:pt>
                <c:pt idx="149">
                  <c:v>113.16838</c:v>
                </c:pt>
                <c:pt idx="150">
                  <c:v>126.1687</c:v>
                </c:pt>
                <c:pt idx="152">
                  <c:v>101.17213</c:v>
                </c:pt>
                <c:pt idx="153">
                  <c:v>102.40084</c:v>
                </c:pt>
                <c:pt idx="154">
                  <c:v>100.82581</c:v>
                </c:pt>
                <c:pt idx="155">
                  <c:v>90.685929999999999</c:v>
                </c:pt>
                <c:pt idx="156">
                  <c:v>93.873720000000006</c:v>
                </c:pt>
                <c:pt idx="157">
                  <c:v>91.542509999999993</c:v>
                </c:pt>
                <c:pt idx="158">
                  <c:v>96.089439999999996</c:v>
                </c:pt>
                <c:pt idx="159">
                  <c:v>101.88258</c:v>
                </c:pt>
                <c:pt idx="160">
                  <c:v>98.500540000000001</c:v>
                </c:pt>
                <c:pt idx="161">
                  <c:v>106.32239</c:v>
                </c:pt>
                <c:pt idx="162">
                  <c:v>99.282560000000004</c:v>
                </c:pt>
                <c:pt idx="163">
                  <c:v>84.853279999999998</c:v>
                </c:pt>
                <c:pt idx="164">
                  <c:v>78.727909999999994</c:v>
                </c:pt>
                <c:pt idx="165">
                  <c:v>83.803539999999998</c:v>
                </c:pt>
                <c:pt idx="166">
                  <c:v>92.667259999999999</c:v>
                </c:pt>
                <c:pt idx="167">
                  <c:v>96.403660000000002</c:v>
                </c:pt>
                <c:pt idx="168">
                  <c:v>112.8338</c:v>
                </c:pt>
                <c:pt idx="169">
                  <c:v>92.727909999999994</c:v>
                </c:pt>
                <c:pt idx="170">
                  <c:v>94.588499999999996</c:v>
                </c:pt>
                <c:pt idx="171">
                  <c:v>119.22651</c:v>
                </c:pt>
                <c:pt idx="172">
                  <c:v>89.120490000000004</c:v>
                </c:pt>
                <c:pt idx="173">
                  <c:v>77.569890000000001</c:v>
                </c:pt>
                <c:pt idx="174">
                  <c:v>81.156890000000004</c:v>
                </c:pt>
                <c:pt idx="175">
                  <c:v>78.736729999999994</c:v>
                </c:pt>
                <c:pt idx="176">
                  <c:v>76.635750000000002</c:v>
                </c:pt>
                <c:pt idx="177">
                  <c:v>88.025509999999997</c:v>
                </c:pt>
                <c:pt idx="178">
                  <c:v>103.09554</c:v>
                </c:pt>
                <c:pt idx="179">
                  <c:v>103.28188</c:v>
                </c:pt>
                <c:pt idx="180">
                  <c:v>102.11666</c:v>
                </c:pt>
                <c:pt idx="181">
                  <c:v>99.855810000000005</c:v>
                </c:pt>
                <c:pt idx="182">
                  <c:v>100.50984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03-4528-A2FE-6E9A9C50C532}"/>
            </c:ext>
          </c:extLst>
        </c:ser>
        <c:ser>
          <c:idx val="1"/>
          <c:order val="1"/>
          <c:tx>
            <c:strRef>
              <c:f>'Fig 27 and 28 LNG'!$C$4</c:f>
              <c:strCache>
                <c:ptCount val="1"/>
                <c:pt idx="0">
                  <c:v>2023/2024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27 and 28 LNG'!$A$5:$A$187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27 and 28 LNG'!$C$5:$C$187</c:f>
              <c:numCache>
                <c:formatCode>General</c:formatCode>
                <c:ptCount val="183"/>
                <c:pt idx="0">
                  <c:v>19.591519999999999</c:v>
                </c:pt>
                <c:pt idx="1">
                  <c:v>25.3733</c:v>
                </c:pt>
                <c:pt idx="2">
                  <c:v>18.707799999999999</c:v>
                </c:pt>
                <c:pt idx="3">
                  <c:v>27.34205</c:v>
                </c:pt>
                <c:pt idx="4">
                  <c:v>24.329499999999999</c:v>
                </c:pt>
                <c:pt idx="5">
                  <c:v>20.215599999999998</c:v>
                </c:pt>
                <c:pt idx="6">
                  <c:v>21.140899999999998</c:v>
                </c:pt>
                <c:pt idx="7">
                  <c:v>24.488</c:v>
                </c:pt>
                <c:pt idx="8">
                  <c:v>27.914349999999999</c:v>
                </c:pt>
                <c:pt idx="9">
                  <c:v>20.224589999999999</c:v>
                </c:pt>
                <c:pt idx="10">
                  <c:v>20.1966</c:v>
                </c:pt>
                <c:pt idx="11">
                  <c:v>18.607500000000002</c:v>
                </c:pt>
                <c:pt idx="12">
                  <c:v>18.623999999999999</c:v>
                </c:pt>
                <c:pt idx="13">
                  <c:v>10.070880000000001</c:v>
                </c:pt>
                <c:pt idx="14">
                  <c:v>17.255610000000001</c:v>
                </c:pt>
                <c:pt idx="15">
                  <c:v>35.635109999999997</c:v>
                </c:pt>
                <c:pt idx="16">
                  <c:v>30.66168</c:v>
                </c:pt>
                <c:pt idx="17">
                  <c:v>20.086040000000001</c:v>
                </c:pt>
                <c:pt idx="18">
                  <c:v>36.605829999999997</c:v>
                </c:pt>
                <c:pt idx="19">
                  <c:v>26.14846</c:v>
                </c:pt>
                <c:pt idx="20">
                  <c:v>29.211590000000001</c:v>
                </c:pt>
                <c:pt idx="21">
                  <c:v>25.090070000000001</c:v>
                </c:pt>
                <c:pt idx="22">
                  <c:v>48.546990000000001</c:v>
                </c:pt>
                <c:pt idx="23">
                  <c:v>40.326839999999997</c:v>
                </c:pt>
                <c:pt idx="24">
                  <c:v>39.32987</c:v>
                </c:pt>
                <c:pt idx="25">
                  <c:v>34.76585</c:v>
                </c:pt>
                <c:pt idx="26">
                  <c:v>31.818239999999999</c:v>
                </c:pt>
                <c:pt idx="27">
                  <c:v>21.377600000000001</c:v>
                </c:pt>
                <c:pt idx="28">
                  <c:v>19.970600000000001</c:v>
                </c:pt>
                <c:pt idx="29">
                  <c:v>14.423769999999999</c:v>
                </c:pt>
                <c:pt idx="30">
                  <c:v>34.355840000000001</c:v>
                </c:pt>
                <c:pt idx="31">
                  <c:v>47.96163</c:v>
                </c:pt>
                <c:pt idx="32">
                  <c:v>52.363790000000002</c:v>
                </c:pt>
                <c:pt idx="33">
                  <c:v>67.443179999999998</c:v>
                </c:pt>
                <c:pt idx="34">
                  <c:v>39.346499999999999</c:v>
                </c:pt>
                <c:pt idx="35">
                  <c:v>39.938960000000002</c:v>
                </c:pt>
                <c:pt idx="36">
                  <c:v>60.541629999999998</c:v>
                </c:pt>
                <c:pt idx="37">
                  <c:v>53.452930000000002</c:v>
                </c:pt>
                <c:pt idx="38">
                  <c:v>51.664119999999997</c:v>
                </c:pt>
                <c:pt idx="39">
                  <c:v>48.994610000000002</c:v>
                </c:pt>
                <c:pt idx="40">
                  <c:v>62.838180000000001</c:v>
                </c:pt>
                <c:pt idx="41">
                  <c:v>58.385660000000001</c:v>
                </c:pt>
                <c:pt idx="42">
                  <c:v>58.550870000000003</c:v>
                </c:pt>
                <c:pt idx="43">
                  <c:v>55.504950000000001</c:v>
                </c:pt>
                <c:pt idx="44">
                  <c:v>63.501420000000003</c:v>
                </c:pt>
                <c:pt idx="45">
                  <c:v>61.49906</c:v>
                </c:pt>
                <c:pt idx="46">
                  <c:v>62.994050000000001</c:v>
                </c:pt>
                <c:pt idx="47">
                  <c:v>53.779490000000003</c:v>
                </c:pt>
                <c:pt idx="48">
                  <c:v>13.898099999999999</c:v>
                </c:pt>
                <c:pt idx="49">
                  <c:v>15.118040000000001</c:v>
                </c:pt>
                <c:pt idx="50">
                  <c:v>35.337400000000002</c:v>
                </c:pt>
                <c:pt idx="51">
                  <c:v>46.064799999999998</c:v>
                </c:pt>
                <c:pt idx="52">
                  <c:v>27.561699999999998</c:v>
                </c:pt>
                <c:pt idx="53">
                  <c:v>20.776800000000001</c:v>
                </c:pt>
                <c:pt idx="54">
                  <c:v>29.30443</c:v>
                </c:pt>
                <c:pt idx="55">
                  <c:v>57.511789999999998</c:v>
                </c:pt>
                <c:pt idx="56">
                  <c:v>59.018259999999998</c:v>
                </c:pt>
                <c:pt idx="57">
                  <c:v>72.413899999999998</c:v>
                </c:pt>
                <c:pt idx="58">
                  <c:v>76.679060000000007</c:v>
                </c:pt>
                <c:pt idx="59">
                  <c:v>75.732709999999997</c:v>
                </c:pt>
                <c:pt idx="60">
                  <c:v>82.616039999999998</c:v>
                </c:pt>
                <c:pt idx="61">
                  <c:v>107.48327</c:v>
                </c:pt>
                <c:pt idx="62">
                  <c:v>107.84708000000001</c:v>
                </c:pt>
                <c:pt idx="63">
                  <c:v>101.76844</c:v>
                </c:pt>
                <c:pt idx="64">
                  <c:v>94.414460000000005</c:v>
                </c:pt>
                <c:pt idx="65">
                  <c:v>102.12069</c:v>
                </c:pt>
                <c:pt idx="66">
                  <c:v>106.97175</c:v>
                </c:pt>
                <c:pt idx="67">
                  <c:v>77.198250000000002</c:v>
                </c:pt>
                <c:pt idx="68">
                  <c:v>66.996350000000007</c:v>
                </c:pt>
                <c:pt idx="69">
                  <c:v>21.66648</c:v>
                </c:pt>
                <c:pt idx="70">
                  <c:v>21.638159999999999</c:v>
                </c:pt>
                <c:pt idx="71">
                  <c:v>53.179409999999997</c:v>
                </c:pt>
                <c:pt idx="72">
                  <c:v>46.289079999999998</c:v>
                </c:pt>
                <c:pt idx="73">
                  <c:v>75.370509999999996</c:v>
                </c:pt>
                <c:pt idx="74">
                  <c:v>79.312340000000006</c:v>
                </c:pt>
                <c:pt idx="75">
                  <c:v>73.877769999999998</c:v>
                </c:pt>
                <c:pt idx="76">
                  <c:v>58.375790000000002</c:v>
                </c:pt>
                <c:pt idx="77">
                  <c:v>59.683729999999997</c:v>
                </c:pt>
                <c:pt idx="78">
                  <c:v>75.252430000000004</c:v>
                </c:pt>
                <c:pt idx="79">
                  <c:v>79.430350000000004</c:v>
                </c:pt>
                <c:pt idx="80">
                  <c:v>51.580289999999998</c:v>
                </c:pt>
                <c:pt idx="81">
                  <c:v>64.199820000000003</c:v>
                </c:pt>
                <c:pt idx="82">
                  <c:v>53.528210000000001</c:v>
                </c:pt>
                <c:pt idx="83">
                  <c:v>45.64705</c:v>
                </c:pt>
                <c:pt idx="84">
                  <c:v>38.256079999999997</c:v>
                </c:pt>
                <c:pt idx="85">
                  <c:v>31.710049999999999</c:v>
                </c:pt>
                <c:pt idx="86">
                  <c:v>36.164099999999998</c:v>
                </c:pt>
                <c:pt idx="87">
                  <c:v>38.877290000000002</c:v>
                </c:pt>
                <c:pt idx="88">
                  <c:v>46.237400000000001</c:v>
                </c:pt>
                <c:pt idx="89">
                  <c:v>45.288409999999999</c:v>
                </c:pt>
                <c:pt idx="90">
                  <c:v>23.750240000000002</c:v>
                </c:pt>
                <c:pt idx="91">
                  <c:v>27.290890000000001</c:v>
                </c:pt>
                <c:pt idx="92">
                  <c:v>38.401490000000003</c:v>
                </c:pt>
                <c:pt idx="93">
                  <c:v>39.178879999999999</c:v>
                </c:pt>
                <c:pt idx="94">
                  <c:v>45.141710000000003</c:v>
                </c:pt>
                <c:pt idx="95">
                  <c:v>53.406730000000003</c:v>
                </c:pt>
                <c:pt idx="96">
                  <c:v>41.24194</c:v>
                </c:pt>
                <c:pt idx="97">
                  <c:v>57.932580000000002</c:v>
                </c:pt>
                <c:pt idx="98">
                  <c:v>63.534050000000001</c:v>
                </c:pt>
                <c:pt idx="99">
                  <c:v>98.078289999999996</c:v>
                </c:pt>
                <c:pt idx="100">
                  <c:v>105.68841</c:v>
                </c:pt>
                <c:pt idx="101">
                  <c:v>105.70593</c:v>
                </c:pt>
                <c:pt idx="102">
                  <c:v>110.20390999999999</c:v>
                </c:pt>
                <c:pt idx="103">
                  <c:v>100.87587000000001</c:v>
                </c:pt>
                <c:pt idx="104">
                  <c:v>85.48715</c:v>
                </c:pt>
                <c:pt idx="105">
                  <c:v>85.580839999999995</c:v>
                </c:pt>
                <c:pt idx="106">
                  <c:v>101.76412000000001</c:v>
                </c:pt>
                <c:pt idx="107">
                  <c:v>105.92429</c:v>
                </c:pt>
                <c:pt idx="108">
                  <c:v>108.79325</c:v>
                </c:pt>
                <c:pt idx="109">
                  <c:v>110.24158</c:v>
                </c:pt>
                <c:pt idx="110">
                  <c:v>111.32364</c:v>
                </c:pt>
                <c:pt idx="111">
                  <c:v>73.760369999999995</c:v>
                </c:pt>
                <c:pt idx="112">
                  <c:v>66.174000000000007</c:v>
                </c:pt>
                <c:pt idx="113">
                  <c:v>62.737229999999997</c:v>
                </c:pt>
                <c:pt idx="114">
                  <c:v>66.997249999999994</c:v>
                </c:pt>
                <c:pt idx="115">
                  <c:v>64.952550000000002</c:v>
                </c:pt>
                <c:pt idx="116">
                  <c:v>56.745530000000002</c:v>
                </c:pt>
                <c:pt idx="117">
                  <c:v>38.337730000000001</c:v>
                </c:pt>
                <c:pt idx="118">
                  <c:v>28.462150000000001</c:v>
                </c:pt>
                <c:pt idx="119">
                  <c:v>32.076819999999998</c:v>
                </c:pt>
                <c:pt idx="120">
                  <c:v>55.5411</c:v>
                </c:pt>
                <c:pt idx="121">
                  <c:v>54.678530000000002</c:v>
                </c:pt>
                <c:pt idx="122">
                  <c:v>46.350110000000001</c:v>
                </c:pt>
                <c:pt idx="123">
                  <c:v>54.69605</c:v>
                </c:pt>
                <c:pt idx="124">
                  <c:v>48.202500000000001</c:v>
                </c:pt>
                <c:pt idx="125">
                  <c:v>42.34149</c:v>
                </c:pt>
                <c:pt idx="126">
                  <c:v>47.244799999999998</c:v>
                </c:pt>
                <c:pt idx="127">
                  <c:v>55.978560000000002</c:v>
                </c:pt>
                <c:pt idx="128">
                  <c:v>53.1158</c:v>
                </c:pt>
                <c:pt idx="129">
                  <c:v>65.203760000000003</c:v>
                </c:pt>
                <c:pt idx="130">
                  <c:v>55.295769999999997</c:v>
                </c:pt>
                <c:pt idx="131">
                  <c:v>44.728830000000002</c:v>
                </c:pt>
                <c:pt idx="132">
                  <c:v>46.113999999999997</c:v>
                </c:pt>
                <c:pt idx="133">
                  <c:v>46.110500000000002</c:v>
                </c:pt>
                <c:pt idx="134">
                  <c:v>47.450519999999997</c:v>
                </c:pt>
                <c:pt idx="135">
                  <c:v>53.391730000000003</c:v>
                </c:pt>
                <c:pt idx="136">
                  <c:v>46.403599999999997</c:v>
                </c:pt>
                <c:pt idx="137">
                  <c:v>60.556899999999999</c:v>
                </c:pt>
                <c:pt idx="138">
                  <c:v>57.752569999999999</c:v>
                </c:pt>
                <c:pt idx="139">
                  <c:v>45.076700000000002</c:v>
                </c:pt>
                <c:pt idx="140">
                  <c:v>44.3795</c:v>
                </c:pt>
                <c:pt idx="141">
                  <c:v>49.865099999999998</c:v>
                </c:pt>
                <c:pt idx="142">
                  <c:v>42.936770000000003</c:v>
                </c:pt>
                <c:pt idx="143">
                  <c:v>27.60557</c:v>
                </c:pt>
                <c:pt idx="144">
                  <c:v>33.790900000000001</c:v>
                </c:pt>
                <c:pt idx="145">
                  <c:v>41.725380000000001</c:v>
                </c:pt>
                <c:pt idx="146">
                  <c:v>40.263460000000002</c:v>
                </c:pt>
                <c:pt idx="147">
                  <c:v>38.330680000000001</c:v>
                </c:pt>
                <c:pt idx="148">
                  <c:v>37.50967</c:v>
                </c:pt>
                <c:pt idx="149">
                  <c:v>37.685609999999997</c:v>
                </c:pt>
                <c:pt idx="150">
                  <c:v>28.432569999999998</c:v>
                </c:pt>
                <c:pt idx="151">
                  <c:v>26.540600000000001</c:v>
                </c:pt>
                <c:pt idx="152">
                  <c:v>30.873010000000001</c:v>
                </c:pt>
                <c:pt idx="153">
                  <c:v>26.3782</c:v>
                </c:pt>
                <c:pt idx="154">
                  <c:v>30.43732</c:v>
                </c:pt>
                <c:pt idx="155">
                  <c:v>31.177340000000001</c:v>
                </c:pt>
                <c:pt idx="156">
                  <c:v>24.590450000000001</c:v>
                </c:pt>
                <c:pt idx="157">
                  <c:v>21.198260000000001</c:v>
                </c:pt>
                <c:pt idx="158">
                  <c:v>16.075330000000001</c:v>
                </c:pt>
                <c:pt idx="159">
                  <c:v>12.446999999999999</c:v>
                </c:pt>
                <c:pt idx="160">
                  <c:v>10.047599999999999</c:v>
                </c:pt>
                <c:pt idx="161">
                  <c:v>14.005420000000001</c:v>
                </c:pt>
                <c:pt idx="162">
                  <c:v>18.50573</c:v>
                </c:pt>
                <c:pt idx="163">
                  <c:v>19.266850000000002</c:v>
                </c:pt>
                <c:pt idx="164">
                  <c:v>11.3835</c:v>
                </c:pt>
                <c:pt idx="165">
                  <c:v>11.63429</c:v>
                </c:pt>
                <c:pt idx="166">
                  <c:v>9.0591000000000008</c:v>
                </c:pt>
                <c:pt idx="167">
                  <c:v>9.0568000000000008</c:v>
                </c:pt>
                <c:pt idx="168">
                  <c:v>10.4468</c:v>
                </c:pt>
                <c:pt idx="169">
                  <c:v>10.425800000000001</c:v>
                </c:pt>
                <c:pt idx="170">
                  <c:v>10.8683</c:v>
                </c:pt>
                <c:pt idx="171">
                  <c:v>12.6778</c:v>
                </c:pt>
                <c:pt idx="172">
                  <c:v>9.0683000000000007</c:v>
                </c:pt>
                <c:pt idx="173">
                  <c:v>9.0709</c:v>
                </c:pt>
                <c:pt idx="174">
                  <c:v>9.0661000000000005</c:v>
                </c:pt>
                <c:pt idx="175">
                  <c:v>9.0588999999999995</c:v>
                </c:pt>
                <c:pt idx="176">
                  <c:v>12.607699999999999</c:v>
                </c:pt>
                <c:pt idx="177">
                  <c:v>22.542190000000002</c:v>
                </c:pt>
                <c:pt idx="178">
                  <c:v>24.431080000000001</c:v>
                </c:pt>
                <c:pt idx="179">
                  <c:v>18.167649999999998</c:v>
                </c:pt>
                <c:pt idx="180">
                  <c:v>9.5030000000000001</c:v>
                </c:pt>
                <c:pt idx="181">
                  <c:v>9.4994999999999994</c:v>
                </c:pt>
                <c:pt idx="182">
                  <c:v>9.4946999999999999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03-4528-A2FE-6E9A9C50C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9711312"/>
        <c:axId val="629718512"/>
      </c:lineChart>
      <c:dateAx>
        <c:axId val="629711312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9718512"/>
        <c:crosses val="autoZero"/>
        <c:auto val="1"/>
        <c:lblOffset val="100"/>
        <c:baseTimeUnit val="days"/>
        <c:majorUnit val="1"/>
        <c:majorTimeUnit val="months"/>
      </c:dateAx>
      <c:valAx>
        <c:axId val="6297185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mcm/d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9711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Cumulative LNG Supply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27 and 28 LNG'!$E$4</c:f>
              <c:strCache>
                <c:ptCount val="1"/>
                <c:pt idx="0">
                  <c:v>2022/2023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27 and 28 LNG'!$D$5:$D$187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27 and 28 LNG'!$E$5:$E$187</c:f>
              <c:numCache>
                <c:formatCode>0.00</c:formatCode>
                <c:ptCount val="183"/>
                <c:pt idx="0">
                  <c:v>3.2989949999999997E-2</c:v>
                </c:pt>
                <c:pt idx="1">
                  <c:v>6.8546040000000003E-2</c:v>
                </c:pt>
                <c:pt idx="2">
                  <c:v>0.14636676000000001</c:v>
                </c:pt>
                <c:pt idx="3">
                  <c:v>0.20958996999999999</c:v>
                </c:pt>
                <c:pt idx="4">
                  <c:v>0.25493381999999998</c:v>
                </c:pt>
                <c:pt idx="5">
                  <c:v>0.29758461999999997</c:v>
                </c:pt>
                <c:pt idx="6">
                  <c:v>0.35430911999999998</c:v>
                </c:pt>
                <c:pt idx="7">
                  <c:v>0.40373819999999994</c:v>
                </c:pt>
                <c:pt idx="8">
                  <c:v>0.44590093999999991</c:v>
                </c:pt>
                <c:pt idx="9">
                  <c:v>0.52132727999999995</c:v>
                </c:pt>
                <c:pt idx="10">
                  <c:v>0.58117571999999995</c:v>
                </c:pt>
                <c:pt idx="11">
                  <c:v>0.65025706999999999</c:v>
                </c:pt>
                <c:pt idx="12">
                  <c:v>0.73263928</c:v>
                </c:pt>
                <c:pt idx="13">
                  <c:v>0.81102822000000008</c:v>
                </c:pt>
                <c:pt idx="14">
                  <c:v>0.83896602000000009</c:v>
                </c:pt>
                <c:pt idx="15">
                  <c:v>0.87918621000000008</c:v>
                </c:pt>
                <c:pt idx="16">
                  <c:v>0.96409657000000004</c:v>
                </c:pt>
                <c:pt idx="17">
                  <c:v>1.0512722400000001</c:v>
                </c:pt>
                <c:pt idx="18">
                  <c:v>1.1323172300000002</c:v>
                </c:pt>
                <c:pt idx="19">
                  <c:v>1.1942401100000002</c:v>
                </c:pt>
                <c:pt idx="20">
                  <c:v>1.2489289400000003</c:v>
                </c:pt>
                <c:pt idx="21">
                  <c:v>1.2997781700000002</c:v>
                </c:pt>
                <c:pt idx="22">
                  <c:v>1.3496672700000003</c:v>
                </c:pt>
                <c:pt idx="23">
                  <c:v>1.3990411100000004</c:v>
                </c:pt>
                <c:pt idx="24">
                  <c:v>1.4547353100000002</c:v>
                </c:pt>
                <c:pt idx="25">
                  <c:v>1.5007251100000003</c:v>
                </c:pt>
                <c:pt idx="26">
                  <c:v>1.5488841900000003</c:v>
                </c:pt>
                <c:pt idx="27">
                  <c:v>1.5933991100000002</c:v>
                </c:pt>
                <c:pt idx="28">
                  <c:v>1.6288185300000002</c:v>
                </c:pt>
                <c:pt idx="29">
                  <c:v>1.6644127300000002</c:v>
                </c:pt>
                <c:pt idx="30">
                  <c:v>1.7209310500000001</c:v>
                </c:pt>
                <c:pt idx="31">
                  <c:v>1.7646751000000001</c:v>
                </c:pt>
                <c:pt idx="32">
                  <c:v>1.8129955900000003</c:v>
                </c:pt>
                <c:pt idx="33">
                  <c:v>1.8925096100000003</c:v>
                </c:pt>
                <c:pt idx="34">
                  <c:v>1.9943702600000004</c:v>
                </c:pt>
                <c:pt idx="35">
                  <c:v>2.0717547400000003</c:v>
                </c:pt>
                <c:pt idx="36">
                  <c:v>2.1470192500000005</c:v>
                </c:pt>
                <c:pt idx="37">
                  <c:v>2.2339984200000003</c:v>
                </c:pt>
                <c:pt idx="38">
                  <c:v>2.3132719900000001</c:v>
                </c:pt>
                <c:pt idx="39">
                  <c:v>2.3993314600000004</c:v>
                </c:pt>
                <c:pt idx="40">
                  <c:v>2.4622331000000002</c:v>
                </c:pt>
                <c:pt idx="41">
                  <c:v>2.5401947300000001</c:v>
                </c:pt>
                <c:pt idx="42">
                  <c:v>2.6166773800000001</c:v>
                </c:pt>
                <c:pt idx="43">
                  <c:v>2.6984765400000001</c:v>
                </c:pt>
                <c:pt idx="44">
                  <c:v>2.8014780400000001</c:v>
                </c:pt>
                <c:pt idx="45">
                  <c:v>2.8912861400000001</c:v>
                </c:pt>
                <c:pt idx="46">
                  <c:v>2.9930503400000004</c:v>
                </c:pt>
                <c:pt idx="47">
                  <c:v>3.09606023</c:v>
                </c:pt>
                <c:pt idx="48">
                  <c:v>3.16664572</c:v>
                </c:pt>
                <c:pt idx="49">
                  <c:v>3.2612040699999998</c:v>
                </c:pt>
                <c:pt idx="50">
                  <c:v>3.3540418399999998</c:v>
                </c:pt>
                <c:pt idx="51">
                  <c:v>3.4635113699999995</c:v>
                </c:pt>
                <c:pt idx="52">
                  <c:v>3.5397196200000001</c:v>
                </c:pt>
                <c:pt idx="53">
                  <c:v>3.6085724199999998</c:v>
                </c:pt>
                <c:pt idx="54">
                  <c:v>3.67854999</c:v>
                </c:pt>
                <c:pt idx="55">
                  <c:v>3.7476240600000001</c:v>
                </c:pt>
                <c:pt idx="56">
                  <c:v>3.8066308699999998</c:v>
                </c:pt>
                <c:pt idx="57">
                  <c:v>3.8713668999999999</c:v>
                </c:pt>
                <c:pt idx="58">
                  <c:v>3.98014505</c:v>
                </c:pt>
                <c:pt idx="59">
                  <c:v>4.0800321400000001</c:v>
                </c:pt>
                <c:pt idx="60">
                  <c:v>4.2003858699999999</c:v>
                </c:pt>
                <c:pt idx="61">
                  <c:v>4.3339450800000003</c:v>
                </c:pt>
                <c:pt idx="62">
                  <c:v>4.4585108500000006</c:v>
                </c:pt>
                <c:pt idx="63">
                  <c:v>4.5764032000000006</c:v>
                </c:pt>
                <c:pt idx="64">
                  <c:v>4.6927534000000009</c:v>
                </c:pt>
                <c:pt idx="65">
                  <c:v>4.818396110000001</c:v>
                </c:pt>
                <c:pt idx="66">
                  <c:v>4.9485512000000007</c:v>
                </c:pt>
                <c:pt idx="67">
                  <c:v>5.0787578800000013</c:v>
                </c:pt>
                <c:pt idx="68">
                  <c:v>5.208998320000001</c:v>
                </c:pt>
                <c:pt idx="69">
                  <c:v>5.3393520800000003</c:v>
                </c:pt>
                <c:pt idx="70">
                  <c:v>5.4704729600000013</c:v>
                </c:pt>
                <c:pt idx="71">
                  <c:v>5.5948360200000007</c:v>
                </c:pt>
                <c:pt idx="72">
                  <c:v>5.7261196900000009</c:v>
                </c:pt>
                <c:pt idx="73">
                  <c:v>5.8564208800000008</c:v>
                </c:pt>
                <c:pt idx="74">
                  <c:v>6.0092809200000001</c:v>
                </c:pt>
                <c:pt idx="75">
                  <c:v>6.1458804900000006</c:v>
                </c:pt>
                <c:pt idx="76">
                  <c:v>6.2813430400000003</c:v>
                </c:pt>
                <c:pt idx="77">
                  <c:v>6.4081993300000004</c:v>
                </c:pt>
                <c:pt idx="78">
                  <c:v>6.5346432500000002</c:v>
                </c:pt>
                <c:pt idx="79">
                  <c:v>6.6510941900000002</c:v>
                </c:pt>
                <c:pt idx="80">
                  <c:v>6.7627359599999997</c:v>
                </c:pt>
                <c:pt idx="81">
                  <c:v>6.8571072900000001</c:v>
                </c:pt>
                <c:pt idx="82">
                  <c:v>6.9518655300000001</c:v>
                </c:pt>
                <c:pt idx="83">
                  <c:v>7.0393826399999995</c:v>
                </c:pt>
                <c:pt idx="84">
                  <c:v>7.1159416499999999</c:v>
                </c:pt>
                <c:pt idx="85">
                  <c:v>7.1930084499999998</c:v>
                </c:pt>
                <c:pt idx="86">
                  <c:v>7.2735521799999994</c:v>
                </c:pt>
                <c:pt idx="87">
                  <c:v>7.3547891400000003</c:v>
                </c:pt>
                <c:pt idx="88">
                  <c:v>7.4569129599999995</c:v>
                </c:pt>
                <c:pt idx="89">
                  <c:v>7.5124291599999999</c:v>
                </c:pt>
                <c:pt idx="90">
                  <c:v>7.5406714800000003</c:v>
                </c:pt>
                <c:pt idx="91">
                  <c:v>7.5749532999999998</c:v>
                </c:pt>
                <c:pt idx="92">
                  <c:v>7.6121409700000005</c:v>
                </c:pt>
                <c:pt idx="93">
                  <c:v>7.6570634500000008</c:v>
                </c:pt>
                <c:pt idx="94">
                  <c:v>7.7211714000000002</c:v>
                </c:pt>
                <c:pt idx="95">
                  <c:v>7.7891873599999997</c:v>
                </c:pt>
                <c:pt idx="96">
                  <c:v>7.8535810899999996</c:v>
                </c:pt>
                <c:pt idx="97">
                  <c:v>7.9014957299999997</c:v>
                </c:pt>
                <c:pt idx="98">
                  <c:v>7.9336309299999996</c:v>
                </c:pt>
                <c:pt idx="99">
                  <c:v>7.9659358399999993</c:v>
                </c:pt>
                <c:pt idx="100">
                  <c:v>8.0113055599999985</c:v>
                </c:pt>
                <c:pt idx="101">
                  <c:v>8.067514929999998</c:v>
                </c:pt>
                <c:pt idx="102">
                  <c:v>8.1364822099999987</c:v>
                </c:pt>
                <c:pt idx="103">
                  <c:v>8.2001911899999982</c:v>
                </c:pt>
                <c:pt idx="104">
                  <c:v>8.2667589199999991</c:v>
                </c:pt>
                <c:pt idx="105">
                  <c:v>8.3185824699999973</c:v>
                </c:pt>
                <c:pt idx="106">
                  <c:v>8.3768362699999983</c:v>
                </c:pt>
                <c:pt idx="107">
                  <c:v>8.4503941499999975</c:v>
                </c:pt>
                <c:pt idx="108">
                  <c:v>8.5650397699999967</c:v>
                </c:pt>
                <c:pt idx="109">
                  <c:v>8.691731469999997</c:v>
                </c:pt>
                <c:pt idx="110">
                  <c:v>8.8225898099999984</c:v>
                </c:pt>
                <c:pt idx="111">
                  <c:v>8.950932019999998</c:v>
                </c:pt>
                <c:pt idx="112">
                  <c:v>9.064361019999998</c:v>
                </c:pt>
                <c:pt idx="113">
                  <c:v>9.1782302099999971</c:v>
                </c:pt>
                <c:pt idx="114">
                  <c:v>9.3042644299999981</c:v>
                </c:pt>
                <c:pt idx="115">
                  <c:v>9.4211537099999969</c:v>
                </c:pt>
                <c:pt idx="116">
                  <c:v>9.5367803199999965</c:v>
                </c:pt>
                <c:pt idx="117">
                  <c:v>9.6521707699999961</c:v>
                </c:pt>
                <c:pt idx="118">
                  <c:v>9.7640659499999973</c:v>
                </c:pt>
                <c:pt idx="119">
                  <c:v>9.8625467399999955</c:v>
                </c:pt>
                <c:pt idx="120">
                  <c:v>9.9457780199999952</c:v>
                </c:pt>
                <c:pt idx="121">
                  <c:v>10.055495749999997</c:v>
                </c:pt>
                <c:pt idx="122">
                  <c:v>10.163738359999996</c:v>
                </c:pt>
                <c:pt idx="123">
                  <c:v>10.247363259999997</c:v>
                </c:pt>
                <c:pt idx="124">
                  <c:v>10.334610539999996</c:v>
                </c:pt>
                <c:pt idx="125">
                  <c:v>10.414136679999997</c:v>
                </c:pt>
                <c:pt idx="126">
                  <c:v>10.490088229999996</c:v>
                </c:pt>
                <c:pt idx="127">
                  <c:v>10.570602289999995</c:v>
                </c:pt>
                <c:pt idx="128">
                  <c:v>10.668037999999996</c:v>
                </c:pt>
                <c:pt idx="129">
                  <c:v>10.776800059999994</c:v>
                </c:pt>
                <c:pt idx="130">
                  <c:v>10.877676549999995</c:v>
                </c:pt>
                <c:pt idx="131">
                  <c:v>10.979557379999994</c:v>
                </c:pt>
                <c:pt idx="132">
                  <c:v>11.085543239999996</c:v>
                </c:pt>
                <c:pt idx="133">
                  <c:v>11.174400969999995</c:v>
                </c:pt>
                <c:pt idx="134">
                  <c:v>11.263280329999995</c:v>
                </c:pt>
                <c:pt idx="135">
                  <c:v>11.351218229999997</c:v>
                </c:pt>
                <c:pt idx="136">
                  <c:v>11.440531769999996</c:v>
                </c:pt>
                <c:pt idx="137">
                  <c:v>11.531254069999996</c:v>
                </c:pt>
                <c:pt idx="138">
                  <c:v>11.618586739999996</c:v>
                </c:pt>
                <c:pt idx="139">
                  <c:v>11.707545809999996</c:v>
                </c:pt>
                <c:pt idx="140">
                  <c:v>11.793839359999996</c:v>
                </c:pt>
                <c:pt idx="141">
                  <c:v>11.880131849999996</c:v>
                </c:pt>
                <c:pt idx="142">
                  <c:v>11.964839389999996</c:v>
                </c:pt>
                <c:pt idx="143">
                  <c:v>12.053911609999995</c:v>
                </c:pt>
                <c:pt idx="144">
                  <c:v>12.146142509999995</c:v>
                </c:pt>
                <c:pt idx="145">
                  <c:v>12.240361059999996</c:v>
                </c:pt>
                <c:pt idx="146">
                  <c:v>12.340988959999995</c:v>
                </c:pt>
                <c:pt idx="147">
                  <c:v>12.442061839999996</c:v>
                </c:pt>
                <c:pt idx="148">
                  <c:v>12.543030519999995</c:v>
                </c:pt>
                <c:pt idx="149">
                  <c:v>12.656198899999994</c:v>
                </c:pt>
                <c:pt idx="150">
                  <c:v>12.782367599999994</c:v>
                </c:pt>
                <c:pt idx="151">
                  <c:v>12.782367599999994</c:v>
                </c:pt>
                <c:pt idx="152">
                  <c:v>12.883539729999995</c:v>
                </c:pt>
                <c:pt idx="153">
                  <c:v>12.985940569999995</c:v>
                </c:pt>
                <c:pt idx="154">
                  <c:v>13.086766379999995</c:v>
                </c:pt>
                <c:pt idx="155">
                  <c:v>13.177452309999994</c:v>
                </c:pt>
                <c:pt idx="156">
                  <c:v>13.271326029999996</c:v>
                </c:pt>
                <c:pt idx="157">
                  <c:v>13.362868539999994</c:v>
                </c:pt>
                <c:pt idx="158">
                  <c:v>13.458957979999994</c:v>
                </c:pt>
                <c:pt idx="159">
                  <c:v>13.560840559999994</c:v>
                </c:pt>
                <c:pt idx="160">
                  <c:v>13.659341099999994</c:v>
                </c:pt>
                <c:pt idx="161">
                  <c:v>13.765663489999994</c:v>
                </c:pt>
                <c:pt idx="162">
                  <c:v>13.864946049999993</c:v>
                </c:pt>
                <c:pt idx="163">
                  <c:v>13.949799329999992</c:v>
                </c:pt>
                <c:pt idx="164">
                  <c:v>14.028527239999992</c:v>
                </c:pt>
                <c:pt idx="165">
                  <c:v>14.112330779999994</c:v>
                </c:pt>
                <c:pt idx="166">
                  <c:v>14.204998039999992</c:v>
                </c:pt>
                <c:pt idx="167">
                  <c:v>14.301401699999992</c:v>
                </c:pt>
                <c:pt idx="168">
                  <c:v>14.414235499999993</c:v>
                </c:pt>
                <c:pt idx="169">
                  <c:v>14.506963409999994</c:v>
                </c:pt>
                <c:pt idx="170">
                  <c:v>14.601551909999992</c:v>
                </c:pt>
                <c:pt idx="171">
                  <c:v>14.720778419999993</c:v>
                </c:pt>
                <c:pt idx="172">
                  <c:v>14.809898909999992</c:v>
                </c:pt>
                <c:pt idx="173">
                  <c:v>14.887468799999994</c:v>
                </c:pt>
                <c:pt idx="174">
                  <c:v>14.968625689999994</c:v>
                </c:pt>
                <c:pt idx="175">
                  <c:v>15.047362419999994</c:v>
                </c:pt>
                <c:pt idx="176">
                  <c:v>15.123998169999993</c:v>
                </c:pt>
                <c:pt idx="177">
                  <c:v>15.212023679999993</c:v>
                </c:pt>
                <c:pt idx="178">
                  <c:v>15.315119219999993</c:v>
                </c:pt>
                <c:pt idx="179">
                  <c:v>15.418401099999993</c:v>
                </c:pt>
                <c:pt idx="180">
                  <c:v>15.520517759999994</c:v>
                </c:pt>
                <c:pt idx="181">
                  <c:v>15.620373569999993</c:v>
                </c:pt>
                <c:pt idx="182">
                  <c:v>15.720883409999994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6-4D5E-B72F-9B4427637ACC}"/>
            </c:ext>
          </c:extLst>
        </c:ser>
        <c:ser>
          <c:idx val="1"/>
          <c:order val="1"/>
          <c:tx>
            <c:strRef>
              <c:f>'Fig 27 and 28 LNG'!$F$4</c:f>
              <c:strCache>
                <c:ptCount val="1"/>
                <c:pt idx="0">
                  <c:v>2023/2024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27 and 28 LNG'!$D$5:$D$187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27 and 28 LNG'!$F$5:$F$187</c:f>
              <c:numCache>
                <c:formatCode>0.00</c:formatCode>
                <c:ptCount val="183"/>
                <c:pt idx="0">
                  <c:v>1.9591519999999998E-2</c:v>
                </c:pt>
                <c:pt idx="1">
                  <c:v>4.4964820000000003E-2</c:v>
                </c:pt>
                <c:pt idx="2">
                  <c:v>6.3672619999999999E-2</c:v>
                </c:pt>
                <c:pt idx="3">
                  <c:v>9.1014669999999992E-2</c:v>
                </c:pt>
                <c:pt idx="4">
                  <c:v>0.11534417</c:v>
                </c:pt>
                <c:pt idx="5">
                  <c:v>0.13555977</c:v>
                </c:pt>
                <c:pt idx="6">
                  <c:v>0.15670066999999999</c:v>
                </c:pt>
                <c:pt idx="7">
                  <c:v>0.18118866999999997</c:v>
                </c:pt>
                <c:pt idx="8">
                  <c:v>0.20910301999999995</c:v>
                </c:pt>
                <c:pt idx="9">
                  <c:v>0.22932760999999996</c:v>
                </c:pt>
                <c:pt idx="10">
                  <c:v>0.24952420999999994</c:v>
                </c:pt>
                <c:pt idx="11">
                  <c:v>0.26813170999999997</c:v>
                </c:pt>
                <c:pt idx="12">
                  <c:v>0.28675570999999994</c:v>
                </c:pt>
                <c:pt idx="13">
                  <c:v>0.29682658999999995</c:v>
                </c:pt>
                <c:pt idx="14">
                  <c:v>0.31408219999999992</c:v>
                </c:pt>
                <c:pt idx="15">
                  <c:v>0.34971730999999995</c:v>
                </c:pt>
                <c:pt idx="16">
                  <c:v>0.38037898999999992</c:v>
                </c:pt>
                <c:pt idx="17">
                  <c:v>0.40046502999999994</c:v>
                </c:pt>
                <c:pt idx="18">
                  <c:v>0.43707085999999995</c:v>
                </c:pt>
                <c:pt idx="19">
                  <c:v>0.46321931999999993</c:v>
                </c:pt>
                <c:pt idx="20">
                  <c:v>0.49243090999999994</c:v>
                </c:pt>
                <c:pt idx="21">
                  <c:v>0.51752097999999991</c:v>
                </c:pt>
                <c:pt idx="22">
                  <c:v>0.56606796999999998</c:v>
                </c:pt>
                <c:pt idx="23">
                  <c:v>0.60639480999999984</c:v>
                </c:pt>
                <c:pt idx="24">
                  <c:v>0.64572467999999994</c:v>
                </c:pt>
                <c:pt idx="25">
                  <c:v>0.68049052999999993</c:v>
                </c:pt>
                <c:pt idx="26">
                  <c:v>0.71230876999999981</c:v>
                </c:pt>
                <c:pt idx="27">
                  <c:v>0.73368636999999992</c:v>
                </c:pt>
                <c:pt idx="28">
                  <c:v>0.75365696999999987</c:v>
                </c:pt>
                <c:pt idx="29">
                  <c:v>0.76808073999999993</c:v>
                </c:pt>
                <c:pt idx="30">
                  <c:v>0.80243657999999984</c:v>
                </c:pt>
                <c:pt idx="31">
                  <c:v>0.85039820999999982</c:v>
                </c:pt>
                <c:pt idx="32">
                  <c:v>0.90276199999999984</c:v>
                </c:pt>
                <c:pt idx="33">
                  <c:v>0.97020517999999978</c:v>
                </c:pt>
                <c:pt idx="34">
                  <c:v>1.0095516799999997</c:v>
                </c:pt>
                <c:pt idx="35">
                  <c:v>1.0494906399999997</c:v>
                </c:pt>
                <c:pt idx="36">
                  <c:v>1.1100322699999996</c:v>
                </c:pt>
                <c:pt idx="37">
                  <c:v>1.1634851999999996</c:v>
                </c:pt>
                <c:pt idx="38">
                  <c:v>1.2151493199999996</c:v>
                </c:pt>
                <c:pt idx="39">
                  <c:v>1.2641439299999995</c:v>
                </c:pt>
                <c:pt idx="40">
                  <c:v>1.3269821099999994</c:v>
                </c:pt>
                <c:pt idx="41">
                  <c:v>1.3853677699999993</c:v>
                </c:pt>
                <c:pt idx="42">
                  <c:v>1.4439186399999995</c:v>
                </c:pt>
                <c:pt idx="43">
                  <c:v>1.4994235899999995</c:v>
                </c:pt>
                <c:pt idx="44">
                  <c:v>1.5629250099999994</c:v>
                </c:pt>
                <c:pt idx="45">
                  <c:v>1.6244240699999997</c:v>
                </c:pt>
                <c:pt idx="46">
                  <c:v>1.6874181199999996</c:v>
                </c:pt>
                <c:pt idx="47">
                  <c:v>1.7411976099999995</c:v>
                </c:pt>
                <c:pt idx="48">
                  <c:v>1.7550957099999995</c:v>
                </c:pt>
                <c:pt idx="49">
                  <c:v>1.7702137499999997</c:v>
                </c:pt>
                <c:pt idx="50">
                  <c:v>1.8055511499999999</c:v>
                </c:pt>
                <c:pt idx="51">
                  <c:v>1.8516159499999998</c:v>
                </c:pt>
                <c:pt idx="52">
                  <c:v>1.8791776499999999</c:v>
                </c:pt>
                <c:pt idx="53">
                  <c:v>1.8999544499999999</c:v>
                </c:pt>
                <c:pt idx="54">
                  <c:v>1.9292588799999999</c:v>
                </c:pt>
                <c:pt idx="55">
                  <c:v>1.9867706699999998</c:v>
                </c:pt>
                <c:pt idx="56">
                  <c:v>2.0457889300000001</c:v>
                </c:pt>
                <c:pt idx="57">
                  <c:v>2.1182028299999995</c:v>
                </c:pt>
                <c:pt idx="58">
                  <c:v>2.1948818899999996</c:v>
                </c:pt>
                <c:pt idx="59">
                  <c:v>2.2706146</c:v>
                </c:pt>
                <c:pt idx="60">
                  <c:v>2.3532306399999996</c:v>
                </c:pt>
                <c:pt idx="61">
                  <c:v>2.4607139099999999</c:v>
                </c:pt>
                <c:pt idx="62">
                  <c:v>2.5685609899999999</c:v>
                </c:pt>
                <c:pt idx="63">
                  <c:v>2.6703294299999998</c:v>
                </c:pt>
                <c:pt idx="64">
                  <c:v>2.7647438899999996</c:v>
                </c:pt>
                <c:pt idx="65">
                  <c:v>2.8668645800000001</c:v>
                </c:pt>
                <c:pt idx="66">
                  <c:v>2.9738363300000001</c:v>
                </c:pt>
                <c:pt idx="67">
                  <c:v>3.0510345800000001</c:v>
                </c:pt>
                <c:pt idx="68">
                  <c:v>3.1180309299999998</c:v>
                </c:pt>
                <c:pt idx="69">
                  <c:v>3.1396974099999997</c:v>
                </c:pt>
                <c:pt idx="70">
                  <c:v>3.1613355699999999</c:v>
                </c:pt>
                <c:pt idx="71">
                  <c:v>3.2145149800000001</c:v>
                </c:pt>
                <c:pt idx="72">
                  <c:v>3.2608040599999999</c:v>
                </c:pt>
                <c:pt idx="73">
                  <c:v>3.3361745700000003</c:v>
                </c:pt>
                <c:pt idx="74">
                  <c:v>3.4154869100000003</c:v>
                </c:pt>
                <c:pt idx="75">
                  <c:v>3.48936468</c:v>
                </c:pt>
                <c:pt idx="76">
                  <c:v>3.5477404700000004</c:v>
                </c:pt>
                <c:pt idx="77">
                  <c:v>3.6074242000000005</c:v>
                </c:pt>
                <c:pt idx="78">
                  <c:v>3.6826766300000005</c:v>
                </c:pt>
                <c:pt idx="79">
                  <c:v>3.7621069800000004</c:v>
                </c:pt>
                <c:pt idx="80">
                  <c:v>3.8136872700000004</c:v>
                </c:pt>
                <c:pt idx="81">
                  <c:v>3.8778870900000002</c:v>
                </c:pt>
                <c:pt idx="82">
                  <c:v>3.9314153000000003</c:v>
                </c:pt>
                <c:pt idx="83">
                  <c:v>3.9770623500000002</c:v>
                </c:pt>
                <c:pt idx="84">
                  <c:v>4.0153184300000007</c:v>
                </c:pt>
                <c:pt idx="85">
                  <c:v>4.0470284800000007</c:v>
                </c:pt>
                <c:pt idx="86">
                  <c:v>4.0831925800000004</c:v>
                </c:pt>
                <c:pt idx="87">
                  <c:v>4.1220698700000007</c:v>
                </c:pt>
                <c:pt idx="88">
                  <c:v>4.1683072700000006</c:v>
                </c:pt>
                <c:pt idx="89">
                  <c:v>4.2135956800000001</c:v>
                </c:pt>
                <c:pt idx="90">
                  <c:v>4.237345920000001</c:v>
                </c:pt>
                <c:pt idx="91">
                  <c:v>4.2646368100000007</c:v>
                </c:pt>
                <c:pt idx="92">
                  <c:v>4.3030383000000008</c:v>
                </c:pt>
                <c:pt idx="93">
                  <c:v>4.3422171800000013</c:v>
                </c:pt>
                <c:pt idx="94">
                  <c:v>4.3873588900000016</c:v>
                </c:pt>
                <c:pt idx="95">
                  <c:v>4.4407656200000014</c:v>
                </c:pt>
                <c:pt idx="96">
                  <c:v>4.4820075600000013</c:v>
                </c:pt>
                <c:pt idx="97">
                  <c:v>4.5399401400000006</c:v>
                </c:pt>
                <c:pt idx="98">
                  <c:v>4.6034741900000009</c:v>
                </c:pt>
                <c:pt idx="99">
                  <c:v>4.701552480000001</c:v>
                </c:pt>
                <c:pt idx="100">
                  <c:v>4.807240890000001</c:v>
                </c:pt>
                <c:pt idx="101">
                  <c:v>4.912946820000001</c:v>
                </c:pt>
                <c:pt idx="102">
                  <c:v>5.0231507300000011</c:v>
                </c:pt>
                <c:pt idx="103">
                  <c:v>5.1240266000000014</c:v>
                </c:pt>
                <c:pt idx="104">
                  <c:v>5.2095137500000011</c:v>
                </c:pt>
                <c:pt idx="105">
                  <c:v>5.2950945900000006</c:v>
                </c:pt>
                <c:pt idx="106">
                  <c:v>5.3968587100000001</c:v>
                </c:pt>
                <c:pt idx="107">
                  <c:v>5.502783</c:v>
                </c:pt>
                <c:pt idx="108">
                  <c:v>5.6115762499999997</c:v>
                </c:pt>
                <c:pt idx="109">
                  <c:v>5.72181783</c:v>
                </c:pt>
                <c:pt idx="110">
                  <c:v>5.8331414699999993</c:v>
                </c:pt>
                <c:pt idx="111">
                  <c:v>5.9069018399999997</c:v>
                </c:pt>
                <c:pt idx="112">
                  <c:v>5.9730758399999999</c:v>
                </c:pt>
                <c:pt idx="113">
                  <c:v>6.0358130699999997</c:v>
                </c:pt>
                <c:pt idx="114">
                  <c:v>6.1028103199999997</c:v>
                </c:pt>
                <c:pt idx="115">
                  <c:v>6.1677628699999998</c:v>
                </c:pt>
                <c:pt idx="116">
                  <c:v>6.2245083999999995</c:v>
                </c:pt>
                <c:pt idx="117">
                  <c:v>6.2628461299999998</c:v>
                </c:pt>
                <c:pt idx="118">
                  <c:v>6.29130828</c:v>
                </c:pt>
                <c:pt idx="119">
                  <c:v>6.3233851000000003</c:v>
                </c:pt>
                <c:pt idx="120">
                  <c:v>6.3789262000000004</c:v>
                </c:pt>
                <c:pt idx="121">
                  <c:v>6.4336047300000008</c:v>
                </c:pt>
                <c:pt idx="122">
                  <c:v>6.4799548400000013</c:v>
                </c:pt>
                <c:pt idx="123">
                  <c:v>6.5346508900000009</c:v>
                </c:pt>
                <c:pt idx="124">
                  <c:v>6.5828533900000012</c:v>
                </c:pt>
                <c:pt idx="125">
                  <c:v>6.6251948800000013</c:v>
                </c:pt>
                <c:pt idx="126">
                  <c:v>6.672439680000001</c:v>
                </c:pt>
                <c:pt idx="127">
                  <c:v>6.7284182400000008</c:v>
                </c:pt>
                <c:pt idx="128">
                  <c:v>6.7815340400000004</c:v>
                </c:pt>
                <c:pt idx="129">
                  <c:v>6.8467378000000005</c:v>
                </c:pt>
                <c:pt idx="130">
                  <c:v>6.9020335700000004</c:v>
                </c:pt>
                <c:pt idx="131">
                  <c:v>6.9467624000000008</c:v>
                </c:pt>
                <c:pt idx="132">
                  <c:v>6.9928764000000001</c:v>
                </c:pt>
                <c:pt idx="133">
                  <c:v>7.0389869000000003</c:v>
                </c:pt>
                <c:pt idx="134">
                  <c:v>7.0864374200000002</c:v>
                </c:pt>
                <c:pt idx="135">
                  <c:v>7.1398291500000006</c:v>
                </c:pt>
                <c:pt idx="136">
                  <c:v>7.1862327500000003</c:v>
                </c:pt>
                <c:pt idx="137">
                  <c:v>7.2467896499999993</c:v>
                </c:pt>
                <c:pt idx="138">
                  <c:v>7.3045422199999992</c:v>
                </c:pt>
                <c:pt idx="139">
                  <c:v>7.3496189199999993</c:v>
                </c:pt>
                <c:pt idx="140">
                  <c:v>7.3939984199999991</c:v>
                </c:pt>
                <c:pt idx="141">
                  <c:v>7.443863519999999</c:v>
                </c:pt>
                <c:pt idx="142">
                  <c:v>7.4868002899999988</c:v>
                </c:pt>
                <c:pt idx="143">
                  <c:v>7.5144058599999992</c:v>
                </c:pt>
                <c:pt idx="144">
                  <c:v>7.5481967599999988</c:v>
                </c:pt>
                <c:pt idx="145">
                  <c:v>7.5899221399999988</c:v>
                </c:pt>
                <c:pt idx="146">
                  <c:v>7.630185599999999</c:v>
                </c:pt>
                <c:pt idx="147">
                  <c:v>7.6685162799999986</c:v>
                </c:pt>
                <c:pt idx="148">
                  <c:v>7.706025949999999</c:v>
                </c:pt>
                <c:pt idx="149">
                  <c:v>7.7437115599999995</c:v>
                </c:pt>
                <c:pt idx="150">
                  <c:v>7.77214413</c:v>
                </c:pt>
                <c:pt idx="151">
                  <c:v>7.7986847299999997</c:v>
                </c:pt>
                <c:pt idx="152">
                  <c:v>7.8295577400000003</c:v>
                </c:pt>
                <c:pt idx="153">
                  <c:v>7.8559359400000002</c:v>
                </c:pt>
                <c:pt idx="154">
                  <c:v>7.8863732600000001</c:v>
                </c:pt>
                <c:pt idx="155">
                  <c:v>7.9175506000000002</c:v>
                </c:pt>
                <c:pt idx="156">
                  <c:v>7.94214105</c:v>
                </c:pt>
                <c:pt idx="157">
                  <c:v>7.9633393100000003</c:v>
                </c:pt>
                <c:pt idx="158">
                  <c:v>7.9794146399999999</c:v>
                </c:pt>
                <c:pt idx="159">
                  <c:v>7.9918616399999998</c:v>
                </c:pt>
                <c:pt idx="160">
                  <c:v>8.0019092399999998</c:v>
                </c:pt>
                <c:pt idx="161">
                  <c:v>8.01591466</c:v>
                </c:pt>
                <c:pt idx="162">
                  <c:v>8.0344203900000011</c:v>
                </c:pt>
                <c:pt idx="163">
                  <c:v>8.0536872400000004</c:v>
                </c:pt>
                <c:pt idx="164">
                  <c:v>8.0650707399999995</c:v>
                </c:pt>
                <c:pt idx="165">
                  <c:v>8.0767050299999994</c:v>
                </c:pt>
                <c:pt idx="166">
                  <c:v>8.0857641300000012</c:v>
                </c:pt>
                <c:pt idx="167">
                  <c:v>8.0948209300000009</c:v>
                </c:pt>
                <c:pt idx="168">
                  <c:v>8.1052677300000013</c:v>
                </c:pt>
                <c:pt idx="169">
                  <c:v>8.1156935299999997</c:v>
                </c:pt>
                <c:pt idx="170">
                  <c:v>8.12656183</c:v>
                </c:pt>
                <c:pt idx="171">
                  <c:v>8.1392396300000005</c:v>
                </c:pt>
                <c:pt idx="172">
                  <c:v>8.1483079300000014</c:v>
                </c:pt>
                <c:pt idx="173">
                  <c:v>8.1573788300000007</c:v>
                </c:pt>
                <c:pt idx="174">
                  <c:v>8.1664449300000008</c:v>
                </c:pt>
                <c:pt idx="175">
                  <c:v>8.1755038300000002</c:v>
                </c:pt>
                <c:pt idx="176">
                  <c:v>8.1881115300000005</c:v>
                </c:pt>
                <c:pt idx="177">
                  <c:v>8.2106537199999998</c:v>
                </c:pt>
                <c:pt idx="178">
                  <c:v>8.235084800000001</c:v>
                </c:pt>
                <c:pt idx="179">
                  <c:v>8.2532524499999997</c:v>
                </c:pt>
                <c:pt idx="180">
                  <c:v>8.2627554500000002</c:v>
                </c:pt>
                <c:pt idx="181">
                  <c:v>8.2722549500000007</c:v>
                </c:pt>
                <c:pt idx="182">
                  <c:v>8.2817496500000001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6-4D5E-B72F-9B4427637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239104"/>
        <c:axId val="786235864"/>
      </c:lineChart>
      <c:dateAx>
        <c:axId val="786239104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35864"/>
        <c:crosses val="autoZero"/>
        <c:auto val="1"/>
        <c:lblOffset val="100"/>
        <c:baseTimeUnit val="days"/>
      </c:dateAx>
      <c:valAx>
        <c:axId val="7862358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39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EU Imports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29 and 30 EU Imports'!$B$4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29 and 30 EU Imports'!$A$5:$A$187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29 and 30 EU Imports'!$B$5:$B$187</c:f>
              <c:numCache>
                <c:formatCode>0</c:formatCode>
                <c:ptCount val="18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0.54668000000000005</c:v>
                </c:pt>
                <c:pt idx="63">
                  <c:v>1.192E-2</c:v>
                </c:pt>
                <c:pt idx="64">
                  <c:v>0</c:v>
                </c:pt>
                <c:pt idx="65">
                  <c:v>0</c:v>
                </c:pt>
                <c:pt idx="66">
                  <c:v>0.56835000000000002</c:v>
                </c:pt>
                <c:pt idx="67">
                  <c:v>1.1469499999999999</c:v>
                </c:pt>
                <c:pt idx="68">
                  <c:v>0.85558000000000001</c:v>
                </c:pt>
                <c:pt idx="69">
                  <c:v>1.4298999999999999</c:v>
                </c:pt>
                <c:pt idx="70">
                  <c:v>0.58842000000000005</c:v>
                </c:pt>
                <c:pt idx="71">
                  <c:v>7.7864699999999996</c:v>
                </c:pt>
                <c:pt idx="72">
                  <c:v>3.15286</c:v>
                </c:pt>
                <c:pt idx="73">
                  <c:v>2.1412399999999998</c:v>
                </c:pt>
                <c:pt idx="74">
                  <c:v>1.8408800000000001</c:v>
                </c:pt>
                <c:pt idx="75">
                  <c:v>3.3149999999999999E-2</c:v>
                </c:pt>
                <c:pt idx="76">
                  <c:v>0.75165999999999999</c:v>
                </c:pt>
                <c:pt idx="77">
                  <c:v>0.33606999999999998</c:v>
                </c:pt>
                <c:pt idx="78">
                  <c:v>0.65512999999999999</c:v>
                </c:pt>
                <c:pt idx="79">
                  <c:v>8.9599999999999992E-3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0.75836999999999999</c:v>
                </c:pt>
                <c:pt idx="92">
                  <c:v>0.79779999999999995</c:v>
                </c:pt>
                <c:pt idx="93">
                  <c:v>8.0850000000000005E-2</c:v>
                </c:pt>
                <c:pt idx="94">
                  <c:v>0.13829</c:v>
                </c:pt>
                <c:pt idx="95">
                  <c:v>1.5499999999999999E-3</c:v>
                </c:pt>
                <c:pt idx="96">
                  <c:v>0</c:v>
                </c:pt>
                <c:pt idx="97">
                  <c:v>0</c:v>
                </c:pt>
                <c:pt idx="98">
                  <c:v>0.12526999999999999</c:v>
                </c:pt>
                <c:pt idx="99">
                  <c:v>0.31034</c:v>
                </c:pt>
                <c:pt idx="100">
                  <c:v>0.14144999999999999</c:v>
                </c:pt>
                <c:pt idx="101">
                  <c:v>0.14018</c:v>
                </c:pt>
                <c:pt idx="102">
                  <c:v>0.13727</c:v>
                </c:pt>
                <c:pt idx="103">
                  <c:v>0.13455</c:v>
                </c:pt>
                <c:pt idx="104">
                  <c:v>0.13649</c:v>
                </c:pt>
                <c:pt idx="105">
                  <c:v>0.13605999999999999</c:v>
                </c:pt>
                <c:pt idx="106">
                  <c:v>0.13561000000000001</c:v>
                </c:pt>
                <c:pt idx="107">
                  <c:v>0.12866</c:v>
                </c:pt>
                <c:pt idx="108">
                  <c:v>0.13197</c:v>
                </c:pt>
                <c:pt idx="109">
                  <c:v>0.13175000000000001</c:v>
                </c:pt>
                <c:pt idx="110">
                  <c:v>0.14124</c:v>
                </c:pt>
                <c:pt idx="111">
                  <c:v>0.14122000000000001</c:v>
                </c:pt>
                <c:pt idx="112">
                  <c:v>0.13963999999999999</c:v>
                </c:pt>
                <c:pt idx="113">
                  <c:v>0.14047000000000001</c:v>
                </c:pt>
                <c:pt idx="114">
                  <c:v>0.1333</c:v>
                </c:pt>
                <c:pt idx="115">
                  <c:v>0.14008000000000001</c:v>
                </c:pt>
                <c:pt idx="116">
                  <c:v>0.1401</c:v>
                </c:pt>
                <c:pt idx="117">
                  <c:v>0.14015</c:v>
                </c:pt>
                <c:pt idx="118">
                  <c:v>0.25235999999999997</c:v>
                </c:pt>
                <c:pt idx="119">
                  <c:v>1.07361</c:v>
                </c:pt>
                <c:pt idx="120">
                  <c:v>0.13972999999999999</c:v>
                </c:pt>
                <c:pt idx="121">
                  <c:v>0.12742999999999999</c:v>
                </c:pt>
                <c:pt idx="122">
                  <c:v>0.13925999999999999</c:v>
                </c:pt>
                <c:pt idx="123">
                  <c:v>0.61051</c:v>
                </c:pt>
                <c:pt idx="124">
                  <c:v>0.41614000000000001</c:v>
                </c:pt>
                <c:pt idx="125">
                  <c:v>0.42835000000000001</c:v>
                </c:pt>
                <c:pt idx="126">
                  <c:v>0.59287000000000001</c:v>
                </c:pt>
                <c:pt idx="127">
                  <c:v>0.46789999999999998</c:v>
                </c:pt>
                <c:pt idx="128">
                  <c:v>0.40755000000000002</c:v>
                </c:pt>
                <c:pt idx="129">
                  <c:v>0.42075000000000001</c:v>
                </c:pt>
                <c:pt idx="130">
                  <c:v>0.41243000000000002</c:v>
                </c:pt>
                <c:pt idx="131">
                  <c:v>0.42749999999999999</c:v>
                </c:pt>
                <c:pt idx="132">
                  <c:v>0.42742000000000002</c:v>
                </c:pt>
                <c:pt idx="133">
                  <c:v>0.41132999999999997</c:v>
                </c:pt>
                <c:pt idx="134">
                  <c:v>0.41142000000000001</c:v>
                </c:pt>
                <c:pt idx="135">
                  <c:v>0.42687999999999998</c:v>
                </c:pt>
                <c:pt idx="136">
                  <c:v>0.42122999999999999</c:v>
                </c:pt>
                <c:pt idx="137">
                  <c:v>0.41000999999999999</c:v>
                </c:pt>
                <c:pt idx="138">
                  <c:v>0.50422999999999996</c:v>
                </c:pt>
                <c:pt idx="139">
                  <c:v>0.41531000000000001</c:v>
                </c:pt>
                <c:pt idx="140">
                  <c:v>0.42255999999999999</c:v>
                </c:pt>
                <c:pt idx="141">
                  <c:v>0.42426999999999998</c:v>
                </c:pt>
                <c:pt idx="142">
                  <c:v>0.41432000000000002</c:v>
                </c:pt>
                <c:pt idx="143">
                  <c:v>0.42192000000000002</c:v>
                </c:pt>
                <c:pt idx="144">
                  <c:v>0.42843999999999999</c:v>
                </c:pt>
                <c:pt idx="145">
                  <c:v>0.39717999999999998</c:v>
                </c:pt>
                <c:pt idx="146">
                  <c:v>0.4259</c:v>
                </c:pt>
                <c:pt idx="147">
                  <c:v>0.42629</c:v>
                </c:pt>
                <c:pt idx="148">
                  <c:v>0.39951999999999999</c:v>
                </c:pt>
                <c:pt idx="149">
                  <c:v>0.42701</c:v>
                </c:pt>
                <c:pt idx="150">
                  <c:v>0.42473</c:v>
                </c:pt>
                <c:pt idx="152">
                  <c:v>0.15634999999999999</c:v>
                </c:pt>
                <c:pt idx="153">
                  <c:v>0.47706999999999999</c:v>
                </c:pt>
                <c:pt idx="154">
                  <c:v>0.94135000000000002</c:v>
                </c:pt>
                <c:pt idx="155">
                  <c:v>1.1768700000000001</c:v>
                </c:pt>
                <c:pt idx="156">
                  <c:v>0.70406999999999997</c:v>
                </c:pt>
                <c:pt idx="157">
                  <c:v>0.14294000000000001</c:v>
                </c:pt>
                <c:pt idx="158">
                  <c:v>1.6996</c:v>
                </c:pt>
                <c:pt idx="159">
                  <c:v>6.8804299999999996</c:v>
                </c:pt>
                <c:pt idx="160">
                  <c:v>0.50268999999999997</c:v>
                </c:pt>
                <c:pt idx="161">
                  <c:v>0.14101</c:v>
                </c:pt>
                <c:pt idx="162">
                  <c:v>0.1426</c:v>
                </c:pt>
                <c:pt idx="163">
                  <c:v>0.14248</c:v>
                </c:pt>
                <c:pt idx="164">
                  <c:v>0.14247000000000001</c:v>
                </c:pt>
                <c:pt idx="165">
                  <c:v>0.14005000000000001</c:v>
                </c:pt>
                <c:pt idx="166">
                  <c:v>0.14505000000000001</c:v>
                </c:pt>
                <c:pt idx="167">
                  <c:v>0.14249999999999999</c:v>
                </c:pt>
                <c:pt idx="168">
                  <c:v>0.24193999999999999</c:v>
                </c:pt>
                <c:pt idx="169">
                  <c:v>0.1414</c:v>
                </c:pt>
                <c:pt idx="170">
                  <c:v>0.14802000000000001</c:v>
                </c:pt>
                <c:pt idx="171">
                  <c:v>0.13836000000000001</c:v>
                </c:pt>
                <c:pt idx="172">
                  <c:v>0.10284</c:v>
                </c:pt>
                <c:pt idx="173">
                  <c:v>0.14438999999999999</c:v>
                </c:pt>
                <c:pt idx="174">
                  <c:v>0.14437</c:v>
                </c:pt>
                <c:pt idx="175">
                  <c:v>0.2102</c:v>
                </c:pt>
                <c:pt idx="176">
                  <c:v>0.14469000000000001</c:v>
                </c:pt>
                <c:pt idx="177">
                  <c:v>0.13735</c:v>
                </c:pt>
                <c:pt idx="178">
                  <c:v>0.11210000000000001</c:v>
                </c:pt>
                <c:pt idx="179">
                  <c:v>0.17652999999999999</c:v>
                </c:pt>
                <c:pt idx="180">
                  <c:v>6.2E-4</c:v>
                </c:pt>
                <c:pt idx="181">
                  <c:v>0</c:v>
                </c:pt>
                <c:pt idx="18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02-4329-A64B-226CDB826DF6}"/>
            </c:ext>
          </c:extLst>
        </c:ser>
        <c:ser>
          <c:idx val="1"/>
          <c:order val="1"/>
          <c:tx>
            <c:strRef>
              <c:f>'Fig 29 and 30 EU Imports'!$C$4</c:f>
              <c:strCache>
                <c:ptCount val="1"/>
                <c:pt idx="0">
                  <c:v>2023/2024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 29 and 30 EU Imports'!$A$5:$A$187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29 and 30 EU Imports'!$C$5:$C$187</c:f>
              <c:numCache>
                <c:formatCode>0</c:formatCode>
                <c:ptCount val="183"/>
                <c:pt idx="0">
                  <c:v>0</c:v>
                </c:pt>
                <c:pt idx="1">
                  <c:v>9.9979999999999999E-2</c:v>
                </c:pt>
                <c:pt idx="2">
                  <c:v>9.8769999999999997E-2</c:v>
                </c:pt>
                <c:pt idx="3">
                  <c:v>0</c:v>
                </c:pt>
                <c:pt idx="4">
                  <c:v>0</c:v>
                </c:pt>
                <c:pt idx="5">
                  <c:v>9.7059999999999994E-2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6.9999999E-6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6.3270000000000007E-2</c:v>
                </c:pt>
                <c:pt idx="57">
                  <c:v>6.5549999999999997E-2</c:v>
                </c:pt>
                <c:pt idx="58">
                  <c:v>1.00309</c:v>
                </c:pt>
                <c:pt idx="59">
                  <c:v>0</c:v>
                </c:pt>
                <c:pt idx="60">
                  <c:v>1.9E-3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6.3930000000000001E-2</c:v>
                </c:pt>
                <c:pt idx="71">
                  <c:v>8.8000000000000003E-4</c:v>
                </c:pt>
                <c:pt idx="72">
                  <c:v>0.45667000000000002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0.70579999999999998</c:v>
                </c:pt>
                <c:pt idx="102">
                  <c:v>0.53237000000000001</c:v>
                </c:pt>
                <c:pt idx="103">
                  <c:v>1.0037100000000001</c:v>
                </c:pt>
                <c:pt idx="104">
                  <c:v>2.5400000000000002E-3</c:v>
                </c:pt>
                <c:pt idx="105">
                  <c:v>0</c:v>
                </c:pt>
                <c:pt idx="106">
                  <c:v>0</c:v>
                </c:pt>
                <c:pt idx="107">
                  <c:v>2.7437399999999998</c:v>
                </c:pt>
                <c:pt idx="108">
                  <c:v>2.1997599999999999</c:v>
                </c:pt>
                <c:pt idx="109">
                  <c:v>2.0068169999998999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0.23333999999999999</c:v>
                </c:pt>
                <c:pt idx="117">
                  <c:v>0</c:v>
                </c:pt>
                <c:pt idx="118">
                  <c:v>1.09884</c:v>
                </c:pt>
                <c:pt idx="119">
                  <c:v>1.9999999999999999E-6</c:v>
                </c:pt>
                <c:pt idx="120">
                  <c:v>0.35558000000000001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0.27039999999999997</c:v>
                </c:pt>
                <c:pt idx="126">
                  <c:v>0</c:v>
                </c:pt>
                <c:pt idx="127">
                  <c:v>0</c:v>
                </c:pt>
                <c:pt idx="128">
                  <c:v>0.18342</c:v>
                </c:pt>
                <c:pt idx="129">
                  <c:v>2.6006999999999998</c:v>
                </c:pt>
                <c:pt idx="130">
                  <c:v>0.70966529759389996</c:v>
                </c:pt>
                <c:pt idx="131">
                  <c:v>0.57574999999999998</c:v>
                </c:pt>
                <c:pt idx="132">
                  <c:v>0.67903000000000002</c:v>
                </c:pt>
                <c:pt idx="133">
                  <c:v>0.13123000000000001</c:v>
                </c:pt>
                <c:pt idx="134">
                  <c:v>1.57E-3</c:v>
                </c:pt>
                <c:pt idx="135">
                  <c:v>0.5887</c:v>
                </c:pt>
                <c:pt idx="136">
                  <c:v>0</c:v>
                </c:pt>
                <c:pt idx="137">
                  <c:v>0</c:v>
                </c:pt>
                <c:pt idx="138">
                  <c:v>0.11738</c:v>
                </c:pt>
                <c:pt idx="139">
                  <c:v>0.11908000000000001</c:v>
                </c:pt>
                <c:pt idx="140">
                  <c:v>0</c:v>
                </c:pt>
                <c:pt idx="141">
                  <c:v>4.1790000000000001E-2</c:v>
                </c:pt>
                <c:pt idx="142">
                  <c:v>6.2799999999999995E-2</c:v>
                </c:pt>
                <c:pt idx="143">
                  <c:v>0.13109999999999999</c:v>
                </c:pt>
                <c:pt idx="144">
                  <c:v>6.3839999999999994E-2</c:v>
                </c:pt>
                <c:pt idx="145">
                  <c:v>6.2509999999999996E-2</c:v>
                </c:pt>
                <c:pt idx="146">
                  <c:v>6.2700000000000006E-2</c:v>
                </c:pt>
                <c:pt idx="147">
                  <c:v>0</c:v>
                </c:pt>
                <c:pt idx="148">
                  <c:v>0.90493000000000001</c:v>
                </c:pt>
                <c:pt idx="149">
                  <c:v>0.90147999999999995</c:v>
                </c:pt>
                <c:pt idx="150">
                  <c:v>0.78822000000000003</c:v>
                </c:pt>
                <c:pt idx="151">
                  <c:v>0</c:v>
                </c:pt>
                <c:pt idx="152">
                  <c:v>1.67547</c:v>
                </c:pt>
                <c:pt idx="153">
                  <c:v>4.6747800000000002</c:v>
                </c:pt>
                <c:pt idx="154">
                  <c:v>6.4130399999999996</c:v>
                </c:pt>
                <c:pt idx="155">
                  <c:v>1.7308300000000001</c:v>
                </c:pt>
                <c:pt idx="156">
                  <c:v>1.2982100000000001</c:v>
                </c:pt>
                <c:pt idx="157">
                  <c:v>4.87826</c:v>
                </c:pt>
                <c:pt idx="158">
                  <c:v>4.1310200000000004</c:v>
                </c:pt>
                <c:pt idx="159">
                  <c:v>1.6765399999999999</c:v>
                </c:pt>
                <c:pt idx="160">
                  <c:v>1.66164</c:v>
                </c:pt>
                <c:pt idx="161">
                  <c:v>1.6873100000000001</c:v>
                </c:pt>
                <c:pt idx="162">
                  <c:v>7.1968300000000003</c:v>
                </c:pt>
                <c:pt idx="163">
                  <c:v>1.0552975939000001E-3</c:v>
                </c:pt>
                <c:pt idx="164">
                  <c:v>0</c:v>
                </c:pt>
                <c:pt idx="165">
                  <c:v>0.71275999999999995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1.1879</c:v>
                </c:pt>
                <c:pt idx="170">
                  <c:v>2.7101999999999999</c:v>
                </c:pt>
                <c:pt idx="171">
                  <c:v>1.99478</c:v>
                </c:pt>
                <c:pt idx="172">
                  <c:v>0</c:v>
                </c:pt>
                <c:pt idx="173">
                  <c:v>0.30906</c:v>
                </c:pt>
                <c:pt idx="174">
                  <c:v>0</c:v>
                </c:pt>
                <c:pt idx="175">
                  <c:v>0.61458999999999997</c:v>
                </c:pt>
                <c:pt idx="176">
                  <c:v>0.60640000000000005</c:v>
                </c:pt>
                <c:pt idx="177">
                  <c:v>0.66181999999999996</c:v>
                </c:pt>
                <c:pt idx="178">
                  <c:v>0</c:v>
                </c:pt>
                <c:pt idx="179">
                  <c:v>0.74702999999999997</c:v>
                </c:pt>
                <c:pt idx="180">
                  <c:v>0.60370000000000001</c:v>
                </c:pt>
                <c:pt idx="181">
                  <c:v>0</c:v>
                </c:pt>
                <c:pt idx="18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BA-4DF1-A7F2-947062016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9711312"/>
        <c:axId val="629718512"/>
      </c:lineChart>
      <c:dateAx>
        <c:axId val="629711312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9718512"/>
        <c:crosses val="autoZero"/>
        <c:auto val="1"/>
        <c:lblOffset val="100"/>
        <c:baseTimeUnit val="days"/>
        <c:majorUnit val="1"/>
        <c:majorTimeUnit val="months"/>
      </c:dateAx>
      <c:valAx>
        <c:axId val="6297185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mcm/d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9711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Supply</a:t>
            </a:r>
            <a:r>
              <a:rPr lang="en-US" baseline="0"/>
              <a:t> breakdown - winter</a:t>
            </a:r>
            <a:r>
              <a:rPr lang="en-US"/>
              <a:t> 2023/24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'Pie Chart Supply'!$O$4</c:f>
              <c:strCache>
                <c:ptCount val="1"/>
                <c:pt idx="0">
                  <c:v>2023/2024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4D6-4022-9348-D879AA1B133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4D6-4022-9348-D879AA1B133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D6-4022-9348-D879AA1B13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4D6-4022-9348-D879AA1B133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D6-4022-9348-D879AA1B133D}"/>
              </c:ext>
            </c:extLst>
          </c:dPt>
          <c:dLbls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0.1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84D6-4022-9348-D879AA1B133D}"/>
                </c:ext>
              </c:extLst>
            </c:dLbl>
            <c:dLbl>
              <c:idx val="4"/>
              <c:layout>
                <c:manualLayout>
                  <c:x val="4.4204876319720483E-2"/>
                  <c:y val="9.1742984672825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D6-4022-9348-D879AA1B13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'Pie Chart Supply'!$M$5:$M$9</c:f>
              <c:strCache>
                <c:ptCount val="5"/>
                <c:pt idx="0">
                  <c:v>LNG Import</c:v>
                </c:pt>
                <c:pt idx="1">
                  <c:v>UK Continental Shelf</c:v>
                </c:pt>
                <c:pt idx="2">
                  <c:v>Norway Import</c:v>
                </c:pt>
                <c:pt idx="3">
                  <c:v>EU Import</c:v>
                </c:pt>
                <c:pt idx="4">
                  <c:v>Storage Withdrawal</c:v>
                </c:pt>
              </c:strCache>
            </c:strRef>
          </c:cat>
          <c:val>
            <c:numRef>
              <c:f>'Pie Chart Supply'!$O$5:$O$9</c:f>
              <c:numCache>
                <c:formatCode>_-* #,##0.0_-;\-* #,##0.0_-;_-* "-"??_-;_-@_-</c:formatCode>
                <c:ptCount val="5"/>
                <c:pt idx="0">
                  <c:v>8.2817496500000001</c:v>
                </c:pt>
                <c:pt idx="1">
                  <c:v>16.487314729999994</c:v>
                </c:pt>
                <c:pt idx="2">
                  <c:v>15.620612183842102</c:v>
                </c:pt>
                <c:pt idx="3">
                  <c:v>0.56900312659518759</c:v>
                </c:pt>
                <c:pt idx="4">
                  <c:v>3.2278053099999995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4D6-4022-9348-D879AA1B133D}"/>
            </c:ext>
          </c:extLst>
        </c:ser>
        <c:ser>
          <c:idx val="1"/>
          <c:order val="1"/>
          <c:tx>
            <c:strRef>
              <c:f>'Pie Chart Supply'!$O$4</c:f>
              <c:strCache>
                <c:ptCount val="1"/>
                <c:pt idx="0">
                  <c:v>2023/2024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84D6-4022-9348-D879AA1B133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84D6-4022-9348-D879AA1B133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84D6-4022-9348-D879AA1B13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84D6-4022-9348-D879AA1B133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84D6-4022-9348-D879AA1B133D}"/>
              </c:ext>
            </c:extLst>
          </c:dPt>
          <c:cat>
            <c:strRef>
              <c:f>'Pie Chart Supply'!$M$5:$M$9</c:f>
              <c:strCache>
                <c:ptCount val="5"/>
                <c:pt idx="0">
                  <c:v>LNG Import</c:v>
                </c:pt>
                <c:pt idx="1">
                  <c:v>UK Continental Shelf</c:v>
                </c:pt>
                <c:pt idx="2">
                  <c:v>Norway Import</c:v>
                </c:pt>
                <c:pt idx="3">
                  <c:v>EU Import</c:v>
                </c:pt>
                <c:pt idx="4">
                  <c:v>Storage Withdrawal</c:v>
                </c:pt>
              </c:strCache>
            </c:strRef>
          </c:cat>
          <c:val>
            <c:numRef>
              <c:f>'Pie Chart Supply'!$O$5:$O$9</c:f>
              <c:numCache>
                <c:formatCode>_-* #,##0.0_-;\-* #,##0.0_-;_-* "-"??_-;_-@_-</c:formatCode>
                <c:ptCount val="5"/>
                <c:pt idx="0">
                  <c:v>8.2817496500000001</c:v>
                </c:pt>
                <c:pt idx="1">
                  <c:v>16.487314729999994</c:v>
                </c:pt>
                <c:pt idx="2">
                  <c:v>15.620612183842102</c:v>
                </c:pt>
                <c:pt idx="3">
                  <c:v>0.56900312659518759</c:v>
                </c:pt>
                <c:pt idx="4">
                  <c:v>3.2278053099999995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4D6-4022-9348-D879AA1B1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762370137816374"/>
          <c:y val="0.25280622256127749"/>
          <c:w val="0.30665282595302595"/>
          <c:h val="0.72780787301074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Cumulative EU Imports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29 and 30 EU Imports'!$E$4</c:f>
              <c:strCache>
                <c:ptCount val="1"/>
                <c:pt idx="0">
                  <c:v>2022/2023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29 and 30 EU Imports'!$D$5:$D$187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29 and 30 EU Imports'!$E$5:$E$187</c:f>
              <c:numCache>
                <c:formatCode>General</c:formatCode>
                <c:ptCount val="18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5.4668000000000002E-4</c:v>
                </c:pt>
                <c:pt idx="64">
                  <c:v>5.5860000000000013E-4</c:v>
                </c:pt>
                <c:pt idx="65">
                  <c:v>5.5860000000000013E-4</c:v>
                </c:pt>
                <c:pt idx="66">
                  <c:v>5.5860000000000013E-4</c:v>
                </c:pt>
                <c:pt idx="67">
                  <c:v>1.12695E-3</c:v>
                </c:pt>
                <c:pt idx="68">
                  <c:v>2.2739000000000001E-3</c:v>
                </c:pt>
                <c:pt idx="69">
                  <c:v>3.12948E-3</c:v>
                </c:pt>
                <c:pt idx="70">
                  <c:v>4.55938E-3</c:v>
                </c:pt>
                <c:pt idx="71">
                  <c:v>5.1478000000000001E-3</c:v>
                </c:pt>
                <c:pt idx="72">
                  <c:v>1.2934269999999999E-2</c:v>
                </c:pt>
                <c:pt idx="73">
                  <c:v>1.6087129999999998E-2</c:v>
                </c:pt>
                <c:pt idx="74">
                  <c:v>1.8228369999999997E-2</c:v>
                </c:pt>
                <c:pt idx="75">
                  <c:v>2.0069249999999997E-2</c:v>
                </c:pt>
                <c:pt idx="76">
                  <c:v>2.0102399999999996E-2</c:v>
                </c:pt>
                <c:pt idx="77">
                  <c:v>2.0854059999999997E-2</c:v>
                </c:pt>
                <c:pt idx="78">
                  <c:v>2.1190129999999998E-2</c:v>
                </c:pt>
                <c:pt idx="79">
                  <c:v>2.1845259999999995E-2</c:v>
                </c:pt>
                <c:pt idx="80">
                  <c:v>2.1854219999999994E-2</c:v>
                </c:pt>
                <c:pt idx="81">
                  <c:v>2.1854219999999994E-2</c:v>
                </c:pt>
                <c:pt idx="82">
                  <c:v>2.1854219999999994E-2</c:v>
                </c:pt>
                <c:pt idx="83">
                  <c:v>2.1854219999999994E-2</c:v>
                </c:pt>
                <c:pt idx="84">
                  <c:v>2.1854219999999994E-2</c:v>
                </c:pt>
                <c:pt idx="85">
                  <c:v>2.1854219999999994E-2</c:v>
                </c:pt>
                <c:pt idx="86">
                  <c:v>2.1854219999999994E-2</c:v>
                </c:pt>
                <c:pt idx="87">
                  <c:v>2.1854219999999994E-2</c:v>
                </c:pt>
                <c:pt idx="88">
                  <c:v>2.1854219999999994E-2</c:v>
                </c:pt>
                <c:pt idx="89">
                  <c:v>2.1854219999999994E-2</c:v>
                </c:pt>
                <c:pt idx="90">
                  <c:v>2.1854219999999994E-2</c:v>
                </c:pt>
                <c:pt idx="91">
                  <c:v>2.1854219999999994E-2</c:v>
                </c:pt>
                <c:pt idx="92">
                  <c:v>2.2612589999999995E-2</c:v>
                </c:pt>
                <c:pt idx="93">
                  <c:v>2.3410389999999993E-2</c:v>
                </c:pt>
                <c:pt idx="94">
                  <c:v>2.3491239999999993E-2</c:v>
                </c:pt>
                <c:pt idx="95">
                  <c:v>2.3629529999999996E-2</c:v>
                </c:pt>
                <c:pt idx="96">
                  <c:v>2.3631079999999999E-2</c:v>
                </c:pt>
                <c:pt idx="97">
                  <c:v>2.3631079999999999E-2</c:v>
                </c:pt>
                <c:pt idx="98">
                  <c:v>2.3631079999999999E-2</c:v>
                </c:pt>
                <c:pt idx="99">
                  <c:v>2.3756349999999999E-2</c:v>
                </c:pt>
                <c:pt idx="100">
                  <c:v>2.4066689999999998E-2</c:v>
                </c:pt>
                <c:pt idx="101">
                  <c:v>2.4208139999999996E-2</c:v>
                </c:pt>
                <c:pt idx="102">
                  <c:v>2.4348319999999996E-2</c:v>
                </c:pt>
                <c:pt idx="103">
                  <c:v>2.4485589999999998E-2</c:v>
                </c:pt>
                <c:pt idx="104">
                  <c:v>2.4620139999999999E-2</c:v>
                </c:pt>
                <c:pt idx="105">
                  <c:v>2.4756629999999998E-2</c:v>
                </c:pt>
                <c:pt idx="106">
                  <c:v>2.4892689999999999E-2</c:v>
                </c:pt>
                <c:pt idx="107">
                  <c:v>2.5028299999999996E-2</c:v>
                </c:pt>
                <c:pt idx="108">
                  <c:v>2.5156959999999999E-2</c:v>
                </c:pt>
                <c:pt idx="109">
                  <c:v>2.5288929999999998E-2</c:v>
                </c:pt>
                <c:pt idx="110">
                  <c:v>2.5420679999999998E-2</c:v>
                </c:pt>
                <c:pt idx="111">
                  <c:v>2.5561919999999998E-2</c:v>
                </c:pt>
                <c:pt idx="112">
                  <c:v>2.5703139999999999E-2</c:v>
                </c:pt>
                <c:pt idx="113">
                  <c:v>2.5842779999999999E-2</c:v>
                </c:pt>
                <c:pt idx="114">
                  <c:v>2.5983249999999999E-2</c:v>
                </c:pt>
                <c:pt idx="115">
                  <c:v>2.6116549999999995E-2</c:v>
                </c:pt>
                <c:pt idx="116">
                  <c:v>2.6256629999999996E-2</c:v>
                </c:pt>
                <c:pt idx="117">
                  <c:v>2.6396729999999997E-2</c:v>
                </c:pt>
                <c:pt idx="118">
                  <c:v>2.6536879999999995E-2</c:v>
                </c:pt>
                <c:pt idx="119">
                  <c:v>2.6789239999999995E-2</c:v>
                </c:pt>
                <c:pt idx="120">
                  <c:v>2.7862849999999995E-2</c:v>
                </c:pt>
                <c:pt idx="121">
                  <c:v>2.8002579999999996E-2</c:v>
                </c:pt>
                <c:pt idx="122">
                  <c:v>2.8130009999999993E-2</c:v>
                </c:pt>
                <c:pt idx="123">
                  <c:v>2.8269269999999996E-2</c:v>
                </c:pt>
                <c:pt idx="124">
                  <c:v>2.8879779999999997E-2</c:v>
                </c:pt>
                <c:pt idx="125">
                  <c:v>2.9295919999999996E-2</c:v>
                </c:pt>
                <c:pt idx="126">
                  <c:v>2.9724269999999997E-2</c:v>
                </c:pt>
                <c:pt idx="127">
                  <c:v>3.0317139999999999E-2</c:v>
                </c:pt>
                <c:pt idx="128">
                  <c:v>3.078504E-2</c:v>
                </c:pt>
                <c:pt idx="129">
                  <c:v>3.1192589999999999E-2</c:v>
                </c:pt>
                <c:pt idx="130">
                  <c:v>3.1613340000000004E-2</c:v>
                </c:pt>
                <c:pt idx="131">
                  <c:v>3.2025770000000002E-2</c:v>
                </c:pt>
                <c:pt idx="132">
                  <c:v>3.2453270000000006E-2</c:v>
                </c:pt>
                <c:pt idx="133">
                  <c:v>3.2880690000000004E-2</c:v>
                </c:pt>
                <c:pt idx="134">
                  <c:v>3.3292019999999999E-2</c:v>
                </c:pt>
                <c:pt idx="135">
                  <c:v>3.3703440000000001E-2</c:v>
                </c:pt>
                <c:pt idx="136">
                  <c:v>3.4130319999999999E-2</c:v>
                </c:pt>
                <c:pt idx="137">
                  <c:v>3.455155E-2</c:v>
                </c:pt>
                <c:pt idx="138">
                  <c:v>3.4961559999999996E-2</c:v>
                </c:pt>
                <c:pt idx="139">
                  <c:v>3.5465789999999997E-2</c:v>
                </c:pt>
                <c:pt idx="140">
                  <c:v>3.5881099999999999E-2</c:v>
                </c:pt>
                <c:pt idx="141">
                  <c:v>3.6303659999999995E-2</c:v>
                </c:pt>
                <c:pt idx="142">
                  <c:v>3.6727929999999992E-2</c:v>
                </c:pt>
                <c:pt idx="143">
                  <c:v>3.7142249999999988E-2</c:v>
                </c:pt>
                <c:pt idx="144">
                  <c:v>3.7564169999999987E-2</c:v>
                </c:pt>
                <c:pt idx="145">
                  <c:v>3.7992609999999989E-2</c:v>
                </c:pt>
                <c:pt idx="146">
                  <c:v>3.8389789999999993E-2</c:v>
                </c:pt>
                <c:pt idx="147">
                  <c:v>3.8815689999999986E-2</c:v>
                </c:pt>
                <c:pt idx="148">
                  <c:v>3.9241979999999989E-2</c:v>
                </c:pt>
                <c:pt idx="149">
                  <c:v>3.9641499999999996E-2</c:v>
                </c:pt>
                <c:pt idx="150">
                  <c:v>4.0068509999999995E-2</c:v>
                </c:pt>
                <c:pt idx="151">
                  <c:v>4.0493239999999993E-2</c:v>
                </c:pt>
                <c:pt idx="152">
                  <c:v>4.0493239999999993E-2</c:v>
                </c:pt>
                <c:pt idx="153">
                  <c:v>4.0649589999999999E-2</c:v>
                </c:pt>
                <c:pt idx="154">
                  <c:v>4.1126659999999995E-2</c:v>
                </c:pt>
                <c:pt idx="155">
                  <c:v>4.2068009999999996E-2</c:v>
                </c:pt>
                <c:pt idx="156">
                  <c:v>4.3244879999999992E-2</c:v>
                </c:pt>
                <c:pt idx="157">
                  <c:v>4.3948949999999994E-2</c:v>
                </c:pt>
                <c:pt idx="158">
                  <c:v>4.4091890000000002E-2</c:v>
                </c:pt>
                <c:pt idx="159">
                  <c:v>4.5791489999999997E-2</c:v>
                </c:pt>
                <c:pt idx="160">
                  <c:v>5.267191999999999E-2</c:v>
                </c:pt>
                <c:pt idx="161">
                  <c:v>5.3174609999999997E-2</c:v>
                </c:pt>
                <c:pt idx="162">
                  <c:v>5.3315619999999994E-2</c:v>
                </c:pt>
                <c:pt idx="163">
                  <c:v>5.3458219999999994E-2</c:v>
                </c:pt>
                <c:pt idx="164">
                  <c:v>5.3600699999999994E-2</c:v>
                </c:pt>
                <c:pt idx="165">
                  <c:v>5.374317E-2</c:v>
                </c:pt>
                <c:pt idx="166">
                  <c:v>5.3883220000000003E-2</c:v>
                </c:pt>
                <c:pt idx="167">
                  <c:v>5.4028269999999996E-2</c:v>
                </c:pt>
                <c:pt idx="168">
                  <c:v>5.417077E-2</c:v>
                </c:pt>
                <c:pt idx="169">
                  <c:v>5.4412709999999996E-2</c:v>
                </c:pt>
                <c:pt idx="170">
                  <c:v>5.4554109999999996E-2</c:v>
                </c:pt>
                <c:pt idx="171">
                  <c:v>5.4702129999999995E-2</c:v>
                </c:pt>
                <c:pt idx="172">
                  <c:v>5.4840489999999999E-2</c:v>
                </c:pt>
                <c:pt idx="173">
                  <c:v>5.4943329999999999E-2</c:v>
                </c:pt>
                <c:pt idx="174">
                  <c:v>5.508772E-2</c:v>
                </c:pt>
                <c:pt idx="175">
                  <c:v>5.5232089999999998E-2</c:v>
                </c:pt>
                <c:pt idx="176">
                  <c:v>5.5442289999999998E-2</c:v>
                </c:pt>
                <c:pt idx="177">
                  <c:v>5.5586979999999994E-2</c:v>
                </c:pt>
                <c:pt idx="178">
                  <c:v>5.5724329999999996E-2</c:v>
                </c:pt>
                <c:pt idx="179">
                  <c:v>5.5836429999999992E-2</c:v>
                </c:pt>
                <c:pt idx="180">
                  <c:v>5.6012959999999994E-2</c:v>
                </c:pt>
                <c:pt idx="181">
                  <c:v>5.6013579999999993E-2</c:v>
                </c:pt>
                <c:pt idx="182">
                  <c:v>5.6013579999999993E-2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9D-4868-A234-093651678CD6}"/>
            </c:ext>
          </c:extLst>
        </c:ser>
        <c:ser>
          <c:idx val="1"/>
          <c:order val="1"/>
          <c:tx>
            <c:strRef>
              <c:f>'Fig 29 and 30 EU Imports'!$F$4</c:f>
              <c:strCache>
                <c:ptCount val="1"/>
                <c:pt idx="0">
                  <c:v>2023/2024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29 and 30 EU Imports'!$D$5:$D$187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 29 and 30 EU Imports'!$F$5:$F$187</c:f>
              <c:numCache>
                <c:formatCode>General</c:formatCode>
                <c:ptCount val="183"/>
                <c:pt idx="0">
                  <c:v>0</c:v>
                </c:pt>
                <c:pt idx="1">
                  <c:v>0</c:v>
                </c:pt>
                <c:pt idx="2">
                  <c:v>9.9980000000000002E-5</c:v>
                </c:pt>
                <c:pt idx="3">
                  <c:v>1.9874999999999998E-4</c:v>
                </c:pt>
                <c:pt idx="4">
                  <c:v>1.9874999999999998E-4</c:v>
                </c:pt>
                <c:pt idx="5">
                  <c:v>1.9874999999999998E-4</c:v>
                </c:pt>
                <c:pt idx="6">
                  <c:v>2.9580999999999997E-4</c:v>
                </c:pt>
                <c:pt idx="7">
                  <c:v>2.9580999999999997E-4</c:v>
                </c:pt>
                <c:pt idx="8">
                  <c:v>2.9580999999999997E-4</c:v>
                </c:pt>
                <c:pt idx="9">
                  <c:v>2.9580999999999997E-4</c:v>
                </c:pt>
                <c:pt idx="10">
                  <c:v>2.9580999999999997E-4</c:v>
                </c:pt>
                <c:pt idx="11">
                  <c:v>2.9581699999989996E-4</c:v>
                </c:pt>
                <c:pt idx="12">
                  <c:v>2.9581699999989996E-4</c:v>
                </c:pt>
                <c:pt idx="13">
                  <c:v>2.9581699999989996E-4</c:v>
                </c:pt>
                <c:pt idx="14">
                  <c:v>2.9581699999989996E-4</c:v>
                </c:pt>
                <c:pt idx="15">
                  <c:v>2.9581699999989996E-4</c:v>
                </c:pt>
                <c:pt idx="16">
                  <c:v>2.9581699999989996E-4</c:v>
                </c:pt>
                <c:pt idx="17">
                  <c:v>2.9581699999989996E-4</c:v>
                </c:pt>
                <c:pt idx="18">
                  <c:v>2.9581699999989996E-4</c:v>
                </c:pt>
                <c:pt idx="19">
                  <c:v>2.9581699999989996E-4</c:v>
                </c:pt>
                <c:pt idx="20">
                  <c:v>2.9581699999989996E-4</c:v>
                </c:pt>
                <c:pt idx="21">
                  <c:v>2.9581699999989996E-4</c:v>
                </c:pt>
                <c:pt idx="22">
                  <c:v>2.9581699999989996E-4</c:v>
                </c:pt>
                <c:pt idx="23">
                  <c:v>2.9581699999989996E-4</c:v>
                </c:pt>
                <c:pt idx="24">
                  <c:v>2.9581699999989996E-4</c:v>
                </c:pt>
                <c:pt idx="25">
                  <c:v>2.9581699999989996E-4</c:v>
                </c:pt>
                <c:pt idx="26">
                  <c:v>2.9581699999989996E-4</c:v>
                </c:pt>
                <c:pt idx="27">
                  <c:v>2.9581699999989996E-4</c:v>
                </c:pt>
                <c:pt idx="28">
                  <c:v>2.9581699999989996E-4</c:v>
                </c:pt>
                <c:pt idx="29">
                  <c:v>2.9581699999989996E-4</c:v>
                </c:pt>
                <c:pt idx="30">
                  <c:v>2.9581699999989996E-4</c:v>
                </c:pt>
                <c:pt idx="31">
                  <c:v>2.9581699999989996E-4</c:v>
                </c:pt>
                <c:pt idx="32">
                  <c:v>2.9581699999989996E-4</c:v>
                </c:pt>
                <c:pt idx="33">
                  <c:v>2.9581699999989996E-4</c:v>
                </c:pt>
                <c:pt idx="34">
                  <c:v>2.9581699999989996E-4</c:v>
                </c:pt>
                <c:pt idx="35">
                  <c:v>2.9581699999989996E-4</c:v>
                </c:pt>
                <c:pt idx="36">
                  <c:v>2.9581699999989996E-4</c:v>
                </c:pt>
                <c:pt idx="37">
                  <c:v>2.9581699999989996E-4</c:v>
                </c:pt>
                <c:pt idx="38">
                  <c:v>2.9581699999989996E-4</c:v>
                </c:pt>
                <c:pt idx="39">
                  <c:v>2.9581699999989996E-4</c:v>
                </c:pt>
                <c:pt idx="40">
                  <c:v>2.9581699999989996E-4</c:v>
                </c:pt>
                <c:pt idx="41">
                  <c:v>2.9581699999989996E-4</c:v>
                </c:pt>
                <c:pt idx="42">
                  <c:v>2.9581699999989996E-4</c:v>
                </c:pt>
                <c:pt idx="43">
                  <c:v>2.9581699999989996E-4</c:v>
                </c:pt>
                <c:pt idx="44">
                  <c:v>2.9581699999989996E-4</c:v>
                </c:pt>
                <c:pt idx="45">
                  <c:v>2.9581699999989996E-4</c:v>
                </c:pt>
                <c:pt idx="46">
                  <c:v>2.9581699999989996E-4</c:v>
                </c:pt>
                <c:pt idx="47">
                  <c:v>2.9581699999989996E-4</c:v>
                </c:pt>
                <c:pt idx="48">
                  <c:v>2.9581699999989996E-4</c:v>
                </c:pt>
                <c:pt idx="49">
                  <c:v>2.9581699999989996E-4</c:v>
                </c:pt>
                <c:pt idx="50">
                  <c:v>2.9581699999989996E-4</c:v>
                </c:pt>
                <c:pt idx="51">
                  <c:v>2.9581699999989996E-4</c:v>
                </c:pt>
                <c:pt idx="52">
                  <c:v>2.9581699999989996E-4</c:v>
                </c:pt>
                <c:pt idx="53">
                  <c:v>2.9581699999989996E-4</c:v>
                </c:pt>
                <c:pt idx="54">
                  <c:v>2.9581699999989996E-4</c:v>
                </c:pt>
                <c:pt idx="55">
                  <c:v>2.9581699999989996E-4</c:v>
                </c:pt>
                <c:pt idx="56">
                  <c:v>2.9581699999989996E-4</c:v>
                </c:pt>
                <c:pt idx="57">
                  <c:v>3.5908699999989994E-4</c:v>
                </c:pt>
                <c:pt idx="58">
                  <c:v>4.2463699999989994E-4</c:v>
                </c:pt>
                <c:pt idx="59">
                  <c:v>1.4277269999999E-3</c:v>
                </c:pt>
                <c:pt idx="60">
                  <c:v>1.4277269999999E-3</c:v>
                </c:pt>
                <c:pt idx="61">
                  <c:v>1.4296269999999E-3</c:v>
                </c:pt>
                <c:pt idx="62">
                  <c:v>1.4296269999999E-3</c:v>
                </c:pt>
                <c:pt idx="63">
                  <c:v>1.4296269999999E-3</c:v>
                </c:pt>
                <c:pt idx="64">
                  <c:v>1.4296269999999E-3</c:v>
                </c:pt>
                <c:pt idx="65">
                  <c:v>1.4296269999999E-3</c:v>
                </c:pt>
                <c:pt idx="66">
                  <c:v>1.4296269999999E-3</c:v>
                </c:pt>
                <c:pt idx="67">
                  <c:v>1.4296269999999E-3</c:v>
                </c:pt>
                <c:pt idx="68">
                  <c:v>1.4296269999999E-3</c:v>
                </c:pt>
                <c:pt idx="69">
                  <c:v>1.4296269999999E-3</c:v>
                </c:pt>
                <c:pt idx="70">
                  <c:v>1.4296269999999E-3</c:v>
                </c:pt>
                <c:pt idx="71">
                  <c:v>1.4935569999999002E-3</c:v>
                </c:pt>
                <c:pt idx="72">
                  <c:v>1.4944369999999002E-3</c:v>
                </c:pt>
                <c:pt idx="73">
                  <c:v>1.9511069999998999E-3</c:v>
                </c:pt>
                <c:pt idx="74">
                  <c:v>1.9511069999998999E-3</c:v>
                </c:pt>
                <c:pt idx="75">
                  <c:v>1.9511069999998999E-3</c:v>
                </c:pt>
                <c:pt idx="76">
                  <c:v>1.9511069999998999E-3</c:v>
                </c:pt>
                <c:pt idx="77">
                  <c:v>1.9511069999998999E-3</c:v>
                </c:pt>
                <c:pt idx="78">
                  <c:v>1.9511069999998999E-3</c:v>
                </c:pt>
                <c:pt idx="79">
                  <c:v>1.9511069999998999E-3</c:v>
                </c:pt>
                <c:pt idx="80">
                  <c:v>1.9511069999998999E-3</c:v>
                </c:pt>
                <c:pt idx="81">
                  <c:v>1.9511069999998999E-3</c:v>
                </c:pt>
                <c:pt idx="82">
                  <c:v>1.9511069999998999E-3</c:v>
                </c:pt>
                <c:pt idx="83">
                  <c:v>1.9511069999998999E-3</c:v>
                </c:pt>
                <c:pt idx="84">
                  <c:v>1.9511069999998999E-3</c:v>
                </c:pt>
                <c:pt idx="85">
                  <c:v>1.9511069999998999E-3</c:v>
                </c:pt>
                <c:pt idx="86">
                  <c:v>1.9511069999998999E-3</c:v>
                </c:pt>
                <c:pt idx="87">
                  <c:v>1.9511069999998999E-3</c:v>
                </c:pt>
                <c:pt idx="88">
                  <c:v>1.9511069999998999E-3</c:v>
                </c:pt>
                <c:pt idx="89">
                  <c:v>1.9511069999998999E-3</c:v>
                </c:pt>
                <c:pt idx="90">
                  <c:v>1.9511069999998999E-3</c:v>
                </c:pt>
                <c:pt idx="91">
                  <c:v>1.9511069999998999E-3</c:v>
                </c:pt>
                <c:pt idx="92">
                  <c:v>1.9511069999998999E-3</c:v>
                </c:pt>
                <c:pt idx="93">
                  <c:v>1.9511069999998999E-3</c:v>
                </c:pt>
                <c:pt idx="94">
                  <c:v>1.9511069999998999E-3</c:v>
                </c:pt>
                <c:pt idx="95">
                  <c:v>1.9511069999998999E-3</c:v>
                </c:pt>
                <c:pt idx="96">
                  <c:v>1.9511069999998999E-3</c:v>
                </c:pt>
                <c:pt idx="97">
                  <c:v>1.9511069999998999E-3</c:v>
                </c:pt>
                <c:pt idx="98">
                  <c:v>1.9511069999998999E-3</c:v>
                </c:pt>
                <c:pt idx="99">
                  <c:v>1.9511069999998999E-3</c:v>
                </c:pt>
                <c:pt idx="100">
                  <c:v>1.9511069999998999E-3</c:v>
                </c:pt>
                <c:pt idx="101">
                  <c:v>1.9511069999998999E-3</c:v>
                </c:pt>
                <c:pt idx="102">
                  <c:v>2.6569069999998998E-3</c:v>
                </c:pt>
                <c:pt idx="103">
                  <c:v>3.1892769999999002E-3</c:v>
                </c:pt>
                <c:pt idx="104">
                  <c:v>4.1929869999998998E-3</c:v>
                </c:pt>
                <c:pt idx="105">
                  <c:v>4.1955269999998995E-3</c:v>
                </c:pt>
                <c:pt idx="106">
                  <c:v>4.1955269999998995E-3</c:v>
                </c:pt>
                <c:pt idx="107">
                  <c:v>4.1955269999998995E-3</c:v>
                </c:pt>
                <c:pt idx="108">
                  <c:v>6.9392669999999001E-3</c:v>
                </c:pt>
                <c:pt idx="109">
                  <c:v>9.1390269999998986E-3</c:v>
                </c:pt>
                <c:pt idx="110">
                  <c:v>1.1145843999999799E-2</c:v>
                </c:pt>
                <c:pt idx="111">
                  <c:v>1.1145843999999799E-2</c:v>
                </c:pt>
                <c:pt idx="112">
                  <c:v>1.1145843999999799E-2</c:v>
                </c:pt>
                <c:pt idx="113">
                  <c:v>1.1145843999999799E-2</c:v>
                </c:pt>
                <c:pt idx="114">
                  <c:v>1.1145843999999799E-2</c:v>
                </c:pt>
                <c:pt idx="115">
                  <c:v>1.1145843999999799E-2</c:v>
                </c:pt>
                <c:pt idx="116">
                  <c:v>1.1145843999999799E-2</c:v>
                </c:pt>
                <c:pt idx="117">
                  <c:v>1.1379183999999799E-2</c:v>
                </c:pt>
                <c:pt idx="118">
                  <c:v>1.1379183999999799E-2</c:v>
                </c:pt>
                <c:pt idx="119">
                  <c:v>1.24780239999998E-2</c:v>
                </c:pt>
                <c:pt idx="120">
                  <c:v>1.2478025999999798E-2</c:v>
                </c:pt>
                <c:pt idx="121">
                  <c:v>1.28336059999998E-2</c:v>
                </c:pt>
                <c:pt idx="122">
                  <c:v>1.28336059999998E-2</c:v>
                </c:pt>
                <c:pt idx="123">
                  <c:v>1.28336059999998E-2</c:v>
                </c:pt>
                <c:pt idx="124">
                  <c:v>1.28336059999998E-2</c:v>
                </c:pt>
                <c:pt idx="125">
                  <c:v>1.28336059999998E-2</c:v>
                </c:pt>
                <c:pt idx="126">
                  <c:v>1.31040059999998E-2</c:v>
                </c:pt>
                <c:pt idx="127">
                  <c:v>1.31040059999998E-2</c:v>
                </c:pt>
                <c:pt idx="128">
                  <c:v>1.31040059999998E-2</c:v>
                </c:pt>
                <c:pt idx="129">
                  <c:v>1.3287425999999799E-2</c:v>
                </c:pt>
                <c:pt idx="130">
                  <c:v>1.5888125999999798E-2</c:v>
                </c:pt>
                <c:pt idx="131">
                  <c:v>1.6597791297593697E-2</c:v>
                </c:pt>
                <c:pt idx="132">
                  <c:v>1.7173541297593697E-2</c:v>
                </c:pt>
                <c:pt idx="133">
                  <c:v>1.7852571297593697E-2</c:v>
                </c:pt>
                <c:pt idx="134">
                  <c:v>1.7983801297593697E-2</c:v>
                </c:pt>
                <c:pt idx="135">
                  <c:v>1.7985371297593696E-2</c:v>
                </c:pt>
                <c:pt idx="136">
                  <c:v>1.8574071297593697E-2</c:v>
                </c:pt>
                <c:pt idx="137">
                  <c:v>1.8574071297593697E-2</c:v>
                </c:pt>
                <c:pt idx="138">
                  <c:v>1.8574071297593697E-2</c:v>
                </c:pt>
                <c:pt idx="139">
                  <c:v>1.8691451297593698E-2</c:v>
                </c:pt>
                <c:pt idx="140">
                  <c:v>1.8810531297593698E-2</c:v>
                </c:pt>
                <c:pt idx="141">
                  <c:v>1.8810531297593698E-2</c:v>
                </c:pt>
                <c:pt idx="142">
                  <c:v>1.8852321297593698E-2</c:v>
                </c:pt>
                <c:pt idx="143">
                  <c:v>1.8915121297593696E-2</c:v>
                </c:pt>
                <c:pt idx="144">
                  <c:v>1.9046221297593695E-2</c:v>
                </c:pt>
                <c:pt idx="145">
                  <c:v>1.9110061297593694E-2</c:v>
                </c:pt>
                <c:pt idx="146">
                  <c:v>1.9172571297593696E-2</c:v>
                </c:pt>
                <c:pt idx="147">
                  <c:v>1.9235271297593694E-2</c:v>
                </c:pt>
                <c:pt idx="148">
                  <c:v>1.9235271297593694E-2</c:v>
                </c:pt>
                <c:pt idx="149">
                  <c:v>2.0140201297593696E-2</c:v>
                </c:pt>
                <c:pt idx="150">
                  <c:v>2.1041681297593696E-2</c:v>
                </c:pt>
                <c:pt idx="151">
                  <c:v>2.1829901297593692E-2</c:v>
                </c:pt>
                <c:pt idx="152">
                  <c:v>2.1829901297593692E-2</c:v>
                </c:pt>
                <c:pt idx="153">
                  <c:v>2.3505371297593693E-2</c:v>
                </c:pt>
                <c:pt idx="154">
                  <c:v>2.8180151297593697E-2</c:v>
                </c:pt>
                <c:pt idx="155">
                  <c:v>3.4593191297593695E-2</c:v>
                </c:pt>
                <c:pt idx="156">
                  <c:v>3.6324021297593698E-2</c:v>
                </c:pt>
                <c:pt idx="157">
                  <c:v>3.7622231297593692E-2</c:v>
                </c:pt>
                <c:pt idx="158">
                  <c:v>4.2500491297593687E-2</c:v>
                </c:pt>
                <c:pt idx="159">
                  <c:v>4.6631511297593693E-2</c:v>
                </c:pt>
                <c:pt idx="160">
                  <c:v>4.830805129759369E-2</c:v>
                </c:pt>
                <c:pt idx="161">
                  <c:v>4.9969691297593689E-2</c:v>
                </c:pt>
                <c:pt idx="162">
                  <c:v>5.1657001297593694E-2</c:v>
                </c:pt>
                <c:pt idx="163">
                  <c:v>5.8853831297593695E-2</c:v>
                </c:pt>
                <c:pt idx="164">
                  <c:v>5.8854886595187596E-2</c:v>
                </c:pt>
                <c:pt idx="165">
                  <c:v>5.8854886595187596E-2</c:v>
                </c:pt>
                <c:pt idx="166">
                  <c:v>5.9567646595187596E-2</c:v>
                </c:pt>
                <c:pt idx="167">
                  <c:v>5.9567646595187596E-2</c:v>
                </c:pt>
                <c:pt idx="168">
                  <c:v>5.9567646595187596E-2</c:v>
                </c:pt>
                <c:pt idx="169">
                  <c:v>5.9567646595187596E-2</c:v>
                </c:pt>
                <c:pt idx="170">
                  <c:v>6.0755546595187594E-2</c:v>
                </c:pt>
                <c:pt idx="171">
                  <c:v>6.3465746595187597E-2</c:v>
                </c:pt>
                <c:pt idx="172">
                  <c:v>6.5460526595187599E-2</c:v>
                </c:pt>
                <c:pt idx="173">
                  <c:v>6.5460526595187599E-2</c:v>
                </c:pt>
                <c:pt idx="174">
                  <c:v>6.5769586595187599E-2</c:v>
                </c:pt>
                <c:pt idx="175">
                  <c:v>6.5769586595187599E-2</c:v>
                </c:pt>
                <c:pt idx="176">
                  <c:v>6.6384176595187611E-2</c:v>
                </c:pt>
                <c:pt idx="177">
                  <c:v>6.6990576595187604E-2</c:v>
                </c:pt>
                <c:pt idx="178">
                  <c:v>6.7652396595187611E-2</c:v>
                </c:pt>
                <c:pt idx="179">
                  <c:v>6.7652396595187611E-2</c:v>
                </c:pt>
                <c:pt idx="180">
                  <c:v>6.8399426595187607E-2</c:v>
                </c:pt>
                <c:pt idx="181">
                  <c:v>6.9003126595187605E-2</c:v>
                </c:pt>
                <c:pt idx="182">
                  <c:v>6.9003126595187605E-2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9D-4868-A234-093651678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239104"/>
        <c:axId val="786235864"/>
      </c:lineChart>
      <c:dateAx>
        <c:axId val="786239104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35864"/>
        <c:crosses val="autoZero"/>
        <c:auto val="1"/>
        <c:lblOffset val="100"/>
        <c:baseTimeUnit val="days"/>
      </c:dateAx>
      <c:valAx>
        <c:axId val="7862358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39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 29 and 30 EU Imports'!$P$5:$P$11</c:f>
              <c:strCache>
                <c:ptCount val="7"/>
                <c:pt idx="0">
                  <c:v>2017/18</c:v>
                </c:pt>
                <c:pt idx="1">
                  <c:v>2018/19</c:v>
                </c:pt>
                <c:pt idx="2">
                  <c:v>2019/20</c:v>
                </c:pt>
                <c:pt idx="3">
                  <c:v>2020/21</c:v>
                </c:pt>
                <c:pt idx="4">
                  <c:v>2021/22</c:v>
                </c:pt>
                <c:pt idx="5">
                  <c:v>2022/23</c:v>
                </c:pt>
                <c:pt idx="6">
                  <c:v>2023/24</c:v>
                </c:pt>
              </c:strCache>
            </c:strRef>
          </c:cat>
          <c:val>
            <c:numRef>
              <c:f>'Fig 29 and 30 EU Imports'!$Q$5:$Q$11</c:f>
              <c:numCache>
                <c:formatCode>General</c:formatCode>
                <c:ptCount val="7"/>
                <c:pt idx="0">
                  <c:v>7.8272000000000022</c:v>
                </c:pt>
                <c:pt idx="1">
                  <c:v>2.3075999999999994</c:v>
                </c:pt>
                <c:pt idx="2">
                  <c:v>0.30840000000000012</c:v>
                </c:pt>
                <c:pt idx="3">
                  <c:v>4.7874000000000025</c:v>
                </c:pt>
                <c:pt idx="4">
                  <c:v>0.47139999999999993</c:v>
                </c:pt>
                <c:pt idx="5">
                  <c:v>5.6013579999999993E-2</c:v>
                </c:pt>
                <c:pt idx="6">
                  <c:v>6.9003126595187605E-2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B-4A1D-8DCB-1940A4867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66154944"/>
        <c:axId val="1766159264"/>
      </c:barChart>
      <c:catAx>
        <c:axId val="176615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6159264"/>
        <c:crosses val="autoZero"/>
        <c:auto val="1"/>
        <c:lblAlgn val="ctr"/>
        <c:lblOffset val="100"/>
        <c:noMultiLvlLbl val="0"/>
      </c:catAx>
      <c:valAx>
        <c:axId val="17661592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6154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Supply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'Pie Chart Supply'!$M$6</c:f>
              <c:strCache>
                <c:ptCount val="1"/>
                <c:pt idx="0">
                  <c:v>UK Continental Shelf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'Pie Chart Supply'!$N$4:$O$4</c:f>
              <c:strCache>
                <c:ptCount val="2"/>
                <c:pt idx="0">
                  <c:v>2022/2023</c:v>
                </c:pt>
                <c:pt idx="1">
                  <c:v>2023/2024</c:v>
                </c:pt>
              </c:strCache>
            </c:strRef>
          </c:cat>
          <c:val>
            <c:numRef>
              <c:f>'Pie Chart Supply'!$N$6:$O$6</c:f>
              <c:numCache>
                <c:formatCode>_-* #,##0.0_-;\-* #,##0.0_-;_-* "-"??_-;_-@_-</c:formatCode>
                <c:ptCount val="2"/>
                <c:pt idx="0">
                  <c:v>18.808796340000004</c:v>
                </c:pt>
                <c:pt idx="1">
                  <c:v>16.487314729999994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7C-495A-BBC4-9490DB763163}"/>
            </c:ext>
          </c:extLst>
        </c:ser>
        <c:ser>
          <c:idx val="2"/>
          <c:order val="1"/>
          <c:tx>
            <c:strRef>
              <c:f>'Pie Chart Supply'!$M$7</c:f>
              <c:strCache>
                <c:ptCount val="1"/>
                <c:pt idx="0">
                  <c:v>Norway Import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1.09739368998628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59-44F2-8AAD-BF91178CC6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'Pie Chart Supply'!$N$4:$O$4</c:f>
              <c:strCache>
                <c:ptCount val="2"/>
                <c:pt idx="0">
                  <c:v>2022/2023</c:v>
                </c:pt>
                <c:pt idx="1">
                  <c:v>2023/2024</c:v>
                </c:pt>
              </c:strCache>
            </c:strRef>
          </c:cat>
          <c:val>
            <c:numRef>
              <c:f>'Pie Chart Supply'!$N$7:$O$7</c:f>
              <c:numCache>
                <c:formatCode>_-* #,##0.0_-;\-* #,##0.0_-;_-* "-"??_-;_-@_-</c:formatCode>
                <c:ptCount val="2"/>
                <c:pt idx="0">
                  <c:v>14.42386610710984</c:v>
                </c:pt>
                <c:pt idx="1">
                  <c:v>15.620612183842102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7C-495A-BBC4-9490DB763163}"/>
            </c:ext>
          </c:extLst>
        </c:ser>
        <c:ser>
          <c:idx val="0"/>
          <c:order val="2"/>
          <c:tx>
            <c:strRef>
              <c:f>'Pie Chart Supply'!$M$5</c:f>
              <c:strCache>
                <c:ptCount val="1"/>
                <c:pt idx="0">
                  <c:v>LNG Import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940298507462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7C-495A-BBC4-9490DB763163}"/>
                </c:ext>
              </c:extLst>
            </c:dLbl>
            <c:dLbl>
              <c:idx val="1"/>
              <c:layout>
                <c:manualLayout>
                  <c:x val="8.23045267489712E-3"/>
                  <c:y val="1.5920398009950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59-44F2-8AAD-BF91178CC6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'Pie Chart Supply'!$N$4:$O$4</c:f>
              <c:strCache>
                <c:ptCount val="2"/>
                <c:pt idx="0">
                  <c:v>2022/2023</c:v>
                </c:pt>
                <c:pt idx="1">
                  <c:v>2023/2024</c:v>
                </c:pt>
              </c:strCache>
            </c:strRef>
          </c:cat>
          <c:val>
            <c:numRef>
              <c:f>'Pie Chart Supply'!$N$5:$O$5</c:f>
              <c:numCache>
                <c:formatCode>_-* #,##0.0_-;\-* #,##0.0_-;_-* "-"??_-;_-@_-</c:formatCode>
                <c:ptCount val="2"/>
                <c:pt idx="0">
                  <c:v>15.720883409999994</c:v>
                </c:pt>
                <c:pt idx="1">
                  <c:v>8.2817496500000001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C-495A-BBC4-9490DB763163}"/>
            </c:ext>
          </c:extLst>
        </c:ser>
        <c:ser>
          <c:idx val="3"/>
          <c:order val="3"/>
          <c:tx>
            <c:strRef>
              <c:f>'Pie Chart Supply'!$M$8</c:f>
              <c:strCache>
                <c:ptCount val="1"/>
                <c:pt idx="0">
                  <c:v>EU Import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0.20812459083346846"/>
                  <c:y val="8.714506370398358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997C-495A-BBC4-9490DB763163}"/>
                </c:ext>
              </c:extLst>
            </c:dLbl>
            <c:dLbl>
              <c:idx val="1"/>
              <c:layout>
                <c:manualLayout>
                  <c:x val="0.20288605800705106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997C-495A-BBC4-9490DB7631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'Pie Chart Supply'!$N$4:$O$4</c:f>
              <c:strCache>
                <c:ptCount val="2"/>
                <c:pt idx="0">
                  <c:v>2022/2023</c:v>
                </c:pt>
                <c:pt idx="1">
                  <c:v>2023/2024</c:v>
                </c:pt>
              </c:strCache>
            </c:strRef>
          </c:cat>
          <c:val>
            <c:numRef>
              <c:f>'Pie Chart Supply'!$N$8:$O$8</c:f>
              <c:numCache>
                <c:formatCode>_-* #,##0.0_-;\-* #,##0.0_-;_-* "-"??_-;_-@_-</c:formatCode>
                <c:ptCount val="2"/>
                <c:pt idx="0">
                  <c:v>0.55601358000000001</c:v>
                </c:pt>
                <c:pt idx="1">
                  <c:v>0.56900312659518759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97C-495A-BBC4-9490DB763163}"/>
            </c:ext>
          </c:extLst>
        </c:ser>
        <c:ser>
          <c:idx val="4"/>
          <c:order val="4"/>
          <c:tx>
            <c:strRef>
              <c:f>'Pie Chart Supply'!$M$9</c:f>
              <c:strCache>
                <c:ptCount val="1"/>
                <c:pt idx="0">
                  <c:v>Storage Withdrawal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1.3717421124828532E-2"/>
                  <c:y val="7.96019900497512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59-44F2-8AAD-BF91178CC6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'Pie Chart Supply'!$N$4:$O$4</c:f>
              <c:strCache>
                <c:ptCount val="2"/>
                <c:pt idx="0">
                  <c:v>2022/2023</c:v>
                </c:pt>
                <c:pt idx="1">
                  <c:v>2023/2024</c:v>
                </c:pt>
              </c:strCache>
            </c:strRef>
          </c:cat>
          <c:val>
            <c:numRef>
              <c:f>'Pie Chart Supply'!$N$9:$O$9</c:f>
              <c:numCache>
                <c:formatCode>_-* #,##0.0_-;\-* #,##0.0_-;_-* "-"??_-;_-@_-</c:formatCode>
                <c:ptCount val="2"/>
                <c:pt idx="0">
                  <c:v>2.7135246600000009</c:v>
                </c:pt>
                <c:pt idx="1">
                  <c:v>3.2278053099999995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97C-495A-BBC4-9490DB763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74176096"/>
        <c:axId val="882579992"/>
      </c:barChart>
      <c:catAx>
        <c:axId val="87417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579992"/>
        <c:crosses val="autoZero"/>
        <c:auto val="1"/>
        <c:lblAlgn val="ctr"/>
        <c:lblOffset val="100"/>
        <c:noMultiLvlLbl val="0"/>
      </c:catAx>
      <c:valAx>
        <c:axId val="88257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176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623825947376411E-2"/>
          <c:y val="0.83333230405022907"/>
          <c:w val="0.88633890804971693"/>
          <c:h val="0.14052390510009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Demand - winter key stats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'Table1andFig1 Demand'!$B$19</c:f>
              <c:strCache>
                <c:ptCount val="1"/>
                <c:pt idx="0">
                  <c:v>2022/2023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strRef>
              <c:f>'Table1andFig1 Demand'!$A$20:$A$26</c:f>
              <c:strCache>
                <c:ptCount val="7"/>
                <c:pt idx="0">
                  <c:v>NDM</c:v>
                </c:pt>
                <c:pt idx="1">
                  <c:v>DM</c:v>
                </c:pt>
                <c:pt idx="2">
                  <c:v>Power Station</c:v>
                </c:pt>
                <c:pt idx="3">
                  <c:v>Industrial</c:v>
                </c:pt>
                <c:pt idx="4">
                  <c:v>EU Export</c:v>
                </c:pt>
                <c:pt idx="5">
                  <c:v>Ireland Export</c:v>
                </c:pt>
                <c:pt idx="6">
                  <c:v>Storage Injection</c:v>
                </c:pt>
              </c:strCache>
            </c:strRef>
          </c:cat>
          <c:val>
            <c:numRef>
              <c:f>'Table1andFig1 Demand'!$B$20:$B$26</c:f>
              <c:numCache>
                <c:formatCode>#,##0.0;\-#,##0.0</c:formatCode>
                <c:ptCount val="7"/>
                <c:pt idx="0">
                  <c:v>26.3</c:v>
                </c:pt>
                <c:pt idx="1">
                  <c:v>3.8</c:v>
                </c:pt>
                <c:pt idx="2">
                  <c:v>9.3000000000000007</c:v>
                </c:pt>
                <c:pt idx="3">
                  <c:v>0.5</c:v>
                </c:pt>
                <c:pt idx="4">
                  <c:v>7.6</c:v>
                </c:pt>
                <c:pt idx="5">
                  <c:v>3</c:v>
                </c:pt>
                <c:pt idx="6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5-4D59-9252-DAB23214A0D7}"/>
            </c:ext>
          </c:extLst>
        </c:ser>
        <c:ser>
          <c:idx val="1"/>
          <c:order val="1"/>
          <c:tx>
            <c:strRef>
              <c:f>'Table1andFig1 Demand'!$C$19</c:f>
              <c:strCache>
                <c:ptCount val="1"/>
                <c:pt idx="0">
                  <c:v>2023/2024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'Table1andFig1 Demand'!$A$20:$A$26</c:f>
              <c:strCache>
                <c:ptCount val="7"/>
                <c:pt idx="0">
                  <c:v>NDM</c:v>
                </c:pt>
                <c:pt idx="1">
                  <c:v>DM</c:v>
                </c:pt>
                <c:pt idx="2">
                  <c:v>Power Station</c:v>
                </c:pt>
                <c:pt idx="3">
                  <c:v>Industrial</c:v>
                </c:pt>
                <c:pt idx="4">
                  <c:v>EU Export</c:v>
                </c:pt>
                <c:pt idx="5">
                  <c:v>Ireland Export</c:v>
                </c:pt>
                <c:pt idx="6">
                  <c:v>Storage Injection</c:v>
                </c:pt>
              </c:strCache>
            </c:strRef>
          </c:cat>
          <c:val>
            <c:numRef>
              <c:f>'Table1andFig1 Demand'!$C$20:$C$26</c:f>
              <c:numCache>
                <c:formatCode>#,##0.0;\-#,##0.0</c:formatCode>
                <c:ptCount val="7"/>
                <c:pt idx="0">
                  <c:v>26.8</c:v>
                </c:pt>
                <c:pt idx="1">
                  <c:v>3.7</c:v>
                </c:pt>
                <c:pt idx="2">
                  <c:v>7.8</c:v>
                </c:pt>
                <c:pt idx="3">
                  <c:v>0.5</c:v>
                </c:pt>
                <c:pt idx="4">
                  <c:v>1.7</c:v>
                </c:pt>
                <c:pt idx="5">
                  <c:v>3</c:v>
                </c:pt>
                <c:pt idx="6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5-4D59-9252-DAB23214A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6531576"/>
        <c:axId val="556534816"/>
      </c:barChart>
      <c:catAx>
        <c:axId val="556531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6534816"/>
        <c:crosses val="autoZero"/>
        <c:auto val="1"/>
        <c:lblAlgn val="ctr"/>
        <c:lblOffset val="100"/>
        <c:noMultiLvlLbl val="0"/>
      </c:catAx>
      <c:valAx>
        <c:axId val="55653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6531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'Fig2'!$B$4</c:f>
              <c:strCache>
                <c:ptCount val="1"/>
                <c:pt idx="0">
                  <c:v>Seasonal Normal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'Fig2'!$A$5:$A$187</c:f>
              <c:numCache>
                <c:formatCode>m/d/yyyy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'Fig2'!$B$5:$B$187</c:f>
              <c:numCache>
                <c:formatCode>0.0</c:formatCode>
                <c:ptCount val="183"/>
                <c:pt idx="0">
                  <c:v>61.568618539090906</c:v>
                </c:pt>
                <c:pt idx="1">
                  <c:v>67.105630762727273</c:v>
                </c:pt>
                <c:pt idx="2">
                  <c:v>68.822943116363632</c:v>
                </c:pt>
                <c:pt idx="3">
                  <c:v>69.777574837272724</c:v>
                </c:pt>
                <c:pt idx="4">
                  <c:v>70.903890539090909</c:v>
                </c:pt>
                <c:pt idx="5">
                  <c:v>72.513523114545464</c:v>
                </c:pt>
                <c:pt idx="6">
                  <c:v>69.958230704545457</c:v>
                </c:pt>
                <c:pt idx="7">
                  <c:v>70.758405084545458</c:v>
                </c:pt>
                <c:pt idx="8">
                  <c:v>77.132289752727274</c:v>
                </c:pt>
                <c:pt idx="9">
                  <c:v>79.016014656363637</c:v>
                </c:pt>
                <c:pt idx="10">
                  <c:v>81.086630951818179</c:v>
                </c:pt>
                <c:pt idx="11">
                  <c:v>82.158719938181818</c:v>
                </c:pt>
                <c:pt idx="12">
                  <c:v>84.320320155454539</c:v>
                </c:pt>
                <c:pt idx="13">
                  <c:v>81.812926888181821</c:v>
                </c:pt>
                <c:pt idx="14">
                  <c:v>83.422484870000005</c:v>
                </c:pt>
                <c:pt idx="15">
                  <c:v>90.786833398181813</c:v>
                </c:pt>
                <c:pt idx="16">
                  <c:v>91.749991399999999</c:v>
                </c:pt>
                <c:pt idx="17">
                  <c:v>93.373953154545461</c:v>
                </c:pt>
                <c:pt idx="18">
                  <c:v>95.627324863636375</c:v>
                </c:pt>
                <c:pt idx="19">
                  <c:v>96.854478263636352</c:v>
                </c:pt>
                <c:pt idx="20">
                  <c:v>92.796378309090912</c:v>
                </c:pt>
                <c:pt idx="21">
                  <c:v>94.041214545454537</c:v>
                </c:pt>
                <c:pt idx="22">
                  <c:v>101.62343345454546</c:v>
                </c:pt>
                <c:pt idx="23">
                  <c:v>103.55444108181818</c:v>
                </c:pt>
                <c:pt idx="24">
                  <c:v>105.68784420909091</c:v>
                </c:pt>
                <c:pt idx="25">
                  <c:v>107.34369726363637</c:v>
                </c:pt>
                <c:pt idx="26">
                  <c:v>110.12648608181817</c:v>
                </c:pt>
                <c:pt idx="27">
                  <c:v>106.66617604545455</c:v>
                </c:pt>
                <c:pt idx="28">
                  <c:v>107.19198866363637</c:v>
                </c:pt>
                <c:pt idx="29">
                  <c:v>115.26870209999998</c:v>
                </c:pt>
                <c:pt idx="30">
                  <c:v>118.10042872727273</c:v>
                </c:pt>
                <c:pt idx="31">
                  <c:v>119.31017096363635</c:v>
                </c:pt>
                <c:pt idx="32">
                  <c:v>120.58621239090908</c:v>
                </c:pt>
                <c:pt idx="33">
                  <c:v>122.62930506363637</c:v>
                </c:pt>
                <c:pt idx="34">
                  <c:v>118.13697896363637</c:v>
                </c:pt>
                <c:pt idx="35">
                  <c:v>119.26766825454546</c:v>
                </c:pt>
                <c:pt idx="36">
                  <c:v>127.32464799090909</c:v>
                </c:pt>
                <c:pt idx="37">
                  <c:v>129.24093251818184</c:v>
                </c:pt>
                <c:pt idx="38">
                  <c:v>131.26526589090909</c:v>
                </c:pt>
                <c:pt idx="39">
                  <c:v>132.99646780909092</c:v>
                </c:pt>
                <c:pt idx="40">
                  <c:v>134.81883555454544</c:v>
                </c:pt>
                <c:pt idx="41">
                  <c:v>129.64706778181818</c:v>
                </c:pt>
                <c:pt idx="42">
                  <c:v>130.21100968181818</c:v>
                </c:pt>
                <c:pt idx="43">
                  <c:v>138.19447027272727</c:v>
                </c:pt>
                <c:pt idx="44">
                  <c:v>139.72484381818182</c:v>
                </c:pt>
                <c:pt idx="45">
                  <c:v>141.95788809999999</c:v>
                </c:pt>
                <c:pt idx="46">
                  <c:v>144.39418316363637</c:v>
                </c:pt>
                <c:pt idx="47">
                  <c:v>147.02750540909091</c:v>
                </c:pt>
                <c:pt idx="48">
                  <c:v>142.63330260000001</c:v>
                </c:pt>
                <c:pt idx="49">
                  <c:v>143.15180618181819</c:v>
                </c:pt>
                <c:pt idx="50">
                  <c:v>152.08426190909091</c:v>
                </c:pt>
                <c:pt idx="51">
                  <c:v>153.44660663636364</c:v>
                </c:pt>
                <c:pt idx="52">
                  <c:v>154.88605400909091</c:v>
                </c:pt>
                <c:pt idx="53">
                  <c:v>155.95048001818182</c:v>
                </c:pt>
                <c:pt idx="54">
                  <c:v>157.16964872727274</c:v>
                </c:pt>
                <c:pt idx="55">
                  <c:v>150.19820742727273</c:v>
                </c:pt>
                <c:pt idx="56">
                  <c:v>150.17201823636364</c:v>
                </c:pt>
                <c:pt idx="57">
                  <c:v>159.35938671818181</c:v>
                </c:pt>
                <c:pt idx="58">
                  <c:v>161.0437954090909</c:v>
                </c:pt>
                <c:pt idx="59">
                  <c:v>163.18514209090907</c:v>
                </c:pt>
                <c:pt idx="60">
                  <c:v>165.31908760909093</c:v>
                </c:pt>
                <c:pt idx="61">
                  <c:v>167.75869050909091</c:v>
                </c:pt>
                <c:pt idx="62">
                  <c:v>160.50379414545455</c:v>
                </c:pt>
                <c:pt idx="63">
                  <c:v>159.51266060909091</c:v>
                </c:pt>
                <c:pt idx="64">
                  <c:v>168.95798023636362</c:v>
                </c:pt>
                <c:pt idx="65">
                  <c:v>169.16943981818181</c:v>
                </c:pt>
                <c:pt idx="66">
                  <c:v>169.32938726363636</c:v>
                </c:pt>
                <c:pt idx="67">
                  <c:v>169.59955961818181</c:v>
                </c:pt>
                <c:pt idx="68">
                  <c:v>171.01119042727271</c:v>
                </c:pt>
                <c:pt idx="69">
                  <c:v>163.6241090818182</c:v>
                </c:pt>
                <c:pt idx="70">
                  <c:v>163.19522151818182</c:v>
                </c:pt>
                <c:pt idx="71">
                  <c:v>173.56666060909092</c:v>
                </c:pt>
                <c:pt idx="72">
                  <c:v>174.97819949999999</c:v>
                </c:pt>
                <c:pt idx="73">
                  <c:v>176.34533919090907</c:v>
                </c:pt>
                <c:pt idx="74">
                  <c:v>177.36787617272728</c:v>
                </c:pt>
                <c:pt idx="75">
                  <c:v>178.76980953636362</c:v>
                </c:pt>
                <c:pt idx="76">
                  <c:v>170.45663961818181</c:v>
                </c:pt>
                <c:pt idx="77">
                  <c:v>169.93096457272728</c:v>
                </c:pt>
                <c:pt idx="78">
                  <c:v>179.93959763636363</c:v>
                </c:pt>
                <c:pt idx="79">
                  <c:v>180.57775949090907</c:v>
                </c:pt>
                <c:pt idx="80">
                  <c:v>179.75688758181818</c:v>
                </c:pt>
                <c:pt idx="81">
                  <c:v>180.29578798181817</c:v>
                </c:pt>
                <c:pt idx="82">
                  <c:v>175.36448791818182</c:v>
                </c:pt>
                <c:pt idx="83">
                  <c:v>165.79306377272727</c:v>
                </c:pt>
                <c:pt idx="84">
                  <c:v>166.08492653636364</c:v>
                </c:pt>
                <c:pt idx="85">
                  <c:v>156.95330487272727</c:v>
                </c:pt>
                <c:pt idx="86">
                  <c:v>168.34794620909091</c:v>
                </c:pt>
                <c:pt idx="87">
                  <c:v>169.69050426363637</c:v>
                </c:pt>
                <c:pt idx="88">
                  <c:v>178.23082551818183</c:v>
                </c:pt>
                <c:pt idx="89">
                  <c:v>178.04143971818181</c:v>
                </c:pt>
                <c:pt idx="90">
                  <c:v>171.3715661818182</c:v>
                </c:pt>
                <c:pt idx="91">
                  <c:v>171.52040852727271</c:v>
                </c:pt>
                <c:pt idx="92">
                  <c:v>169.77518529090909</c:v>
                </c:pt>
                <c:pt idx="93">
                  <c:v>184.23419975454547</c:v>
                </c:pt>
                <c:pt idx="94">
                  <c:v>185.0898811909091</c:v>
                </c:pt>
                <c:pt idx="95">
                  <c:v>185.42810393636364</c:v>
                </c:pt>
                <c:pt idx="96">
                  <c:v>186.55259019999997</c:v>
                </c:pt>
                <c:pt idx="97">
                  <c:v>177.15584473636363</c:v>
                </c:pt>
                <c:pt idx="98">
                  <c:v>175.94037176363636</c:v>
                </c:pt>
                <c:pt idx="99">
                  <c:v>186.57336081818184</c:v>
                </c:pt>
                <c:pt idx="100">
                  <c:v>187.17495951818182</c:v>
                </c:pt>
                <c:pt idx="101">
                  <c:v>188.05306170909091</c:v>
                </c:pt>
                <c:pt idx="102">
                  <c:v>188.82991425454546</c:v>
                </c:pt>
                <c:pt idx="103">
                  <c:v>190.8127338909091</c:v>
                </c:pt>
                <c:pt idx="104">
                  <c:v>181.44789209090911</c:v>
                </c:pt>
                <c:pt idx="105">
                  <c:v>179.97078840909091</c:v>
                </c:pt>
                <c:pt idx="106">
                  <c:v>190.16691715454544</c:v>
                </c:pt>
                <c:pt idx="107">
                  <c:v>190.2621867</c:v>
                </c:pt>
                <c:pt idx="108">
                  <c:v>190.31534422727273</c:v>
                </c:pt>
                <c:pt idx="109">
                  <c:v>190.62355019999998</c:v>
                </c:pt>
                <c:pt idx="110">
                  <c:v>191.8405882909091</c:v>
                </c:pt>
                <c:pt idx="111">
                  <c:v>181.91010894545454</c:v>
                </c:pt>
                <c:pt idx="112">
                  <c:v>180.00061641818181</c:v>
                </c:pt>
                <c:pt idx="113">
                  <c:v>189.29723283636366</c:v>
                </c:pt>
                <c:pt idx="114">
                  <c:v>188.36973465454545</c:v>
                </c:pt>
                <c:pt idx="115">
                  <c:v>187.4853049090909</c:v>
                </c:pt>
                <c:pt idx="116">
                  <c:v>186.95108502727271</c:v>
                </c:pt>
                <c:pt idx="117">
                  <c:v>187.35631795454546</c:v>
                </c:pt>
                <c:pt idx="118">
                  <c:v>177.56021362727273</c:v>
                </c:pt>
                <c:pt idx="119">
                  <c:v>176.06184952727273</c:v>
                </c:pt>
                <c:pt idx="120">
                  <c:v>186.00204699090909</c:v>
                </c:pt>
                <c:pt idx="121">
                  <c:v>186.09633651818183</c:v>
                </c:pt>
                <c:pt idx="122">
                  <c:v>185.89625501818182</c:v>
                </c:pt>
                <c:pt idx="123">
                  <c:v>185.64105409999999</c:v>
                </c:pt>
                <c:pt idx="124">
                  <c:v>186.20828053636362</c:v>
                </c:pt>
                <c:pt idx="125">
                  <c:v>176.60866780909089</c:v>
                </c:pt>
                <c:pt idx="126">
                  <c:v>175.42945708181819</c:v>
                </c:pt>
                <c:pt idx="127">
                  <c:v>185.55957253636365</c:v>
                </c:pt>
                <c:pt idx="128">
                  <c:v>185.69141804545455</c:v>
                </c:pt>
                <c:pt idx="129">
                  <c:v>186.01720376363636</c:v>
                </c:pt>
                <c:pt idx="130">
                  <c:v>186.38009277272729</c:v>
                </c:pt>
                <c:pt idx="131">
                  <c:v>187.22009806363639</c:v>
                </c:pt>
                <c:pt idx="132">
                  <c:v>178.00012805454546</c:v>
                </c:pt>
                <c:pt idx="133">
                  <c:v>176.57470986363637</c:v>
                </c:pt>
                <c:pt idx="134">
                  <c:v>186.34327122727274</c:v>
                </c:pt>
                <c:pt idx="135">
                  <c:v>185.07553342727272</c:v>
                </c:pt>
                <c:pt idx="136">
                  <c:v>184.13046906363635</c:v>
                </c:pt>
                <c:pt idx="137">
                  <c:v>182.83012528181817</c:v>
                </c:pt>
                <c:pt idx="138">
                  <c:v>182.66074073636364</c:v>
                </c:pt>
                <c:pt idx="139">
                  <c:v>172.90115533636364</c:v>
                </c:pt>
                <c:pt idx="140">
                  <c:v>170.85020925454546</c:v>
                </c:pt>
                <c:pt idx="141">
                  <c:v>179.65895814545453</c:v>
                </c:pt>
                <c:pt idx="142">
                  <c:v>179.29123964545454</c:v>
                </c:pt>
                <c:pt idx="143">
                  <c:v>178.5834976909091</c:v>
                </c:pt>
                <c:pt idx="144">
                  <c:v>177.52531020909089</c:v>
                </c:pt>
                <c:pt idx="145">
                  <c:v>177.51523224545454</c:v>
                </c:pt>
                <c:pt idx="146">
                  <c:v>167.98627977272727</c:v>
                </c:pt>
                <c:pt idx="147">
                  <c:v>165.91888280909092</c:v>
                </c:pt>
                <c:pt idx="148">
                  <c:v>174.71028017272727</c:v>
                </c:pt>
                <c:pt idx="149">
                  <c:v>172.52340105454547</c:v>
                </c:pt>
                <c:pt idx="150">
                  <c:v>171.95587401818182</c:v>
                </c:pt>
                <c:pt idx="151">
                  <c:v>171.96373773636364</c:v>
                </c:pt>
                <c:pt idx="152">
                  <c:v>171.03670145454547</c:v>
                </c:pt>
                <c:pt idx="153">
                  <c:v>161.35616813636364</c:v>
                </c:pt>
                <c:pt idx="154">
                  <c:v>160.45125546363636</c:v>
                </c:pt>
                <c:pt idx="155">
                  <c:v>168.39831933636364</c:v>
                </c:pt>
                <c:pt idx="156">
                  <c:v>167.12852179090908</c:v>
                </c:pt>
                <c:pt idx="157">
                  <c:v>165.60745182727271</c:v>
                </c:pt>
                <c:pt idx="158">
                  <c:v>164.33620781818183</c:v>
                </c:pt>
                <c:pt idx="159">
                  <c:v>163.73774348181817</c:v>
                </c:pt>
                <c:pt idx="160">
                  <c:v>154.24114672727274</c:v>
                </c:pt>
                <c:pt idx="161">
                  <c:v>151.91049084545455</c:v>
                </c:pt>
                <c:pt idx="162">
                  <c:v>159.82825584545455</c:v>
                </c:pt>
                <c:pt idx="163">
                  <c:v>159.36257827272726</c:v>
                </c:pt>
                <c:pt idx="164">
                  <c:v>157.93263417272726</c:v>
                </c:pt>
                <c:pt idx="165">
                  <c:v>157.0693044090909</c:v>
                </c:pt>
                <c:pt idx="166">
                  <c:v>156.98929726363636</c:v>
                </c:pt>
                <c:pt idx="167">
                  <c:v>148.51541132727272</c:v>
                </c:pt>
                <c:pt idx="168">
                  <c:v>146.61144989090909</c:v>
                </c:pt>
                <c:pt idx="169">
                  <c:v>153.42324810909091</c:v>
                </c:pt>
                <c:pt idx="170">
                  <c:v>152.21236993636364</c:v>
                </c:pt>
                <c:pt idx="171">
                  <c:v>150.70850527272728</c:v>
                </c:pt>
                <c:pt idx="172">
                  <c:v>149.01329445454544</c:v>
                </c:pt>
                <c:pt idx="173">
                  <c:v>148.42108354545454</c:v>
                </c:pt>
                <c:pt idx="174">
                  <c:v>139.4638596181818</c:v>
                </c:pt>
                <c:pt idx="175">
                  <c:v>136.94095340909092</c:v>
                </c:pt>
                <c:pt idx="176">
                  <c:v>143.29964839090908</c:v>
                </c:pt>
                <c:pt idx="177">
                  <c:v>141.54797198181816</c:v>
                </c:pt>
                <c:pt idx="178">
                  <c:v>140.11387239999999</c:v>
                </c:pt>
                <c:pt idx="179">
                  <c:v>138.26971033636366</c:v>
                </c:pt>
                <c:pt idx="180">
                  <c:v>135.43491524545453</c:v>
                </c:pt>
                <c:pt idx="181">
                  <c:v>129.78492641818181</c:v>
                </c:pt>
                <c:pt idx="182">
                  <c:v>129.05134131818181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5-4258-8B8D-EDDCEEA6FE76}"/>
            </c:ext>
          </c:extLst>
        </c:ser>
        <c:ser>
          <c:idx val="1"/>
          <c:order val="1"/>
          <c:tx>
            <c:strRef>
              <c:f>'Fig2'!$C$4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'Fig2'!$A$5:$A$187</c:f>
              <c:numCache>
                <c:formatCode>m/d/yyyy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'Fig2'!$C$5:$C$187</c:f>
              <c:numCache>
                <c:formatCode>0.0</c:formatCode>
                <c:ptCount val="183"/>
                <c:pt idx="0">
                  <c:v>41.333129818181817</c:v>
                </c:pt>
                <c:pt idx="1">
                  <c:v>48.07203309090908</c:v>
                </c:pt>
                <c:pt idx="2">
                  <c:v>52.627809454545449</c:v>
                </c:pt>
                <c:pt idx="3">
                  <c:v>55.98375336363636</c:v>
                </c:pt>
                <c:pt idx="4">
                  <c:v>55.067257090909088</c:v>
                </c:pt>
                <c:pt idx="5">
                  <c:v>47.515372181818179</c:v>
                </c:pt>
                <c:pt idx="6">
                  <c:v>42.14204872727273</c:v>
                </c:pt>
                <c:pt idx="7">
                  <c:v>43.162436999999997</c:v>
                </c:pt>
                <c:pt idx="8">
                  <c:v>43.717178454545454</c:v>
                </c:pt>
                <c:pt idx="9">
                  <c:v>43.879194727272726</c:v>
                </c:pt>
                <c:pt idx="10">
                  <c:v>52.562097272727264</c:v>
                </c:pt>
                <c:pt idx="11">
                  <c:v>60.503684545454547</c:v>
                </c:pt>
                <c:pt idx="12">
                  <c:v>61.970524454545448</c:v>
                </c:pt>
                <c:pt idx="13">
                  <c:v>75.936029272727282</c:v>
                </c:pt>
                <c:pt idx="14">
                  <c:v>93.952281090909082</c:v>
                </c:pt>
                <c:pt idx="15">
                  <c:v>114.46110663636364</c:v>
                </c:pt>
                <c:pt idx="16">
                  <c:v>100.64677136363638</c:v>
                </c:pt>
                <c:pt idx="17">
                  <c:v>91.489011909090905</c:v>
                </c:pt>
                <c:pt idx="18">
                  <c:v>71.79229554545455</c:v>
                </c:pt>
                <c:pt idx="19">
                  <c:v>79.200297181818186</c:v>
                </c:pt>
                <c:pt idx="20">
                  <c:v>82.172708</c:v>
                </c:pt>
                <c:pt idx="21">
                  <c:v>89.101638545454549</c:v>
                </c:pt>
                <c:pt idx="22">
                  <c:v>100.80136536363638</c:v>
                </c:pt>
                <c:pt idx="23">
                  <c:v>95.942049545454537</c:v>
                </c:pt>
                <c:pt idx="24">
                  <c:v>100.67450172727273</c:v>
                </c:pt>
                <c:pt idx="25">
                  <c:v>95.795370454545449</c:v>
                </c:pt>
                <c:pt idx="26">
                  <c:v>99.002428363636369</c:v>
                </c:pt>
                <c:pt idx="27">
                  <c:v>91.327296727272724</c:v>
                </c:pt>
                <c:pt idx="28">
                  <c:v>93.974534727272712</c:v>
                </c:pt>
                <c:pt idx="29">
                  <c:v>105.06941372727273</c:v>
                </c:pt>
                <c:pt idx="30">
                  <c:v>107.10667781818182</c:v>
                </c:pt>
                <c:pt idx="31">
                  <c:v>104.20706127272729</c:v>
                </c:pt>
                <c:pt idx="32">
                  <c:v>119.56640909090908</c:v>
                </c:pt>
                <c:pt idx="33">
                  <c:v>114.01779018181819</c:v>
                </c:pt>
                <c:pt idx="34">
                  <c:v>115.98799118181817</c:v>
                </c:pt>
                <c:pt idx="35">
                  <c:v>110.10773409090908</c:v>
                </c:pt>
                <c:pt idx="36">
                  <c:v>122.04453845454545</c:v>
                </c:pt>
                <c:pt idx="37">
                  <c:v>125.09172918181817</c:v>
                </c:pt>
                <c:pt idx="38">
                  <c:v>130.93268145454547</c:v>
                </c:pt>
                <c:pt idx="39">
                  <c:v>137.27254363636362</c:v>
                </c:pt>
                <c:pt idx="40">
                  <c:v>143.21334909090911</c:v>
                </c:pt>
                <c:pt idx="41">
                  <c:v>138.54040490909091</c:v>
                </c:pt>
                <c:pt idx="42">
                  <c:v>141.94404627272726</c:v>
                </c:pt>
                <c:pt idx="43">
                  <c:v>123.94991209090909</c:v>
                </c:pt>
                <c:pt idx="44">
                  <c:v>124.07187372727275</c:v>
                </c:pt>
                <c:pt idx="45">
                  <c:v>131.42173418181818</c:v>
                </c:pt>
                <c:pt idx="46">
                  <c:v>147.99072418181819</c:v>
                </c:pt>
                <c:pt idx="47">
                  <c:v>141.65101045454546</c:v>
                </c:pt>
                <c:pt idx="48">
                  <c:v>112.908394</c:v>
                </c:pt>
                <c:pt idx="49">
                  <c:v>108.76435218181818</c:v>
                </c:pt>
                <c:pt idx="50">
                  <c:v>120.06516036363637</c:v>
                </c:pt>
                <c:pt idx="51">
                  <c:v>131.91049572727272</c:v>
                </c:pt>
                <c:pt idx="52">
                  <c:v>135.40202027272727</c:v>
                </c:pt>
                <c:pt idx="53">
                  <c:v>120.85949881818182</c:v>
                </c:pt>
                <c:pt idx="54">
                  <c:v>152.21079618181818</c:v>
                </c:pt>
                <c:pt idx="55">
                  <c:v>173.28429572727273</c:v>
                </c:pt>
                <c:pt idx="56">
                  <c:v>172.01467909090908</c:v>
                </c:pt>
                <c:pt idx="57">
                  <c:v>163.98683436363638</c:v>
                </c:pt>
                <c:pt idx="58">
                  <c:v>174.94828372727272</c:v>
                </c:pt>
                <c:pt idx="59">
                  <c:v>197.14984245454545</c:v>
                </c:pt>
                <c:pt idx="60">
                  <c:v>216.00961490909091</c:v>
                </c:pt>
                <c:pt idx="61">
                  <c:v>226.62077909090905</c:v>
                </c:pt>
                <c:pt idx="62">
                  <c:v>224.22409281818182</c:v>
                </c:pt>
                <c:pt idx="63">
                  <c:v>196.09020281818184</c:v>
                </c:pt>
                <c:pt idx="64">
                  <c:v>186.93496472727273</c:v>
                </c:pt>
                <c:pt idx="65">
                  <c:v>186.03967909090909</c:v>
                </c:pt>
                <c:pt idx="66">
                  <c:v>203.279618</c:v>
                </c:pt>
                <c:pt idx="67">
                  <c:v>185.68204399999999</c:v>
                </c:pt>
                <c:pt idx="68">
                  <c:v>159.95298709090909</c:v>
                </c:pt>
                <c:pt idx="69">
                  <c:v>146.09869954545454</c:v>
                </c:pt>
                <c:pt idx="70">
                  <c:v>144.84290236363634</c:v>
                </c:pt>
                <c:pt idx="71">
                  <c:v>149.10435563636364</c:v>
                </c:pt>
                <c:pt idx="72">
                  <c:v>147.46977536363636</c:v>
                </c:pt>
                <c:pt idx="73">
                  <c:v>166.11706427272728</c:v>
                </c:pt>
                <c:pt idx="74">
                  <c:v>170.30212081818181</c:v>
                </c:pt>
                <c:pt idx="75">
                  <c:v>159.7453880909091</c:v>
                </c:pt>
                <c:pt idx="76">
                  <c:v>132.75980154545456</c:v>
                </c:pt>
                <c:pt idx="77">
                  <c:v>129.48278481818181</c:v>
                </c:pt>
                <c:pt idx="78">
                  <c:v>128.07379863636362</c:v>
                </c:pt>
                <c:pt idx="79">
                  <c:v>139.68259799999998</c:v>
                </c:pt>
                <c:pt idx="80">
                  <c:v>149.29956754545455</c:v>
                </c:pt>
                <c:pt idx="81">
                  <c:v>136.41475254545455</c:v>
                </c:pt>
                <c:pt idx="82">
                  <c:v>135.76575090909091</c:v>
                </c:pt>
                <c:pt idx="83">
                  <c:v>123.18604827272726</c:v>
                </c:pt>
                <c:pt idx="84">
                  <c:v>109.06402645454546</c:v>
                </c:pt>
                <c:pt idx="85">
                  <c:v>110.23582063636364</c:v>
                </c:pt>
                <c:pt idx="86">
                  <c:v>136.40450136363634</c:v>
                </c:pt>
                <c:pt idx="87">
                  <c:v>140.90332772727271</c:v>
                </c:pt>
                <c:pt idx="88">
                  <c:v>138.8954</c:v>
                </c:pt>
                <c:pt idx="89">
                  <c:v>148.8240109090909</c:v>
                </c:pt>
                <c:pt idx="90">
                  <c:v>145.86983381818183</c:v>
                </c:pt>
                <c:pt idx="91">
                  <c:v>146.4615321818182</c:v>
                </c:pt>
                <c:pt idx="92">
                  <c:v>146.1622958181818</c:v>
                </c:pt>
                <c:pt idx="93">
                  <c:v>141.65185399999999</c:v>
                </c:pt>
                <c:pt idx="94">
                  <c:v>144.17221963636362</c:v>
                </c:pt>
                <c:pt idx="95">
                  <c:v>156.14765518181818</c:v>
                </c:pt>
                <c:pt idx="96">
                  <c:v>164.80096472727271</c:v>
                </c:pt>
                <c:pt idx="97">
                  <c:v>168.26927000000001</c:v>
                </c:pt>
                <c:pt idx="98">
                  <c:v>187.8890559090909</c:v>
                </c:pt>
                <c:pt idx="99">
                  <c:v>217.54731000000001</c:v>
                </c:pt>
                <c:pt idx="100">
                  <c:v>219.22875972727272</c:v>
                </c:pt>
                <c:pt idx="101">
                  <c:v>214.8460162727273</c:v>
                </c:pt>
                <c:pt idx="102">
                  <c:v>204.10547709090909</c:v>
                </c:pt>
                <c:pt idx="103">
                  <c:v>194.59641136363635</c:v>
                </c:pt>
                <c:pt idx="104">
                  <c:v>182.35170809090911</c:v>
                </c:pt>
                <c:pt idx="105">
                  <c:v>187.60002127272728</c:v>
                </c:pt>
                <c:pt idx="106">
                  <c:v>224.3495478181818</c:v>
                </c:pt>
                <c:pt idx="107">
                  <c:v>227.48870154545457</c:v>
                </c:pt>
                <c:pt idx="108">
                  <c:v>233.7734080909091</c:v>
                </c:pt>
                <c:pt idx="109">
                  <c:v>246.07938645454544</c:v>
                </c:pt>
                <c:pt idx="110">
                  <c:v>229.7574129090909</c:v>
                </c:pt>
                <c:pt idx="111">
                  <c:v>201.40555700000002</c:v>
                </c:pt>
                <c:pt idx="112">
                  <c:v>165.34328663636364</c:v>
                </c:pt>
                <c:pt idx="113">
                  <c:v>164.68080372727275</c:v>
                </c:pt>
                <c:pt idx="114">
                  <c:v>164.42292963636362</c:v>
                </c:pt>
                <c:pt idx="115">
                  <c:v>149.88808309090908</c:v>
                </c:pt>
                <c:pt idx="116">
                  <c:v>147.14270009090907</c:v>
                </c:pt>
                <c:pt idx="117">
                  <c:v>152.56232472727271</c:v>
                </c:pt>
                <c:pt idx="118">
                  <c:v>161.51911227272728</c:v>
                </c:pt>
                <c:pt idx="119">
                  <c:v>149.36328218181819</c:v>
                </c:pt>
                <c:pt idx="120">
                  <c:v>143.80943027272727</c:v>
                </c:pt>
                <c:pt idx="121">
                  <c:v>157.44728081818181</c:v>
                </c:pt>
                <c:pt idx="122">
                  <c:v>171.02153081818182</c:v>
                </c:pt>
                <c:pt idx="123">
                  <c:v>164.08759854545454</c:v>
                </c:pt>
                <c:pt idx="124">
                  <c:v>143.55966454545455</c:v>
                </c:pt>
                <c:pt idx="125">
                  <c:v>122.89598954545454</c:v>
                </c:pt>
                <c:pt idx="126">
                  <c:v>125.1758849090909</c:v>
                </c:pt>
                <c:pt idx="127">
                  <c:v>139.39703136363636</c:v>
                </c:pt>
                <c:pt idx="128">
                  <c:v>139.9402431818182</c:v>
                </c:pt>
                <c:pt idx="129">
                  <c:v>165.62233309090911</c:v>
                </c:pt>
                <c:pt idx="130">
                  <c:v>182.23883445454547</c:v>
                </c:pt>
                <c:pt idx="131">
                  <c:v>153.15511827272726</c:v>
                </c:pt>
                <c:pt idx="132">
                  <c:v>135.33633909090909</c:v>
                </c:pt>
                <c:pt idx="133">
                  <c:v>140.695425</c:v>
                </c:pt>
                <c:pt idx="134">
                  <c:v>158.38192545454547</c:v>
                </c:pt>
                <c:pt idx="135">
                  <c:v>158.77919654545454</c:v>
                </c:pt>
                <c:pt idx="136">
                  <c:v>129.28217663636363</c:v>
                </c:pt>
                <c:pt idx="137">
                  <c:v>105.93705645454547</c:v>
                </c:pt>
                <c:pt idx="138">
                  <c:v>112.35657145454546</c:v>
                </c:pt>
                <c:pt idx="139">
                  <c:v>111.45442781818183</c:v>
                </c:pt>
                <c:pt idx="140">
                  <c:v>103.13383672727272</c:v>
                </c:pt>
                <c:pt idx="141">
                  <c:v>123.46281118181818</c:v>
                </c:pt>
                <c:pt idx="142">
                  <c:v>132.62181527272728</c:v>
                </c:pt>
                <c:pt idx="143">
                  <c:v>136.83007454545455</c:v>
                </c:pt>
                <c:pt idx="144">
                  <c:v>155.12255327272726</c:v>
                </c:pt>
                <c:pt idx="145">
                  <c:v>165.92060872727274</c:v>
                </c:pt>
                <c:pt idx="146">
                  <c:v>159.64575245454546</c:v>
                </c:pt>
                <c:pt idx="147">
                  <c:v>166.69027645454545</c:v>
                </c:pt>
                <c:pt idx="148">
                  <c:v>176.49842890909093</c:v>
                </c:pt>
                <c:pt idx="149">
                  <c:v>173.27212909090909</c:v>
                </c:pt>
                <c:pt idx="150">
                  <c:v>155.73723081818181</c:v>
                </c:pt>
                <c:pt idx="151">
                  <c:v>146.80397027272727</c:v>
                </c:pt>
                <c:pt idx="152">
                  <c:v>173.86345945454545</c:v>
                </c:pt>
                <c:pt idx="153">
                  <c:v>167.48666945454545</c:v>
                </c:pt>
                <c:pt idx="154">
                  <c:v>158.70055236363635</c:v>
                </c:pt>
                <c:pt idx="155">
                  <c:v>164.06439727272729</c:v>
                </c:pt>
                <c:pt idx="156">
                  <c:v>148.87698118181819</c:v>
                </c:pt>
                <c:pt idx="157">
                  <c:v>149.41060354545453</c:v>
                </c:pt>
                <c:pt idx="158">
                  <c:v>157.3774489090909</c:v>
                </c:pt>
                <c:pt idx="159">
                  <c:v>159.90796136363636</c:v>
                </c:pt>
                <c:pt idx="160">
                  <c:v>140.10443454545455</c:v>
                </c:pt>
                <c:pt idx="161">
                  <c:v>142.82342190909091</c:v>
                </c:pt>
                <c:pt idx="162">
                  <c:v>155.08157145454547</c:v>
                </c:pt>
                <c:pt idx="163">
                  <c:v>137.40184381818179</c:v>
                </c:pt>
                <c:pt idx="164">
                  <c:v>120.86943636363638</c:v>
                </c:pt>
                <c:pt idx="165">
                  <c:v>115.30271045454546</c:v>
                </c:pt>
                <c:pt idx="166">
                  <c:v>113.01375881818181</c:v>
                </c:pt>
                <c:pt idx="167">
                  <c:v>117.43314727272728</c:v>
                </c:pt>
                <c:pt idx="168">
                  <c:v>103.28486690909091</c:v>
                </c:pt>
                <c:pt idx="169">
                  <c:v>105.88177563636363</c:v>
                </c:pt>
                <c:pt idx="170">
                  <c:v>101.74070327272729</c:v>
                </c:pt>
                <c:pt idx="171">
                  <c:v>102.43801581818184</c:v>
                </c:pt>
                <c:pt idx="172">
                  <c:v>111.21601718181819</c:v>
                </c:pt>
                <c:pt idx="173">
                  <c:v>117.51834200000002</c:v>
                </c:pt>
                <c:pt idx="174">
                  <c:v>131.98759690909094</c:v>
                </c:pt>
                <c:pt idx="175">
                  <c:v>119.52360236363637</c:v>
                </c:pt>
                <c:pt idx="176">
                  <c:v>136.72922918181817</c:v>
                </c:pt>
                <c:pt idx="177">
                  <c:v>122.66013127272727</c:v>
                </c:pt>
                <c:pt idx="178">
                  <c:v>134.06684845454546</c:v>
                </c:pt>
                <c:pt idx="179">
                  <c:v>142.20399718181818</c:v>
                </c:pt>
                <c:pt idx="180">
                  <c:v>118.60622318181818</c:v>
                </c:pt>
                <c:pt idx="181">
                  <c:v>95.536848818181838</c:v>
                </c:pt>
                <c:pt idx="182">
                  <c:v>104.35524681818183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F5-4258-8B8D-EDDCEEA6F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5887128"/>
        <c:axId val="705880288"/>
      </c:lineChart>
      <c:dateAx>
        <c:axId val="705887128"/>
        <c:scaling>
          <c:orientation val="minMax"/>
        </c:scaling>
        <c:delete val="0"/>
        <c:axPos val="b"/>
        <c:numFmt formatCode="d\-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5880288"/>
        <c:crosses val="autoZero"/>
        <c:auto val="1"/>
        <c:lblOffset val="100"/>
        <c:baseTimeUnit val="days"/>
      </c:dateAx>
      <c:valAx>
        <c:axId val="70588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mcm/d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5887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National Composite Weather</a:t>
            </a:r>
          </a:p>
          <a:p>
            <a:pPr>
              <a:defRPr sz="17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Winter 2023/24 and historic range</a:t>
            </a:r>
          </a:p>
        </c:rich>
      </c:tx>
      <c:layout>
        <c:manualLayout>
          <c:xMode val="edge"/>
          <c:yMode val="edge"/>
          <c:x val="0.30778684030369957"/>
          <c:y val="1.3582429192571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176210475089228E-2"/>
          <c:y val="0.12077134375471722"/>
          <c:w val="0.891428104083268"/>
          <c:h val="0.70391047904758297"/>
        </c:manualLayout>
      </c:layout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cat>
            <c:numRef>
              <c:f>'Fig3'!$B$39:$B$220</c:f>
              <c:numCache>
                <c:formatCode>m/d/yyyy</c:formatCode>
                <c:ptCount val="182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</c:numCache>
            </c:numRef>
          </c:cat>
          <c:val>
            <c:numRef>
              <c:f>'Fig3'!$D$39:$D$219</c:f>
              <c:numCache>
                <c:formatCode>0.00</c:formatCode>
                <c:ptCount val="181"/>
                <c:pt idx="0">
                  <c:v>9.1207499999999992</c:v>
                </c:pt>
                <c:pt idx="1">
                  <c:v>8.1300500000000007</c:v>
                </c:pt>
                <c:pt idx="2">
                  <c:v>8.6335800000000003</c:v>
                </c:pt>
                <c:pt idx="3">
                  <c:v>8.5226900000000008</c:v>
                </c:pt>
                <c:pt idx="4">
                  <c:v>9.1285300000000014</c:v>
                </c:pt>
                <c:pt idx="5">
                  <c:v>8.3261499999999984</c:v>
                </c:pt>
                <c:pt idx="6">
                  <c:v>7.9665599999999994</c:v>
                </c:pt>
                <c:pt idx="7">
                  <c:v>9.0704600000000006</c:v>
                </c:pt>
                <c:pt idx="8">
                  <c:v>8.5540400000000005</c:v>
                </c:pt>
                <c:pt idx="9">
                  <c:v>7.4423500000000002</c:v>
                </c:pt>
                <c:pt idx="10">
                  <c:v>7.4419399999999998</c:v>
                </c:pt>
                <c:pt idx="11">
                  <c:v>7.4223099999999986</c:v>
                </c:pt>
                <c:pt idx="12">
                  <c:v>7.4024800000000006</c:v>
                </c:pt>
                <c:pt idx="13">
                  <c:v>7.4151100000000012</c:v>
                </c:pt>
                <c:pt idx="14">
                  <c:v>6.7714299999999987</c:v>
                </c:pt>
                <c:pt idx="15">
                  <c:v>6.03789</c:v>
                </c:pt>
                <c:pt idx="16">
                  <c:v>5.7854300000000016</c:v>
                </c:pt>
                <c:pt idx="17">
                  <c:v>6.4635100000000012</c:v>
                </c:pt>
                <c:pt idx="18">
                  <c:v>6.5373000000000001</c:v>
                </c:pt>
                <c:pt idx="19">
                  <c:v>6.0601700000000003</c:v>
                </c:pt>
                <c:pt idx="20">
                  <c:v>6.1762300000000003</c:v>
                </c:pt>
                <c:pt idx="21">
                  <c:v>6.0054800000000004</c:v>
                </c:pt>
                <c:pt idx="22">
                  <c:v>6.1204900000000002</c:v>
                </c:pt>
                <c:pt idx="23">
                  <c:v>5.9704400000000009</c:v>
                </c:pt>
                <c:pt idx="24">
                  <c:v>6.1538399999999998</c:v>
                </c:pt>
                <c:pt idx="25">
                  <c:v>6.3167799999999996</c:v>
                </c:pt>
                <c:pt idx="26">
                  <c:v>5.9807099999999993</c:v>
                </c:pt>
                <c:pt idx="27">
                  <c:v>5.7340899999999984</c:v>
                </c:pt>
                <c:pt idx="28">
                  <c:v>4.8371499999999994</c:v>
                </c:pt>
                <c:pt idx="29">
                  <c:v>4.5848400000000007</c:v>
                </c:pt>
                <c:pt idx="30">
                  <c:v>4.8789099999999994</c:v>
                </c:pt>
                <c:pt idx="31">
                  <c:v>4.9380500000000005</c:v>
                </c:pt>
                <c:pt idx="32">
                  <c:v>4.9696300000000004</c:v>
                </c:pt>
                <c:pt idx="33">
                  <c:v>4.1125999999999996</c:v>
                </c:pt>
                <c:pt idx="34">
                  <c:v>3.8875600000000001</c:v>
                </c:pt>
                <c:pt idx="35">
                  <c:v>3.0378400000000001</c:v>
                </c:pt>
                <c:pt idx="36">
                  <c:v>3.3208699999999998</c:v>
                </c:pt>
                <c:pt idx="37">
                  <c:v>3.6484899999999998</c:v>
                </c:pt>
                <c:pt idx="38">
                  <c:v>3.9082799999999995</c:v>
                </c:pt>
                <c:pt idx="39">
                  <c:v>3.5686900000000001</c:v>
                </c:pt>
                <c:pt idx="40">
                  <c:v>3.8841800000000006</c:v>
                </c:pt>
                <c:pt idx="41">
                  <c:v>4.1529800000000003</c:v>
                </c:pt>
                <c:pt idx="42">
                  <c:v>3.04623</c:v>
                </c:pt>
                <c:pt idx="43">
                  <c:v>3.0011399999999999</c:v>
                </c:pt>
                <c:pt idx="44">
                  <c:v>2.5038300000000002</c:v>
                </c:pt>
                <c:pt idx="45">
                  <c:v>0.73055999999999988</c:v>
                </c:pt>
                <c:pt idx="46">
                  <c:v>-1.0548500000000001</c:v>
                </c:pt>
                <c:pt idx="47">
                  <c:v>1.72675</c:v>
                </c:pt>
                <c:pt idx="48">
                  <c:v>1.17334</c:v>
                </c:pt>
                <c:pt idx="49">
                  <c:v>0.88868000000000014</c:v>
                </c:pt>
                <c:pt idx="50">
                  <c:v>1.1595599999999999</c:v>
                </c:pt>
                <c:pt idx="51">
                  <c:v>1.2474799999999999</c:v>
                </c:pt>
                <c:pt idx="52">
                  <c:v>1.1676399999999998</c:v>
                </c:pt>
                <c:pt idx="53">
                  <c:v>0.15025000000000008</c:v>
                </c:pt>
                <c:pt idx="54">
                  <c:v>0.30288000000000004</c:v>
                </c:pt>
                <c:pt idx="55">
                  <c:v>1.44231</c:v>
                </c:pt>
                <c:pt idx="56">
                  <c:v>1.49742</c:v>
                </c:pt>
                <c:pt idx="57">
                  <c:v>-7.6979999999999965E-2</c:v>
                </c:pt>
                <c:pt idx="58">
                  <c:v>-0.44808999999999999</c:v>
                </c:pt>
                <c:pt idx="59">
                  <c:v>-0.55242999999999987</c:v>
                </c:pt>
                <c:pt idx="60">
                  <c:v>-0.89811000000000007</c:v>
                </c:pt>
                <c:pt idx="61">
                  <c:v>-1.5725000000000002</c:v>
                </c:pt>
                <c:pt idx="62">
                  <c:v>-1.1784400000000002</c:v>
                </c:pt>
                <c:pt idx="63">
                  <c:v>-1.5941399999999999</c:v>
                </c:pt>
                <c:pt idx="64">
                  <c:v>0.19799000000000011</c:v>
                </c:pt>
                <c:pt idx="65">
                  <c:v>-0.28984999999999994</c:v>
                </c:pt>
                <c:pt idx="66">
                  <c:v>-0.78346000000000005</c:v>
                </c:pt>
                <c:pt idx="67">
                  <c:v>-1.2193599999999998</c:v>
                </c:pt>
                <c:pt idx="68">
                  <c:v>-1.3513200000000001</c:v>
                </c:pt>
                <c:pt idx="69">
                  <c:v>-1.2912699999999999</c:v>
                </c:pt>
                <c:pt idx="70">
                  <c:v>-0.71349000000000018</c:v>
                </c:pt>
                <c:pt idx="71">
                  <c:v>-1.6874500000000001</c:v>
                </c:pt>
                <c:pt idx="72">
                  <c:v>-2.8424899999999993</c:v>
                </c:pt>
                <c:pt idx="73">
                  <c:v>-3.8798799999999996</c:v>
                </c:pt>
                <c:pt idx="74">
                  <c:v>-1.1408499999999997</c:v>
                </c:pt>
                <c:pt idx="75">
                  <c:v>-1.1171499999999999</c:v>
                </c:pt>
                <c:pt idx="76">
                  <c:v>-0.97432999999999981</c:v>
                </c:pt>
                <c:pt idx="77">
                  <c:v>-2.60303</c:v>
                </c:pt>
                <c:pt idx="78">
                  <c:v>-3.0321799999999994</c:v>
                </c:pt>
                <c:pt idx="79">
                  <c:v>-2.7142199999999996</c:v>
                </c:pt>
                <c:pt idx="80">
                  <c:v>-2.6822099999999995</c:v>
                </c:pt>
                <c:pt idx="81">
                  <c:v>-1.9233699999999998</c:v>
                </c:pt>
                <c:pt idx="82">
                  <c:v>-1.7087199999999998</c:v>
                </c:pt>
                <c:pt idx="83">
                  <c:v>-1.8766900000000002</c:v>
                </c:pt>
                <c:pt idx="84">
                  <c:v>-2.6169099999999998</c:v>
                </c:pt>
                <c:pt idx="85">
                  <c:v>-2.2253599999999998</c:v>
                </c:pt>
                <c:pt idx="86">
                  <c:v>-1.38351</c:v>
                </c:pt>
                <c:pt idx="87">
                  <c:v>-2.22085</c:v>
                </c:pt>
                <c:pt idx="88">
                  <c:v>-3.02847</c:v>
                </c:pt>
                <c:pt idx="89">
                  <c:v>-3.7056899999999997</c:v>
                </c:pt>
                <c:pt idx="90">
                  <c:v>-3.6308099999999994</c:v>
                </c:pt>
                <c:pt idx="91">
                  <c:v>-3.6533399999999987</c:v>
                </c:pt>
                <c:pt idx="92">
                  <c:v>-3.2947599999999992</c:v>
                </c:pt>
                <c:pt idx="93">
                  <c:v>-3.3569100000000005</c:v>
                </c:pt>
                <c:pt idx="94">
                  <c:v>-2.8713899999999994</c:v>
                </c:pt>
                <c:pt idx="95">
                  <c:v>-3.5306099999999998</c:v>
                </c:pt>
                <c:pt idx="96">
                  <c:v>-2.7882599999999993</c:v>
                </c:pt>
                <c:pt idx="97">
                  <c:v>-1.60768</c:v>
                </c:pt>
                <c:pt idx="98">
                  <c:v>-2.12853</c:v>
                </c:pt>
                <c:pt idx="99">
                  <c:v>-4.1748399999999997</c:v>
                </c:pt>
                <c:pt idx="100">
                  <c:v>-3.8649899999999997</c:v>
                </c:pt>
                <c:pt idx="101">
                  <c:v>-4.4888700000000004</c:v>
                </c:pt>
                <c:pt idx="102">
                  <c:v>-3.5086299999999992</c:v>
                </c:pt>
                <c:pt idx="103">
                  <c:v>-6.0516699999999979</c:v>
                </c:pt>
                <c:pt idx="104">
                  <c:v>-6.61158</c:v>
                </c:pt>
                <c:pt idx="105">
                  <c:v>-6.9531100000000006</c:v>
                </c:pt>
                <c:pt idx="106">
                  <c:v>-4.0680500000000004</c:v>
                </c:pt>
                <c:pt idx="107">
                  <c:v>-3.0049199999999998</c:v>
                </c:pt>
                <c:pt idx="108">
                  <c:v>-4.2356100000000003</c:v>
                </c:pt>
                <c:pt idx="109">
                  <c:v>-4.9315299999999995</c:v>
                </c:pt>
                <c:pt idx="110">
                  <c:v>-5.8013000000000003</c:v>
                </c:pt>
                <c:pt idx="111">
                  <c:v>-4.9196199999999992</c:v>
                </c:pt>
                <c:pt idx="112">
                  <c:v>-4.7409799999999995</c:v>
                </c:pt>
                <c:pt idx="113">
                  <c:v>-3.8329899999999997</c:v>
                </c:pt>
                <c:pt idx="114">
                  <c:v>-4.4374299999999991</c:v>
                </c:pt>
                <c:pt idx="115">
                  <c:v>-4.8054499999999996</c:v>
                </c:pt>
                <c:pt idx="116">
                  <c:v>-4.09694</c:v>
                </c:pt>
                <c:pt idx="117">
                  <c:v>-2.6299000000000001</c:v>
                </c:pt>
                <c:pt idx="118">
                  <c:v>-2.5162799999999996</c:v>
                </c:pt>
                <c:pt idx="119">
                  <c:v>-2.4327399999999999</c:v>
                </c:pt>
                <c:pt idx="120">
                  <c:v>-1.7440299999999995</c:v>
                </c:pt>
                <c:pt idx="121">
                  <c:v>-2.99085</c:v>
                </c:pt>
                <c:pt idx="122">
                  <c:v>-2.8543700000000007</c:v>
                </c:pt>
                <c:pt idx="123">
                  <c:v>-2.0055499999999999</c:v>
                </c:pt>
                <c:pt idx="124">
                  <c:v>-3.40347</c:v>
                </c:pt>
                <c:pt idx="125">
                  <c:v>-2.1099299999999999</c:v>
                </c:pt>
                <c:pt idx="126">
                  <c:v>-1.7599899999999999</c:v>
                </c:pt>
                <c:pt idx="127">
                  <c:v>-3.4377599999999995</c:v>
                </c:pt>
                <c:pt idx="128">
                  <c:v>-2.8742099999999993</c:v>
                </c:pt>
                <c:pt idx="129">
                  <c:v>-4.0782400000000001</c:v>
                </c:pt>
                <c:pt idx="130">
                  <c:v>-3.2182999999999997</c:v>
                </c:pt>
                <c:pt idx="131">
                  <c:v>-3.4776300000000004</c:v>
                </c:pt>
                <c:pt idx="132">
                  <c:v>-4.1432599999999988</c:v>
                </c:pt>
                <c:pt idx="133">
                  <c:v>-3.8921600000000001</c:v>
                </c:pt>
                <c:pt idx="134">
                  <c:v>-3.2698499999999999</c:v>
                </c:pt>
                <c:pt idx="135">
                  <c:v>-2.5610899999999996</c:v>
                </c:pt>
                <c:pt idx="136">
                  <c:v>-3.5238299999999998</c:v>
                </c:pt>
                <c:pt idx="137">
                  <c:v>-4.3488999999999995</c:v>
                </c:pt>
                <c:pt idx="138">
                  <c:v>-2.3124400000000001</c:v>
                </c:pt>
                <c:pt idx="139">
                  <c:v>-2.1120900000000002</c:v>
                </c:pt>
                <c:pt idx="140">
                  <c:v>-1.8431</c:v>
                </c:pt>
                <c:pt idx="141">
                  <c:v>-3.3594199999999996</c:v>
                </c:pt>
                <c:pt idx="142">
                  <c:v>-1.2277300000000002</c:v>
                </c:pt>
                <c:pt idx="143">
                  <c:v>-1.6208900000000002</c:v>
                </c:pt>
                <c:pt idx="144">
                  <c:v>-1.4420299999999997</c:v>
                </c:pt>
                <c:pt idx="145">
                  <c:v>-2.7398900000000004</c:v>
                </c:pt>
                <c:pt idx="146">
                  <c:v>-0.89554999999999974</c:v>
                </c:pt>
                <c:pt idx="147">
                  <c:v>-2.3345700000000003</c:v>
                </c:pt>
                <c:pt idx="148">
                  <c:v>-3.0907499999999994</c:v>
                </c:pt>
                <c:pt idx="149">
                  <c:v>-2.4067500000000002</c:v>
                </c:pt>
                <c:pt idx="150">
                  <c:v>-3.2674300000000001</c:v>
                </c:pt>
                <c:pt idx="151">
                  <c:v>-4.47546</c:v>
                </c:pt>
                <c:pt idx="152">
                  <c:v>-3.1010100000000005</c:v>
                </c:pt>
                <c:pt idx="153">
                  <c:v>-2.5850100000000005</c:v>
                </c:pt>
                <c:pt idx="154">
                  <c:v>-2.21333</c:v>
                </c:pt>
                <c:pt idx="155">
                  <c:v>0.24199000000000001</c:v>
                </c:pt>
                <c:pt idx="156">
                  <c:v>0.47479999999999989</c:v>
                </c:pt>
                <c:pt idx="157">
                  <c:v>-9.3399999999999872E-2</c:v>
                </c:pt>
                <c:pt idx="158">
                  <c:v>1.5260299999999998</c:v>
                </c:pt>
                <c:pt idx="159">
                  <c:v>1.1130199999999999</c:v>
                </c:pt>
                <c:pt idx="160">
                  <c:v>1.8475299999999999</c:v>
                </c:pt>
                <c:pt idx="161">
                  <c:v>-0.19623000000000013</c:v>
                </c:pt>
                <c:pt idx="162">
                  <c:v>1.05528</c:v>
                </c:pt>
                <c:pt idx="163">
                  <c:v>0.22873000000000002</c:v>
                </c:pt>
                <c:pt idx="164">
                  <c:v>1.38523</c:v>
                </c:pt>
                <c:pt idx="165">
                  <c:v>1.27444</c:v>
                </c:pt>
                <c:pt idx="166">
                  <c:v>0.55147000000000002</c:v>
                </c:pt>
                <c:pt idx="167">
                  <c:v>1.4232900000000002</c:v>
                </c:pt>
                <c:pt idx="168">
                  <c:v>0.46509</c:v>
                </c:pt>
                <c:pt idx="169">
                  <c:v>0.62809999999999999</c:v>
                </c:pt>
                <c:pt idx="170">
                  <c:v>1.3037299999999998</c:v>
                </c:pt>
                <c:pt idx="171">
                  <c:v>1.7512199999999998</c:v>
                </c:pt>
                <c:pt idx="172">
                  <c:v>1.9021600000000001</c:v>
                </c:pt>
                <c:pt idx="173">
                  <c:v>1.1601399999999999</c:v>
                </c:pt>
                <c:pt idx="174">
                  <c:v>0.63346999999999998</c:v>
                </c:pt>
                <c:pt idx="175">
                  <c:v>0.80421000000000009</c:v>
                </c:pt>
                <c:pt idx="176">
                  <c:v>1.34833</c:v>
                </c:pt>
                <c:pt idx="177">
                  <c:v>1.9210399999999999</c:v>
                </c:pt>
                <c:pt idx="178">
                  <c:v>2.4882300000000002</c:v>
                </c:pt>
                <c:pt idx="179">
                  <c:v>2.8289400000000002</c:v>
                </c:pt>
                <c:pt idx="180">
                  <c:v>3.14303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78-47F4-80FC-FC49CEE20125}"/>
            </c:ext>
          </c:extLst>
        </c:ser>
        <c:ser>
          <c:idx val="1"/>
          <c:order val="1"/>
          <c:tx>
            <c:v>Historic Range </c:v>
          </c:tx>
          <c:spPr>
            <a:solidFill>
              <a:srgbClr val="FFCC99"/>
            </a:solidFill>
            <a:ln w="25400">
              <a:noFill/>
            </a:ln>
          </c:spPr>
          <c:cat>
            <c:numRef>
              <c:f>'Fig3'!$B$39:$B$220</c:f>
              <c:numCache>
                <c:formatCode>m/d/yyyy</c:formatCode>
                <c:ptCount val="182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</c:numCache>
            </c:numRef>
          </c:cat>
          <c:val>
            <c:numRef>
              <c:f>'Fig3'!$F$39:$F$1911</c:f>
              <c:numCache>
                <c:formatCode>0.00</c:formatCode>
                <c:ptCount val="18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1.0548500000000001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7.6979999999999965E-2</c:v>
                </c:pt>
                <c:pt idx="58">
                  <c:v>0.44808999999999999</c:v>
                </c:pt>
                <c:pt idx="59">
                  <c:v>0.55242999999999987</c:v>
                </c:pt>
                <c:pt idx="60">
                  <c:v>0.89811000000000007</c:v>
                </c:pt>
                <c:pt idx="61">
                  <c:v>1.5725000000000002</c:v>
                </c:pt>
                <c:pt idx="62">
                  <c:v>1.1784400000000002</c:v>
                </c:pt>
                <c:pt idx="63">
                  <c:v>1.5941399999999999</c:v>
                </c:pt>
                <c:pt idx="64">
                  <c:v>0</c:v>
                </c:pt>
                <c:pt idx="65">
                  <c:v>0.28984999999999994</c:v>
                </c:pt>
                <c:pt idx="66">
                  <c:v>0.78346000000000005</c:v>
                </c:pt>
                <c:pt idx="67">
                  <c:v>1.2193599999999998</c:v>
                </c:pt>
                <c:pt idx="68">
                  <c:v>1.3513200000000001</c:v>
                </c:pt>
                <c:pt idx="69">
                  <c:v>1.2912699999999999</c:v>
                </c:pt>
                <c:pt idx="70">
                  <c:v>0.71349000000000018</c:v>
                </c:pt>
                <c:pt idx="71">
                  <c:v>1.6874500000000001</c:v>
                </c:pt>
                <c:pt idx="72">
                  <c:v>2.8424899999999993</c:v>
                </c:pt>
                <c:pt idx="73">
                  <c:v>3.8798799999999996</c:v>
                </c:pt>
                <c:pt idx="74">
                  <c:v>1.1408499999999997</c:v>
                </c:pt>
                <c:pt idx="75">
                  <c:v>1.1171499999999999</c:v>
                </c:pt>
                <c:pt idx="76">
                  <c:v>0.97432999999999981</c:v>
                </c:pt>
                <c:pt idx="77">
                  <c:v>2.60303</c:v>
                </c:pt>
                <c:pt idx="78">
                  <c:v>3.0321799999999994</c:v>
                </c:pt>
                <c:pt idx="79">
                  <c:v>2.7142199999999996</c:v>
                </c:pt>
                <c:pt idx="80">
                  <c:v>2.6822099999999995</c:v>
                </c:pt>
                <c:pt idx="81">
                  <c:v>1.9233699999999998</c:v>
                </c:pt>
                <c:pt idx="82">
                  <c:v>1.7087199999999998</c:v>
                </c:pt>
                <c:pt idx="83">
                  <c:v>1.8766900000000002</c:v>
                </c:pt>
                <c:pt idx="84">
                  <c:v>2.6169099999999998</c:v>
                </c:pt>
                <c:pt idx="85">
                  <c:v>2.2253599999999998</c:v>
                </c:pt>
                <c:pt idx="86">
                  <c:v>1.38351</c:v>
                </c:pt>
                <c:pt idx="87">
                  <c:v>2.22085</c:v>
                </c:pt>
                <c:pt idx="88">
                  <c:v>3.02847</c:v>
                </c:pt>
                <c:pt idx="89">
                  <c:v>3.7056899999999997</c:v>
                </c:pt>
                <c:pt idx="90">
                  <c:v>3.6308099999999994</c:v>
                </c:pt>
                <c:pt idx="91">
                  <c:v>3.6533399999999987</c:v>
                </c:pt>
                <c:pt idx="92">
                  <c:v>3.2947599999999992</c:v>
                </c:pt>
                <c:pt idx="93">
                  <c:v>3.3569100000000005</c:v>
                </c:pt>
                <c:pt idx="94">
                  <c:v>2.8713899999999994</c:v>
                </c:pt>
                <c:pt idx="95">
                  <c:v>3.5306099999999998</c:v>
                </c:pt>
                <c:pt idx="96">
                  <c:v>2.7882599999999993</c:v>
                </c:pt>
                <c:pt idx="97">
                  <c:v>1.60768</c:v>
                </c:pt>
                <c:pt idx="98">
                  <c:v>2.12853</c:v>
                </c:pt>
                <c:pt idx="99">
                  <c:v>4.1748399999999997</c:v>
                </c:pt>
                <c:pt idx="100">
                  <c:v>3.8649899999999997</c:v>
                </c:pt>
                <c:pt idx="101">
                  <c:v>4.4888700000000004</c:v>
                </c:pt>
                <c:pt idx="102">
                  <c:v>3.5086299999999992</c:v>
                </c:pt>
                <c:pt idx="103">
                  <c:v>6.0516699999999979</c:v>
                </c:pt>
                <c:pt idx="104">
                  <c:v>6.61158</c:v>
                </c:pt>
                <c:pt idx="105">
                  <c:v>6.9531100000000006</c:v>
                </c:pt>
                <c:pt idx="106">
                  <c:v>4.0680500000000004</c:v>
                </c:pt>
                <c:pt idx="107">
                  <c:v>3.0049199999999998</c:v>
                </c:pt>
                <c:pt idx="108">
                  <c:v>4.2356100000000003</c:v>
                </c:pt>
                <c:pt idx="109">
                  <c:v>4.9315299999999995</c:v>
                </c:pt>
                <c:pt idx="110">
                  <c:v>5.8013000000000003</c:v>
                </c:pt>
                <c:pt idx="111">
                  <c:v>4.9196199999999992</c:v>
                </c:pt>
                <c:pt idx="112">
                  <c:v>4.7409799999999995</c:v>
                </c:pt>
                <c:pt idx="113">
                  <c:v>3.8329899999999997</c:v>
                </c:pt>
                <c:pt idx="114">
                  <c:v>4.4374299999999991</c:v>
                </c:pt>
                <c:pt idx="115">
                  <c:v>4.8054499999999996</c:v>
                </c:pt>
                <c:pt idx="116">
                  <c:v>4.09694</c:v>
                </c:pt>
                <c:pt idx="117">
                  <c:v>2.6299000000000001</c:v>
                </c:pt>
                <c:pt idx="118">
                  <c:v>2.5162799999999996</c:v>
                </c:pt>
                <c:pt idx="119">
                  <c:v>2.4327399999999999</c:v>
                </c:pt>
                <c:pt idx="120">
                  <c:v>1.7440299999999995</c:v>
                </c:pt>
                <c:pt idx="121">
                  <c:v>2.99085</c:v>
                </c:pt>
                <c:pt idx="122">
                  <c:v>2.8543700000000007</c:v>
                </c:pt>
                <c:pt idx="123">
                  <c:v>2.0055499999999999</c:v>
                </c:pt>
                <c:pt idx="124">
                  <c:v>3.40347</c:v>
                </c:pt>
                <c:pt idx="125">
                  <c:v>2.1099299999999999</c:v>
                </c:pt>
                <c:pt idx="126">
                  <c:v>1.7599899999999999</c:v>
                </c:pt>
                <c:pt idx="127">
                  <c:v>3.4377599999999995</c:v>
                </c:pt>
                <c:pt idx="128">
                  <c:v>2.8742099999999993</c:v>
                </c:pt>
                <c:pt idx="129">
                  <c:v>4.0782400000000001</c:v>
                </c:pt>
                <c:pt idx="130">
                  <c:v>3.2182999999999997</c:v>
                </c:pt>
                <c:pt idx="131">
                  <c:v>3.4776300000000004</c:v>
                </c:pt>
                <c:pt idx="132">
                  <c:v>4.1432599999999988</c:v>
                </c:pt>
                <c:pt idx="133">
                  <c:v>3.8921600000000001</c:v>
                </c:pt>
                <c:pt idx="134">
                  <c:v>3.2698499999999999</c:v>
                </c:pt>
                <c:pt idx="135">
                  <c:v>2.5610899999999996</c:v>
                </c:pt>
                <c:pt idx="136">
                  <c:v>3.5238299999999998</c:v>
                </c:pt>
                <c:pt idx="137">
                  <c:v>4.3488999999999995</c:v>
                </c:pt>
                <c:pt idx="138">
                  <c:v>2.3124400000000001</c:v>
                </c:pt>
                <c:pt idx="139">
                  <c:v>2.1120900000000002</c:v>
                </c:pt>
                <c:pt idx="140">
                  <c:v>1.8431</c:v>
                </c:pt>
                <c:pt idx="141">
                  <c:v>3.3594199999999996</c:v>
                </c:pt>
                <c:pt idx="142">
                  <c:v>1.2277300000000002</c:v>
                </c:pt>
                <c:pt idx="143">
                  <c:v>1.6208900000000002</c:v>
                </c:pt>
                <c:pt idx="144">
                  <c:v>1.4420299999999997</c:v>
                </c:pt>
                <c:pt idx="145">
                  <c:v>2.7398900000000004</c:v>
                </c:pt>
                <c:pt idx="146">
                  <c:v>0.89554999999999974</c:v>
                </c:pt>
                <c:pt idx="147">
                  <c:v>2.3345700000000003</c:v>
                </c:pt>
                <c:pt idx="148">
                  <c:v>3.0907499999999994</c:v>
                </c:pt>
                <c:pt idx="149">
                  <c:v>2.4067500000000002</c:v>
                </c:pt>
                <c:pt idx="150">
                  <c:v>3.2674300000000001</c:v>
                </c:pt>
                <c:pt idx="151">
                  <c:v>4.47546</c:v>
                </c:pt>
                <c:pt idx="152">
                  <c:v>3.1010100000000005</c:v>
                </c:pt>
                <c:pt idx="153">
                  <c:v>2.5850100000000005</c:v>
                </c:pt>
                <c:pt idx="154">
                  <c:v>2.21333</c:v>
                </c:pt>
                <c:pt idx="155">
                  <c:v>0</c:v>
                </c:pt>
                <c:pt idx="156">
                  <c:v>0</c:v>
                </c:pt>
                <c:pt idx="157">
                  <c:v>9.3399999999999872E-2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0.19623000000000013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78-47F4-80FC-FC49CEE20125}"/>
            </c:ext>
          </c:extLst>
        </c:ser>
        <c:ser>
          <c:idx val="2"/>
          <c:order val="2"/>
          <c:spPr>
            <a:solidFill>
              <a:srgbClr val="FFCC99"/>
            </a:solidFill>
            <a:ln w="25400">
              <a:noFill/>
            </a:ln>
          </c:spPr>
          <c:cat>
            <c:numRef>
              <c:f>'Fig3'!$B$39:$B$220</c:f>
              <c:numCache>
                <c:formatCode>m/d/yyyy</c:formatCode>
                <c:ptCount val="182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</c:numCache>
            </c:numRef>
          </c:cat>
          <c:val>
            <c:numRef>
              <c:f>'Fig3'!$G$39:$G$219</c:f>
              <c:numCache>
                <c:formatCode>0.00</c:formatCode>
                <c:ptCount val="181"/>
                <c:pt idx="0">
                  <c:v>3.3126054687500002</c:v>
                </c:pt>
                <c:pt idx="1">
                  <c:v>4.136956249999999</c:v>
                </c:pt>
                <c:pt idx="2">
                  <c:v>3.4835060937499982</c:v>
                </c:pt>
                <c:pt idx="3">
                  <c:v>3.4955992187499998</c:v>
                </c:pt>
                <c:pt idx="4">
                  <c:v>2.7930651562499982</c:v>
                </c:pt>
                <c:pt idx="5">
                  <c:v>3.5231096875000016</c:v>
                </c:pt>
                <c:pt idx="6">
                  <c:v>3.7479804687500025</c:v>
                </c:pt>
                <c:pt idx="7">
                  <c:v>2.609728125000002</c:v>
                </c:pt>
                <c:pt idx="8">
                  <c:v>3.081114062499994</c:v>
                </c:pt>
                <c:pt idx="9">
                  <c:v>4.1042534374999997</c:v>
                </c:pt>
                <c:pt idx="10">
                  <c:v>3.9061067187500003</c:v>
                </c:pt>
                <c:pt idx="11">
                  <c:v>3.7496351562500019</c:v>
                </c:pt>
                <c:pt idx="12">
                  <c:v>3.487831562500002</c:v>
                </c:pt>
                <c:pt idx="13">
                  <c:v>3.2580207812499937</c:v>
                </c:pt>
                <c:pt idx="14">
                  <c:v>3.6549842187499983</c:v>
                </c:pt>
                <c:pt idx="15">
                  <c:v>4.1909584375</c:v>
                </c:pt>
                <c:pt idx="16">
                  <c:v>4.3121745312499975</c:v>
                </c:pt>
                <c:pt idx="17">
                  <c:v>3.5879267187499995</c:v>
                </c:pt>
                <c:pt idx="18">
                  <c:v>3.5565098437499962</c:v>
                </c:pt>
                <c:pt idx="19">
                  <c:v>3.801930624999998</c:v>
                </c:pt>
                <c:pt idx="20">
                  <c:v>3.6047354687500022</c:v>
                </c:pt>
                <c:pt idx="21">
                  <c:v>3.7678531250000002</c:v>
                </c:pt>
                <c:pt idx="22">
                  <c:v>3.5315696874999976</c:v>
                </c:pt>
                <c:pt idx="23">
                  <c:v>3.6122857812499971</c:v>
                </c:pt>
                <c:pt idx="24">
                  <c:v>3.4270648437499984</c:v>
                </c:pt>
                <c:pt idx="25">
                  <c:v>3.1638406250000006</c:v>
                </c:pt>
                <c:pt idx="26">
                  <c:v>3.3724881250000012</c:v>
                </c:pt>
                <c:pt idx="27">
                  <c:v>3.4242412500000032</c:v>
                </c:pt>
                <c:pt idx="28">
                  <c:v>3.9947381250000014</c:v>
                </c:pt>
                <c:pt idx="29">
                  <c:v>4.2392710937500029</c:v>
                </c:pt>
                <c:pt idx="30">
                  <c:v>4.0034565625000003</c:v>
                </c:pt>
                <c:pt idx="31">
                  <c:v>3.7949774999999946</c:v>
                </c:pt>
                <c:pt idx="32">
                  <c:v>3.4575974999999985</c:v>
                </c:pt>
                <c:pt idx="33">
                  <c:v>3.9911904687499993</c:v>
                </c:pt>
                <c:pt idx="34">
                  <c:v>3.9263806250000006</c:v>
                </c:pt>
                <c:pt idx="35">
                  <c:v>4.5777049999999964</c:v>
                </c:pt>
                <c:pt idx="36">
                  <c:v>4.2322067187499961</c:v>
                </c:pt>
                <c:pt idx="37">
                  <c:v>3.879732187500001</c:v>
                </c:pt>
                <c:pt idx="38">
                  <c:v>3.449694218750003</c:v>
                </c:pt>
                <c:pt idx="39">
                  <c:v>3.6173459375000014</c:v>
                </c:pt>
                <c:pt idx="40">
                  <c:v>3.2763187499999988</c:v>
                </c:pt>
                <c:pt idx="41">
                  <c:v>3.0124404687500013</c:v>
                </c:pt>
                <c:pt idx="42">
                  <c:v>3.9134403124999984</c:v>
                </c:pt>
                <c:pt idx="43">
                  <c:v>3.7347642187500001</c:v>
                </c:pt>
                <c:pt idx="44">
                  <c:v>3.9966312499999987</c:v>
                </c:pt>
                <c:pt idx="45">
                  <c:v>5.7078940625000012</c:v>
                </c:pt>
                <c:pt idx="46">
                  <c:v>6.1067312500000002</c:v>
                </c:pt>
                <c:pt idx="47">
                  <c:v>4.1562843749999976</c:v>
                </c:pt>
                <c:pt idx="48">
                  <c:v>4.7477049999999981</c:v>
                </c:pt>
                <c:pt idx="49">
                  <c:v>4.9140545312500006</c:v>
                </c:pt>
                <c:pt idx="50">
                  <c:v>4.3884510937500014</c:v>
                </c:pt>
                <c:pt idx="51">
                  <c:v>4.1303354687499994</c:v>
                </c:pt>
                <c:pt idx="52">
                  <c:v>4.379801249999999</c:v>
                </c:pt>
                <c:pt idx="53">
                  <c:v>5.2850948437499987</c:v>
                </c:pt>
                <c:pt idx="54">
                  <c:v>5.14709296875</c:v>
                </c:pt>
                <c:pt idx="55">
                  <c:v>3.9686870312500018</c:v>
                </c:pt>
                <c:pt idx="56">
                  <c:v>3.8480370312500014</c:v>
                </c:pt>
                <c:pt idx="57">
                  <c:v>5.1503337500000015</c:v>
                </c:pt>
                <c:pt idx="58">
                  <c:v>4.8844371875000014</c:v>
                </c:pt>
                <c:pt idx="59">
                  <c:v>4.6018623437500006</c:v>
                </c:pt>
                <c:pt idx="60">
                  <c:v>4.5974399999999989</c:v>
                </c:pt>
                <c:pt idx="61">
                  <c:v>4.5840826562499997</c:v>
                </c:pt>
                <c:pt idx="62">
                  <c:v>4.5597432812499994</c:v>
                </c:pt>
                <c:pt idx="63">
                  <c:v>4.5116892187499991</c:v>
                </c:pt>
                <c:pt idx="64">
                  <c:v>4.2961256250000011</c:v>
                </c:pt>
                <c:pt idx="65">
                  <c:v>4.4844870312499996</c:v>
                </c:pt>
                <c:pt idx="66">
                  <c:v>4.3497517187499994</c:v>
                </c:pt>
                <c:pt idx="67">
                  <c:v>4.1457346874999992</c:v>
                </c:pt>
                <c:pt idx="68">
                  <c:v>4.1080107812500009</c:v>
                </c:pt>
                <c:pt idx="69">
                  <c:v>4.1075276562500003</c:v>
                </c:pt>
                <c:pt idx="70">
                  <c:v>4.0350896874999993</c:v>
                </c:pt>
                <c:pt idx="71">
                  <c:v>4.0117734374999996</c:v>
                </c:pt>
                <c:pt idx="72">
                  <c:v>3.9911332812500002</c:v>
                </c:pt>
                <c:pt idx="73">
                  <c:v>3.9471375000000006</c:v>
                </c:pt>
                <c:pt idx="74">
                  <c:v>3.9097814062499996</c:v>
                </c:pt>
                <c:pt idx="75">
                  <c:v>3.9291874999999989</c:v>
                </c:pt>
                <c:pt idx="76">
                  <c:v>3.8711181249999993</c:v>
                </c:pt>
                <c:pt idx="77">
                  <c:v>3.7297207812499993</c:v>
                </c:pt>
                <c:pt idx="78">
                  <c:v>3.75583828125</c:v>
                </c:pt>
                <c:pt idx="79">
                  <c:v>3.5773584375000005</c:v>
                </c:pt>
                <c:pt idx="80">
                  <c:v>3.5503698437499995</c:v>
                </c:pt>
                <c:pt idx="81">
                  <c:v>3.7673709374999995</c:v>
                </c:pt>
                <c:pt idx="82">
                  <c:v>4.0419487499999995</c:v>
                </c:pt>
                <c:pt idx="83">
                  <c:v>4.0116992187499996</c:v>
                </c:pt>
                <c:pt idx="84">
                  <c:v>3.9404743750000009</c:v>
                </c:pt>
                <c:pt idx="85">
                  <c:v>3.6925781250000007</c:v>
                </c:pt>
                <c:pt idx="86">
                  <c:v>3.4605478124999998</c:v>
                </c:pt>
                <c:pt idx="87">
                  <c:v>3.2785620312500008</c:v>
                </c:pt>
                <c:pt idx="88">
                  <c:v>3.2151770312500001</c:v>
                </c:pt>
                <c:pt idx="89">
                  <c:v>3.0454637500000006</c:v>
                </c:pt>
                <c:pt idx="90">
                  <c:v>3.1656857812499997</c:v>
                </c:pt>
                <c:pt idx="91">
                  <c:v>3.1954164062500001</c:v>
                </c:pt>
                <c:pt idx="92">
                  <c:v>3.20279609375</c:v>
                </c:pt>
                <c:pt idx="93">
                  <c:v>3.1360589062500011</c:v>
                </c:pt>
                <c:pt idx="94">
                  <c:v>2.8800595312499988</c:v>
                </c:pt>
                <c:pt idx="95">
                  <c:v>2.8920443749999998</c:v>
                </c:pt>
                <c:pt idx="96">
                  <c:v>3.1741365624999998</c:v>
                </c:pt>
                <c:pt idx="97">
                  <c:v>3.1750065624999997</c:v>
                </c:pt>
                <c:pt idx="98">
                  <c:v>3.1532178124999994</c:v>
                </c:pt>
                <c:pt idx="99">
                  <c:v>3.1270920312500006</c:v>
                </c:pt>
                <c:pt idx="100">
                  <c:v>3.2084903124999999</c:v>
                </c:pt>
                <c:pt idx="101">
                  <c:v>3.2228021875000006</c:v>
                </c:pt>
                <c:pt idx="102">
                  <c:v>3.1935287500000009</c:v>
                </c:pt>
                <c:pt idx="103">
                  <c:v>3.1061423437500006</c:v>
                </c:pt>
                <c:pt idx="104">
                  <c:v>3.1317835937499989</c:v>
                </c:pt>
                <c:pt idx="105">
                  <c:v>3.1063826562499992</c:v>
                </c:pt>
                <c:pt idx="106">
                  <c:v>3.2204237500000006</c:v>
                </c:pt>
                <c:pt idx="107">
                  <c:v>3.1861775000000003</c:v>
                </c:pt>
                <c:pt idx="108">
                  <c:v>2.8484987499999996</c:v>
                </c:pt>
                <c:pt idx="109">
                  <c:v>2.7846175</c:v>
                </c:pt>
                <c:pt idx="110">
                  <c:v>2.9586387499999995</c:v>
                </c:pt>
                <c:pt idx="111">
                  <c:v>3.0808442187500003</c:v>
                </c:pt>
                <c:pt idx="112">
                  <c:v>3.207728437500001</c:v>
                </c:pt>
                <c:pt idx="113">
                  <c:v>3.292708281249999</c:v>
                </c:pt>
                <c:pt idx="114">
                  <c:v>3.2824764062500003</c:v>
                </c:pt>
                <c:pt idx="115">
                  <c:v>3.3562617187500003</c:v>
                </c:pt>
                <c:pt idx="116">
                  <c:v>3.3281406250000001</c:v>
                </c:pt>
                <c:pt idx="117">
                  <c:v>3.3836137499999994</c:v>
                </c:pt>
                <c:pt idx="118">
                  <c:v>3.4063039062500016</c:v>
                </c:pt>
                <c:pt idx="119">
                  <c:v>3.3879721875</c:v>
                </c:pt>
                <c:pt idx="120">
                  <c:v>3.4618073437499981</c:v>
                </c:pt>
                <c:pt idx="121">
                  <c:v>3.1841637500000002</c:v>
                </c:pt>
                <c:pt idx="122">
                  <c:v>3.0831837500000008</c:v>
                </c:pt>
                <c:pt idx="123">
                  <c:v>3.2520201562499995</c:v>
                </c:pt>
                <c:pt idx="124">
                  <c:v>3.4870403124999991</c:v>
                </c:pt>
                <c:pt idx="125">
                  <c:v>3.6090998437499997</c:v>
                </c:pt>
                <c:pt idx="126">
                  <c:v>3.7310450000000008</c:v>
                </c:pt>
                <c:pt idx="127">
                  <c:v>3.8403345312500008</c:v>
                </c:pt>
                <c:pt idx="128">
                  <c:v>3.7802428125000005</c:v>
                </c:pt>
                <c:pt idx="129">
                  <c:v>3.6110228124999995</c:v>
                </c:pt>
                <c:pt idx="130">
                  <c:v>3.4411187500000002</c:v>
                </c:pt>
                <c:pt idx="131">
                  <c:v>3.27184125</c:v>
                </c:pt>
                <c:pt idx="132">
                  <c:v>3.1458410937500001</c:v>
                </c:pt>
                <c:pt idx="133">
                  <c:v>3.3046492187500003</c:v>
                </c:pt>
                <c:pt idx="134">
                  <c:v>3.3095760937499996</c:v>
                </c:pt>
                <c:pt idx="135">
                  <c:v>3.1426414062500001</c:v>
                </c:pt>
                <c:pt idx="136">
                  <c:v>3.0807784374999998</c:v>
                </c:pt>
                <c:pt idx="137">
                  <c:v>3.2886751562499996</c:v>
                </c:pt>
                <c:pt idx="138">
                  <c:v>3.3744729687500001</c:v>
                </c:pt>
                <c:pt idx="139">
                  <c:v>3.6012434375</c:v>
                </c:pt>
                <c:pt idx="140">
                  <c:v>3.5544515624999997</c:v>
                </c:pt>
                <c:pt idx="141">
                  <c:v>3.5935071875000002</c:v>
                </c:pt>
                <c:pt idx="142">
                  <c:v>3.7334674999999997</c:v>
                </c:pt>
                <c:pt idx="143">
                  <c:v>3.9740062499999982</c:v>
                </c:pt>
                <c:pt idx="144">
                  <c:v>3.9358598437500008</c:v>
                </c:pt>
                <c:pt idx="145">
                  <c:v>4.1200412500000017</c:v>
                </c:pt>
                <c:pt idx="146">
                  <c:v>4.2235343749999998</c:v>
                </c:pt>
                <c:pt idx="147">
                  <c:v>4.1183825000000001</c:v>
                </c:pt>
                <c:pt idx="148">
                  <c:v>4.0892373437500007</c:v>
                </c:pt>
                <c:pt idx="149">
                  <c:v>4.091745468750001</c:v>
                </c:pt>
                <c:pt idx="150">
                  <c:v>4.0811059375000003</c:v>
                </c:pt>
                <c:pt idx="151">
                  <c:v>4.1848259375000003</c:v>
                </c:pt>
                <c:pt idx="152">
                  <c:v>4.2142743750000013</c:v>
                </c:pt>
                <c:pt idx="153">
                  <c:v>4.3237489062500005</c:v>
                </c:pt>
                <c:pt idx="154">
                  <c:v>4.3380976562500013</c:v>
                </c:pt>
                <c:pt idx="155">
                  <c:v>4.4163487499999992</c:v>
                </c:pt>
                <c:pt idx="156">
                  <c:v>4.4788675000000016</c:v>
                </c:pt>
                <c:pt idx="157">
                  <c:v>5.1567887500000005</c:v>
                </c:pt>
                <c:pt idx="158">
                  <c:v>3.8578326562500012</c:v>
                </c:pt>
                <c:pt idx="159">
                  <c:v>4.4076912500000027</c:v>
                </c:pt>
                <c:pt idx="160">
                  <c:v>3.8005748437499998</c:v>
                </c:pt>
                <c:pt idx="161">
                  <c:v>5.7188309374999999</c:v>
                </c:pt>
                <c:pt idx="162">
                  <c:v>4.6202600000000018</c:v>
                </c:pt>
                <c:pt idx="163">
                  <c:v>5.5557381250000031</c:v>
                </c:pt>
                <c:pt idx="164">
                  <c:v>4.5953574999999987</c:v>
                </c:pt>
                <c:pt idx="165">
                  <c:v>4.8844446875000012</c:v>
                </c:pt>
                <c:pt idx="166">
                  <c:v>5.6114900000000008</c:v>
                </c:pt>
                <c:pt idx="167">
                  <c:v>4.8383881249999998</c:v>
                </c:pt>
                <c:pt idx="168">
                  <c:v>5.6684012500000005</c:v>
                </c:pt>
                <c:pt idx="169">
                  <c:v>5.6226675000000013</c:v>
                </c:pt>
                <c:pt idx="170">
                  <c:v>5.0055648437499984</c:v>
                </c:pt>
                <c:pt idx="171">
                  <c:v>4.5377959374999994</c:v>
                </c:pt>
                <c:pt idx="172">
                  <c:v>4.48548875</c:v>
                </c:pt>
                <c:pt idx="173">
                  <c:v>5.3709853124999984</c:v>
                </c:pt>
                <c:pt idx="174">
                  <c:v>6.0145903125000002</c:v>
                </c:pt>
                <c:pt idx="175">
                  <c:v>6.0508226562499994</c:v>
                </c:pt>
                <c:pt idx="176">
                  <c:v>5.485682656249999</c:v>
                </c:pt>
                <c:pt idx="177">
                  <c:v>4.9195314062499991</c:v>
                </c:pt>
                <c:pt idx="178">
                  <c:v>4.4304764062499977</c:v>
                </c:pt>
                <c:pt idx="179">
                  <c:v>4.365833750000002</c:v>
                </c:pt>
                <c:pt idx="180">
                  <c:v>4.2930818750000004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78-47F4-80FC-FC49CEE20125}"/>
            </c:ext>
          </c:extLst>
        </c:ser>
        <c:ser>
          <c:idx val="3"/>
          <c:order val="3"/>
          <c:tx>
            <c:v>Historic Range</c:v>
          </c:tx>
          <c:spPr>
            <a:solidFill>
              <a:srgbClr val="FFCC99"/>
            </a:solidFill>
            <a:ln w="25400">
              <a:noFill/>
            </a:ln>
          </c:spPr>
          <c:cat>
            <c:numRef>
              <c:f>'Fig3'!$B$39:$B$220</c:f>
              <c:numCache>
                <c:formatCode>m/d/yyyy</c:formatCode>
                <c:ptCount val="182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</c:numCache>
            </c:numRef>
          </c:cat>
          <c:val>
            <c:numRef>
              <c:f>'Fig3'!$H$39:$H$219</c:f>
              <c:numCache>
                <c:formatCode>0.00</c:formatCode>
                <c:ptCount val="181"/>
                <c:pt idx="0">
                  <c:v>2.6107745312500015</c:v>
                </c:pt>
                <c:pt idx="1">
                  <c:v>2.7094437500000002</c:v>
                </c:pt>
                <c:pt idx="2">
                  <c:v>2.7556239062500012</c:v>
                </c:pt>
                <c:pt idx="3">
                  <c:v>2.102440781250003</c:v>
                </c:pt>
                <c:pt idx="4">
                  <c:v>2.0997748437499997</c:v>
                </c:pt>
                <c:pt idx="5">
                  <c:v>2.1151403124999995</c:v>
                </c:pt>
                <c:pt idx="6">
                  <c:v>2.3090695312499978</c:v>
                </c:pt>
                <c:pt idx="7">
                  <c:v>2.6021018749999953</c:v>
                </c:pt>
                <c:pt idx="8">
                  <c:v>2.6056959375000055</c:v>
                </c:pt>
                <c:pt idx="9">
                  <c:v>2.6382865624999994</c:v>
                </c:pt>
                <c:pt idx="10">
                  <c:v>2.7403132812499997</c:v>
                </c:pt>
                <c:pt idx="11">
                  <c:v>2.9291748437500011</c:v>
                </c:pt>
                <c:pt idx="12">
                  <c:v>3.2780784374999943</c:v>
                </c:pt>
                <c:pt idx="13">
                  <c:v>3.231239218750007</c:v>
                </c:pt>
                <c:pt idx="14">
                  <c:v>3.3390057812500018</c:v>
                </c:pt>
                <c:pt idx="15">
                  <c:v>3.2779515625000002</c:v>
                </c:pt>
                <c:pt idx="16">
                  <c:v>3.0079954687499999</c:v>
                </c:pt>
                <c:pt idx="17">
                  <c:v>3.64247328125</c:v>
                </c:pt>
                <c:pt idx="18">
                  <c:v>3.3451801562500041</c:v>
                </c:pt>
                <c:pt idx="19">
                  <c:v>2.9764693749999989</c:v>
                </c:pt>
                <c:pt idx="20">
                  <c:v>3.3155145312499936</c:v>
                </c:pt>
                <c:pt idx="21">
                  <c:v>3.1364168749999983</c:v>
                </c:pt>
                <c:pt idx="22">
                  <c:v>2.7480803125000026</c:v>
                </c:pt>
                <c:pt idx="23">
                  <c:v>2.8156542187500015</c:v>
                </c:pt>
                <c:pt idx="24">
                  <c:v>2.6053951562500011</c:v>
                </c:pt>
                <c:pt idx="25">
                  <c:v>3.2650293749999975</c:v>
                </c:pt>
                <c:pt idx="26">
                  <c:v>4.0795018750000001</c:v>
                </c:pt>
                <c:pt idx="27">
                  <c:v>3.7869887499999972</c:v>
                </c:pt>
                <c:pt idx="28">
                  <c:v>4.0352518749999984</c:v>
                </c:pt>
                <c:pt idx="29">
                  <c:v>3.9747289062499949</c:v>
                </c:pt>
                <c:pt idx="30">
                  <c:v>4.1557734374999988</c:v>
                </c:pt>
                <c:pt idx="31">
                  <c:v>3.5320225000000036</c:v>
                </c:pt>
                <c:pt idx="32">
                  <c:v>3.0519324999999977</c:v>
                </c:pt>
                <c:pt idx="33">
                  <c:v>3.3310195312500017</c:v>
                </c:pt>
                <c:pt idx="34">
                  <c:v>3.407089375</c:v>
                </c:pt>
                <c:pt idx="35">
                  <c:v>3.1726450000000037</c:v>
                </c:pt>
                <c:pt idx="36">
                  <c:v>3.3756432812500048</c:v>
                </c:pt>
                <c:pt idx="37">
                  <c:v>3.2744578124999997</c:v>
                </c:pt>
                <c:pt idx="38">
                  <c:v>3.1279157812499987</c:v>
                </c:pt>
                <c:pt idx="39">
                  <c:v>3.233344062499997</c:v>
                </c:pt>
                <c:pt idx="40">
                  <c:v>4.1367212499999999</c:v>
                </c:pt>
                <c:pt idx="41">
                  <c:v>3.9922395312499965</c:v>
                </c:pt>
                <c:pt idx="42">
                  <c:v>3.7587596875000013</c:v>
                </c:pt>
                <c:pt idx="43">
                  <c:v>3.495305781249999</c:v>
                </c:pt>
                <c:pt idx="44">
                  <c:v>3.7034487500000015</c:v>
                </c:pt>
                <c:pt idx="45">
                  <c:v>3.4079859374999986</c:v>
                </c:pt>
                <c:pt idx="46">
                  <c:v>3.9054787499999994</c:v>
                </c:pt>
                <c:pt idx="47">
                  <c:v>4.3486856250000017</c:v>
                </c:pt>
                <c:pt idx="48">
                  <c:v>3.9287750000000026</c:v>
                </c:pt>
                <c:pt idx="49">
                  <c:v>4.1720754687499992</c:v>
                </c:pt>
                <c:pt idx="50">
                  <c:v>4.0160689062499975</c:v>
                </c:pt>
                <c:pt idx="51">
                  <c:v>3.8210645312499985</c:v>
                </c:pt>
                <c:pt idx="52">
                  <c:v>4.1337987500000022</c:v>
                </c:pt>
                <c:pt idx="53">
                  <c:v>4.5246251562500017</c:v>
                </c:pt>
                <c:pt idx="54">
                  <c:v>3.9361670312499992</c:v>
                </c:pt>
                <c:pt idx="55">
                  <c:v>3.7797429687499982</c:v>
                </c:pt>
                <c:pt idx="56">
                  <c:v>3.8387429687499974</c:v>
                </c:pt>
                <c:pt idx="57">
                  <c:v>3.6458662499999974</c:v>
                </c:pt>
                <c:pt idx="58">
                  <c:v>3.4600028124999955</c:v>
                </c:pt>
                <c:pt idx="59">
                  <c:v>3.8908776562499989</c:v>
                </c:pt>
                <c:pt idx="60">
                  <c:v>4.3629800000000003</c:v>
                </c:pt>
                <c:pt idx="61">
                  <c:v>3.6502073437499982</c:v>
                </c:pt>
                <c:pt idx="62">
                  <c:v>4.23076671875</c:v>
                </c:pt>
                <c:pt idx="63">
                  <c:v>4.3490107812500023</c:v>
                </c:pt>
                <c:pt idx="64">
                  <c:v>4.2637743750000006</c:v>
                </c:pt>
                <c:pt idx="65">
                  <c:v>3.6161329687500015</c:v>
                </c:pt>
                <c:pt idx="66">
                  <c:v>4.0455382812500016</c:v>
                </c:pt>
                <c:pt idx="67">
                  <c:v>4.6746353125000013</c:v>
                </c:pt>
                <c:pt idx="68">
                  <c:v>3.9571392187499983</c:v>
                </c:pt>
                <c:pt idx="69">
                  <c:v>4.59676234375</c:v>
                </c:pt>
                <c:pt idx="70">
                  <c:v>4.0308903125000022</c:v>
                </c:pt>
                <c:pt idx="71">
                  <c:v>4.8001365624999996</c:v>
                </c:pt>
                <c:pt idx="72">
                  <c:v>5.1566567187499999</c:v>
                </c:pt>
                <c:pt idx="73">
                  <c:v>3.6136024999999985</c:v>
                </c:pt>
                <c:pt idx="74">
                  <c:v>4.4383085937499995</c:v>
                </c:pt>
                <c:pt idx="75">
                  <c:v>4.4477825000000006</c:v>
                </c:pt>
                <c:pt idx="76">
                  <c:v>4.7580918749999999</c:v>
                </c:pt>
                <c:pt idx="77">
                  <c:v>5.2920792187499996</c:v>
                </c:pt>
                <c:pt idx="78">
                  <c:v>5.293081718749999</c:v>
                </c:pt>
                <c:pt idx="79">
                  <c:v>6.2263415624999983</c:v>
                </c:pt>
                <c:pt idx="80">
                  <c:v>5.0016601562500007</c:v>
                </c:pt>
                <c:pt idx="81">
                  <c:v>4.2176590624999992</c:v>
                </c:pt>
                <c:pt idx="82">
                  <c:v>4.0343712500000013</c:v>
                </c:pt>
                <c:pt idx="83">
                  <c:v>3.6399907812499999</c:v>
                </c:pt>
                <c:pt idx="84">
                  <c:v>4.4268256249999993</c:v>
                </c:pt>
                <c:pt idx="85">
                  <c:v>4.068151874999999</c:v>
                </c:pt>
                <c:pt idx="86">
                  <c:v>4.6194421874999989</c:v>
                </c:pt>
                <c:pt idx="87">
                  <c:v>4.8676879687499977</c:v>
                </c:pt>
                <c:pt idx="88">
                  <c:v>4.7945029687499989</c:v>
                </c:pt>
                <c:pt idx="89">
                  <c:v>5.2520562499999981</c:v>
                </c:pt>
                <c:pt idx="90">
                  <c:v>5.4037342187499995</c:v>
                </c:pt>
                <c:pt idx="91">
                  <c:v>6.12814359375</c:v>
                </c:pt>
                <c:pt idx="92">
                  <c:v>6.1707639062499995</c:v>
                </c:pt>
                <c:pt idx="93">
                  <c:v>4.9583910937499986</c:v>
                </c:pt>
                <c:pt idx="94">
                  <c:v>4.1384404687500016</c:v>
                </c:pt>
                <c:pt idx="95">
                  <c:v>4.467255625</c:v>
                </c:pt>
                <c:pt idx="96">
                  <c:v>4.3454334375000006</c:v>
                </c:pt>
                <c:pt idx="97">
                  <c:v>3.8480034374999996</c:v>
                </c:pt>
                <c:pt idx="98">
                  <c:v>3.7729421875</c:v>
                </c:pt>
                <c:pt idx="99">
                  <c:v>3.6800479687499998</c:v>
                </c:pt>
                <c:pt idx="100">
                  <c:v>4.3063196875000003</c:v>
                </c:pt>
                <c:pt idx="101">
                  <c:v>4.2796478124999986</c:v>
                </c:pt>
                <c:pt idx="102">
                  <c:v>3.8518012500000007</c:v>
                </c:pt>
                <c:pt idx="103">
                  <c:v>4.1612576562499992</c:v>
                </c:pt>
                <c:pt idx="104">
                  <c:v>3.7726464062499998</c:v>
                </c:pt>
                <c:pt idx="105">
                  <c:v>3.6219273437500012</c:v>
                </c:pt>
                <c:pt idx="106">
                  <c:v>3.4972862499999988</c:v>
                </c:pt>
                <c:pt idx="107">
                  <c:v>3.9595125000000007</c:v>
                </c:pt>
                <c:pt idx="108">
                  <c:v>3.2159912499999996</c:v>
                </c:pt>
                <c:pt idx="109">
                  <c:v>3.6586124999999998</c:v>
                </c:pt>
                <c:pt idx="110">
                  <c:v>4.4643112499999997</c:v>
                </c:pt>
                <c:pt idx="111">
                  <c:v>4.7306657812499981</c:v>
                </c:pt>
                <c:pt idx="112">
                  <c:v>3.6790815624999986</c:v>
                </c:pt>
                <c:pt idx="113">
                  <c:v>4.0471217187500024</c:v>
                </c:pt>
                <c:pt idx="114">
                  <c:v>4.0253435937499997</c:v>
                </c:pt>
                <c:pt idx="115">
                  <c:v>4.2155382812499997</c:v>
                </c:pt>
                <c:pt idx="116">
                  <c:v>4.055269375</c:v>
                </c:pt>
                <c:pt idx="117">
                  <c:v>3.47896625</c:v>
                </c:pt>
                <c:pt idx="118">
                  <c:v>3.4976660937499977</c:v>
                </c:pt>
                <c:pt idx="119">
                  <c:v>3.5266178124999987</c:v>
                </c:pt>
                <c:pt idx="120">
                  <c:v>3.7722926562500008</c:v>
                </c:pt>
                <c:pt idx="121">
                  <c:v>3.8877762499999995</c:v>
                </c:pt>
                <c:pt idx="122">
                  <c:v>3.9466162499999982</c:v>
                </c:pt>
                <c:pt idx="123">
                  <c:v>3.6641298437499996</c:v>
                </c:pt>
                <c:pt idx="124">
                  <c:v>4.1656196874999996</c:v>
                </c:pt>
                <c:pt idx="125">
                  <c:v>4.8845001562500006</c:v>
                </c:pt>
                <c:pt idx="126">
                  <c:v>5.3399149999999986</c:v>
                </c:pt>
                <c:pt idx="127">
                  <c:v>4.8480554687499993</c:v>
                </c:pt>
                <c:pt idx="128">
                  <c:v>3.7486171874999994</c:v>
                </c:pt>
                <c:pt idx="129">
                  <c:v>3.7269571875000014</c:v>
                </c:pt>
                <c:pt idx="130">
                  <c:v>3.3356512499999988</c:v>
                </c:pt>
                <c:pt idx="131">
                  <c:v>3.58593875</c:v>
                </c:pt>
                <c:pt idx="132">
                  <c:v>3.4929089062499998</c:v>
                </c:pt>
                <c:pt idx="133">
                  <c:v>4.4730807812499993</c:v>
                </c:pt>
                <c:pt idx="134">
                  <c:v>5.1318339062499998</c:v>
                </c:pt>
                <c:pt idx="135">
                  <c:v>6.0395185937499996</c:v>
                </c:pt>
                <c:pt idx="136">
                  <c:v>5.8142515625000009</c:v>
                </c:pt>
                <c:pt idx="137">
                  <c:v>5.6314648437500008</c:v>
                </c:pt>
                <c:pt idx="138">
                  <c:v>5.0954970312499999</c:v>
                </c:pt>
                <c:pt idx="139">
                  <c:v>4.8051765625000007</c:v>
                </c:pt>
                <c:pt idx="140">
                  <c:v>5.2518884375000008</c:v>
                </c:pt>
                <c:pt idx="141">
                  <c:v>4.4740528125000001</c:v>
                </c:pt>
                <c:pt idx="142">
                  <c:v>4.4451625000000003</c:v>
                </c:pt>
                <c:pt idx="143">
                  <c:v>4.137813750000003</c:v>
                </c:pt>
                <c:pt idx="144">
                  <c:v>4.1105601562500009</c:v>
                </c:pt>
                <c:pt idx="145">
                  <c:v>4.8320187499999978</c:v>
                </c:pt>
                <c:pt idx="146">
                  <c:v>4.5953556250000016</c:v>
                </c:pt>
                <c:pt idx="147">
                  <c:v>3.8021275000000001</c:v>
                </c:pt>
                <c:pt idx="148">
                  <c:v>4.1411826562499998</c:v>
                </c:pt>
                <c:pt idx="149">
                  <c:v>4.1300345312499998</c:v>
                </c:pt>
                <c:pt idx="150">
                  <c:v>3.9131940624999988</c:v>
                </c:pt>
                <c:pt idx="151">
                  <c:v>3.7661340624999999</c:v>
                </c:pt>
                <c:pt idx="152">
                  <c:v>3.5049956249999985</c:v>
                </c:pt>
                <c:pt idx="153">
                  <c:v>3.4317410937500012</c:v>
                </c:pt>
                <c:pt idx="154">
                  <c:v>3.0881623437499996</c:v>
                </c:pt>
                <c:pt idx="155">
                  <c:v>3.3935112500000004</c:v>
                </c:pt>
                <c:pt idx="156">
                  <c:v>3.8182624999999977</c:v>
                </c:pt>
                <c:pt idx="157">
                  <c:v>3.213351249999997</c:v>
                </c:pt>
                <c:pt idx="158">
                  <c:v>3.6182373437499997</c:v>
                </c:pt>
                <c:pt idx="159">
                  <c:v>3.8555187499999972</c:v>
                </c:pt>
                <c:pt idx="160">
                  <c:v>3.1268151562500002</c:v>
                </c:pt>
                <c:pt idx="161">
                  <c:v>3.6113890625000025</c:v>
                </c:pt>
                <c:pt idx="162">
                  <c:v>3.1008599999999991</c:v>
                </c:pt>
                <c:pt idx="163">
                  <c:v>4.1829818749999967</c:v>
                </c:pt>
                <c:pt idx="164">
                  <c:v>3.2020525000000006</c:v>
                </c:pt>
                <c:pt idx="165">
                  <c:v>3.4977453124999984</c:v>
                </c:pt>
                <c:pt idx="166">
                  <c:v>3.9965999999999999</c:v>
                </c:pt>
                <c:pt idx="167">
                  <c:v>4.286831874999999</c:v>
                </c:pt>
                <c:pt idx="168">
                  <c:v>5.1412287499999998</c:v>
                </c:pt>
                <c:pt idx="169">
                  <c:v>4.1903924999999971</c:v>
                </c:pt>
                <c:pt idx="170">
                  <c:v>3.6300251562500021</c:v>
                </c:pt>
                <c:pt idx="171">
                  <c:v>3.6352740624999997</c:v>
                </c:pt>
                <c:pt idx="172">
                  <c:v>3.5315912499999982</c:v>
                </c:pt>
                <c:pt idx="173">
                  <c:v>4.0619746875000011</c:v>
                </c:pt>
                <c:pt idx="174">
                  <c:v>3.9360896874999991</c:v>
                </c:pt>
                <c:pt idx="175">
                  <c:v>3.6336373437499994</c:v>
                </c:pt>
                <c:pt idx="176">
                  <c:v>3.9721073437500012</c:v>
                </c:pt>
                <c:pt idx="177">
                  <c:v>4.4556585937499991</c:v>
                </c:pt>
                <c:pt idx="178">
                  <c:v>4.9547535937500022</c:v>
                </c:pt>
                <c:pt idx="179">
                  <c:v>4.4261262499999967</c:v>
                </c:pt>
                <c:pt idx="180">
                  <c:v>4.2785681250000005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78-47F4-80FC-FC49CEE20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760000"/>
        <c:axId val="187901824"/>
      </c:areaChart>
      <c:lineChart>
        <c:grouping val="standard"/>
        <c:varyColors val="0"/>
        <c:ser>
          <c:idx val="5"/>
          <c:order val="4"/>
          <c:tx>
            <c:v>Seasonal Normal</c:v>
          </c:tx>
          <c:spPr>
            <a:ln w="34925">
              <a:solidFill>
                <a:srgbClr val="443CEE"/>
              </a:solidFill>
              <a:prstDash val="solid"/>
            </a:ln>
          </c:spPr>
          <c:marker>
            <c:symbol val="none"/>
          </c:marker>
          <c:cat>
            <c:numRef>
              <c:f>'Fig3'!$B$39:$B$220</c:f>
              <c:numCache>
                <c:formatCode>m/d/yyyy</c:formatCode>
                <c:ptCount val="182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</c:numCache>
            </c:numRef>
          </c:cat>
          <c:val>
            <c:numRef>
              <c:f>'Fig3'!$C$39:$C$220</c:f>
              <c:numCache>
                <c:formatCode>0.00</c:formatCode>
                <c:ptCount val="182"/>
                <c:pt idx="0">
                  <c:v>12.730229999999997</c:v>
                </c:pt>
                <c:pt idx="1">
                  <c:v>12.622739999999997</c:v>
                </c:pt>
                <c:pt idx="2">
                  <c:v>12.529379999999996</c:v>
                </c:pt>
                <c:pt idx="3">
                  <c:v>12.441679999999998</c:v>
                </c:pt>
                <c:pt idx="4">
                  <c:v>12.34294</c:v>
                </c:pt>
                <c:pt idx="5">
                  <c:v>12.23372</c:v>
                </c:pt>
                <c:pt idx="6">
                  <c:v>12.12307</c:v>
                </c:pt>
                <c:pt idx="7">
                  <c:v>12.01909</c:v>
                </c:pt>
                <c:pt idx="8">
                  <c:v>11.90137</c:v>
                </c:pt>
                <c:pt idx="9">
                  <c:v>11.793680000000002</c:v>
                </c:pt>
                <c:pt idx="10">
                  <c:v>11.668330000000001</c:v>
                </c:pt>
                <c:pt idx="11">
                  <c:v>11.52412</c:v>
                </c:pt>
                <c:pt idx="12">
                  <c:v>11.359259999999997</c:v>
                </c:pt>
                <c:pt idx="13">
                  <c:v>11.19994</c:v>
                </c:pt>
                <c:pt idx="14">
                  <c:v>11.04533</c:v>
                </c:pt>
                <c:pt idx="15">
                  <c:v>10.915499999999998</c:v>
                </c:pt>
                <c:pt idx="16">
                  <c:v>10.81725</c:v>
                </c:pt>
                <c:pt idx="17">
                  <c:v>10.701510000000001</c:v>
                </c:pt>
                <c:pt idx="18">
                  <c:v>10.58474</c:v>
                </c:pt>
                <c:pt idx="19">
                  <c:v>10.482539999999998</c:v>
                </c:pt>
                <c:pt idx="20">
                  <c:v>10.363869999999999</c:v>
                </c:pt>
                <c:pt idx="21">
                  <c:v>10.220989999999999</c:v>
                </c:pt>
                <c:pt idx="22">
                  <c:v>10.11229</c:v>
                </c:pt>
                <c:pt idx="23">
                  <c:v>9.9953500000000002</c:v>
                </c:pt>
                <c:pt idx="24">
                  <c:v>9.8483200000000011</c:v>
                </c:pt>
                <c:pt idx="25">
                  <c:v>9.71401</c:v>
                </c:pt>
                <c:pt idx="26">
                  <c:v>9.5555799999999991</c:v>
                </c:pt>
                <c:pt idx="27">
                  <c:v>9.3788800000000005</c:v>
                </c:pt>
                <c:pt idx="28">
                  <c:v>9.2452499999999986</c:v>
                </c:pt>
                <c:pt idx="29">
                  <c:v>9.1099599999999992</c:v>
                </c:pt>
                <c:pt idx="30">
                  <c:v>8.9552700000000005</c:v>
                </c:pt>
                <c:pt idx="31">
                  <c:v>8.8340099999999993</c:v>
                </c:pt>
                <c:pt idx="32">
                  <c:v>8.7311899999999998</c:v>
                </c:pt>
                <c:pt idx="33">
                  <c:v>8.600200000000001</c:v>
                </c:pt>
                <c:pt idx="34">
                  <c:v>8.4807699999999997</c:v>
                </c:pt>
                <c:pt idx="35">
                  <c:v>8.3657299999999992</c:v>
                </c:pt>
                <c:pt idx="36">
                  <c:v>8.2422299999999993</c:v>
                </c:pt>
                <c:pt idx="37">
                  <c:v>8.1056899999999992</c:v>
                </c:pt>
                <c:pt idx="38">
                  <c:v>7.9579099999999992</c:v>
                </c:pt>
                <c:pt idx="39">
                  <c:v>7.8305199999999999</c:v>
                </c:pt>
                <c:pt idx="40">
                  <c:v>7.7274099999999999</c:v>
                </c:pt>
                <c:pt idx="41">
                  <c:v>7.6265000000000001</c:v>
                </c:pt>
                <c:pt idx="42">
                  <c:v>7.5274099999999997</c:v>
                </c:pt>
                <c:pt idx="43">
                  <c:v>7.4599400000000005</c:v>
                </c:pt>
                <c:pt idx="44">
                  <c:v>7.3443499999999995</c:v>
                </c:pt>
                <c:pt idx="45">
                  <c:v>7.1829099999999997</c:v>
                </c:pt>
                <c:pt idx="46">
                  <c:v>7.0111099999999995</c:v>
                </c:pt>
                <c:pt idx="47">
                  <c:v>6.8562899999999987</c:v>
                </c:pt>
                <c:pt idx="48">
                  <c:v>6.6778600000000008</c:v>
                </c:pt>
                <c:pt idx="49">
                  <c:v>6.5217299999999998</c:v>
                </c:pt>
                <c:pt idx="50">
                  <c:v>6.4445900000000007</c:v>
                </c:pt>
                <c:pt idx="51">
                  <c:v>6.3458499999999995</c:v>
                </c:pt>
                <c:pt idx="52">
                  <c:v>6.2448700000000006</c:v>
                </c:pt>
                <c:pt idx="53">
                  <c:v>6.1742299999999997</c:v>
                </c:pt>
                <c:pt idx="54">
                  <c:v>6.1332899999999997</c:v>
                </c:pt>
                <c:pt idx="55">
                  <c:v>6.0635400000000006</c:v>
                </c:pt>
                <c:pt idx="56">
                  <c:v>6.0159900000000004</c:v>
                </c:pt>
                <c:pt idx="57">
                  <c:v>5.9352400000000003</c:v>
                </c:pt>
                <c:pt idx="58">
                  <c:v>5.8175599999999994</c:v>
                </c:pt>
                <c:pt idx="59">
                  <c:v>5.6643799999999986</c:v>
                </c:pt>
                <c:pt idx="60">
                  <c:v>5.5124300000000002</c:v>
                </c:pt>
                <c:pt idx="61">
                  <c:v>5.3798899999999996</c:v>
                </c:pt>
                <c:pt idx="62">
                  <c:v>5.3069600000000001</c:v>
                </c:pt>
                <c:pt idx="63">
                  <c:v>5.265340000000001</c:v>
                </c:pt>
                <c:pt idx="64">
                  <c:v>5.2463699999999998</c:v>
                </c:pt>
                <c:pt idx="65">
                  <c:v>5.2296699999999996</c:v>
                </c:pt>
                <c:pt idx="66">
                  <c:v>5.2207799999999995</c:v>
                </c:pt>
                <c:pt idx="67">
                  <c:v>5.2026100000000008</c:v>
                </c:pt>
                <c:pt idx="68">
                  <c:v>5.1622900000000005</c:v>
                </c:pt>
                <c:pt idx="69">
                  <c:v>5.09964</c:v>
                </c:pt>
                <c:pt idx="70">
                  <c:v>5.0222499999999997</c:v>
                </c:pt>
                <c:pt idx="71">
                  <c:v>4.9298599999999997</c:v>
                </c:pt>
                <c:pt idx="72">
                  <c:v>4.8263100000000003</c:v>
                </c:pt>
                <c:pt idx="73">
                  <c:v>4.7343799999999998</c:v>
                </c:pt>
                <c:pt idx="74">
                  <c:v>4.6627800000000006</c:v>
                </c:pt>
                <c:pt idx="75">
                  <c:v>4.6192500000000001</c:v>
                </c:pt>
                <c:pt idx="76">
                  <c:v>4.6081999999999992</c:v>
                </c:pt>
                <c:pt idx="77">
                  <c:v>4.562479999999999</c:v>
                </c:pt>
                <c:pt idx="78">
                  <c:v>4.5103499999999999</c:v>
                </c:pt>
                <c:pt idx="79">
                  <c:v>4.4734300000000005</c:v>
                </c:pt>
                <c:pt idx="80">
                  <c:v>4.4872999999999994</c:v>
                </c:pt>
                <c:pt idx="81">
                  <c:v>4.4506899999999998</c:v>
                </c:pt>
                <c:pt idx="82">
                  <c:v>4.4511199999999995</c:v>
                </c:pt>
                <c:pt idx="83">
                  <c:v>4.4538900000000003</c:v>
                </c:pt>
                <c:pt idx="84">
                  <c:v>4.4214600000000006</c:v>
                </c:pt>
                <c:pt idx="85">
                  <c:v>4.3222300000000002</c:v>
                </c:pt>
                <c:pt idx="86">
                  <c:v>4.2487499999999994</c:v>
                </c:pt>
                <c:pt idx="87">
                  <c:v>4.1509400000000003</c:v>
                </c:pt>
                <c:pt idx="88">
                  <c:v>4.0765799999999999</c:v>
                </c:pt>
                <c:pt idx="89">
                  <c:v>4.0563400000000005</c:v>
                </c:pt>
                <c:pt idx="90">
                  <c:v>4.0581000000000005</c:v>
                </c:pt>
                <c:pt idx="91">
                  <c:v>4.0614100000000004</c:v>
                </c:pt>
                <c:pt idx="92">
                  <c:v>4.0844300000000002</c:v>
                </c:pt>
                <c:pt idx="93">
                  <c:v>4.1029399999999994</c:v>
                </c:pt>
                <c:pt idx="94">
                  <c:v>4.0712099999999998</c:v>
                </c:pt>
                <c:pt idx="95">
                  <c:v>4.0502599999999997</c:v>
                </c:pt>
                <c:pt idx="96">
                  <c:v>4.0332000000000008</c:v>
                </c:pt>
                <c:pt idx="97">
                  <c:v>4.0193199999999996</c:v>
                </c:pt>
                <c:pt idx="98">
                  <c:v>4.0017699999999996</c:v>
                </c:pt>
                <c:pt idx="99">
                  <c:v>3.9675099999999999</c:v>
                </c:pt>
                <c:pt idx="100">
                  <c:v>3.9212900000000004</c:v>
                </c:pt>
                <c:pt idx="101">
                  <c:v>3.8560699999999999</c:v>
                </c:pt>
                <c:pt idx="102">
                  <c:v>3.8022299999999998</c:v>
                </c:pt>
                <c:pt idx="103">
                  <c:v>3.7257099999999999</c:v>
                </c:pt>
                <c:pt idx="104">
                  <c:v>3.70777</c:v>
                </c:pt>
                <c:pt idx="105">
                  <c:v>3.7027199999999998</c:v>
                </c:pt>
                <c:pt idx="106">
                  <c:v>3.7044799999999998</c:v>
                </c:pt>
                <c:pt idx="107">
                  <c:v>3.6966700000000001</c:v>
                </c:pt>
                <c:pt idx="108">
                  <c:v>3.6986000000000003</c:v>
                </c:pt>
                <c:pt idx="109">
                  <c:v>3.6747899999999993</c:v>
                </c:pt>
                <c:pt idx="110">
                  <c:v>3.6542599999999998</c:v>
                </c:pt>
                <c:pt idx="111">
                  <c:v>3.6781799999999993</c:v>
                </c:pt>
                <c:pt idx="112">
                  <c:v>3.7101299999999999</c:v>
                </c:pt>
                <c:pt idx="113">
                  <c:v>3.7781300000000004</c:v>
                </c:pt>
                <c:pt idx="114">
                  <c:v>3.8474800000000005</c:v>
                </c:pt>
                <c:pt idx="115">
                  <c:v>3.9115999999999995</c:v>
                </c:pt>
                <c:pt idx="116">
                  <c:v>3.9500800000000003</c:v>
                </c:pt>
                <c:pt idx="117">
                  <c:v>3.9962100000000005</c:v>
                </c:pt>
                <c:pt idx="118">
                  <c:v>4.0116500000000004</c:v>
                </c:pt>
                <c:pt idx="119">
                  <c:v>4.0189500000000002</c:v>
                </c:pt>
                <c:pt idx="120">
                  <c:v>4.0164400000000002</c:v>
                </c:pt>
                <c:pt idx="121">
                  <c:v>4.0171000000000001</c:v>
                </c:pt>
                <c:pt idx="122">
                  <c:v>4.0245399999999991</c:v>
                </c:pt>
                <c:pt idx="123">
                  <c:v>4.0451899999999998</c:v>
                </c:pt>
                <c:pt idx="124">
                  <c:v>4.0696399999999997</c:v>
                </c:pt>
                <c:pt idx="125">
                  <c:v>4.09124</c:v>
                </c:pt>
                <c:pt idx="126">
                  <c:v>4.0795500000000011</c:v>
                </c:pt>
                <c:pt idx="127">
                  <c:v>4.0712900000000003</c:v>
                </c:pt>
                <c:pt idx="128">
                  <c:v>4.0557500000000006</c:v>
                </c:pt>
                <c:pt idx="129">
                  <c:v>4.0314100000000002</c:v>
                </c:pt>
                <c:pt idx="130">
                  <c:v>4.0100699999999998</c:v>
                </c:pt>
                <c:pt idx="131">
                  <c:v>4.0140099999999999</c:v>
                </c:pt>
                <c:pt idx="132">
                  <c:v>3.99837</c:v>
                </c:pt>
                <c:pt idx="133">
                  <c:v>3.9982300000000004</c:v>
                </c:pt>
                <c:pt idx="134">
                  <c:v>4.0457200000000002</c:v>
                </c:pt>
                <c:pt idx="135">
                  <c:v>4.1043899999999995</c:v>
                </c:pt>
                <c:pt idx="136">
                  <c:v>4.1684099999999997</c:v>
                </c:pt>
                <c:pt idx="137">
                  <c:v>4.2666499999999994</c:v>
                </c:pt>
                <c:pt idx="138">
                  <c:v>4.3371700000000004</c:v>
                </c:pt>
                <c:pt idx="139">
                  <c:v>4.3789999999999996</c:v>
                </c:pt>
                <c:pt idx="140">
                  <c:v>4.43377</c:v>
                </c:pt>
                <c:pt idx="141">
                  <c:v>4.4988999999999999</c:v>
                </c:pt>
                <c:pt idx="142">
                  <c:v>4.52257</c:v>
                </c:pt>
                <c:pt idx="143">
                  <c:v>4.5729999999999986</c:v>
                </c:pt>
                <c:pt idx="144">
                  <c:v>4.6512899999999995</c:v>
                </c:pt>
                <c:pt idx="145">
                  <c:v>4.7162600000000001</c:v>
                </c:pt>
                <c:pt idx="146">
                  <c:v>4.7553500000000009</c:v>
                </c:pt>
                <c:pt idx="147">
                  <c:v>4.8113100000000006</c:v>
                </c:pt>
                <c:pt idx="148">
                  <c:v>4.8663499999999997</c:v>
                </c:pt>
                <c:pt idx="149">
                  <c:v>5.0290800000000004</c:v>
                </c:pt>
                <c:pt idx="150">
                  <c:v>5.0647199999999994</c:v>
                </c:pt>
                <c:pt idx="151">
                  <c:v>5.1281799999999995</c:v>
                </c:pt>
                <c:pt idx="152">
                  <c:v>5.1916399999999996</c:v>
                </c:pt>
                <c:pt idx="153">
                  <c:v>5.2663499999999992</c:v>
                </c:pt>
                <c:pt idx="154">
                  <c:v>5.2355999999999998</c:v>
                </c:pt>
                <c:pt idx="155">
                  <c:v>5.3263600000000011</c:v>
                </c:pt>
                <c:pt idx="156">
                  <c:v>5.4208800000000004</c:v>
                </c:pt>
                <c:pt idx="157">
                  <c:v>5.5277099999999999</c:v>
                </c:pt>
                <c:pt idx="158">
                  <c:v>5.6394100000000007</c:v>
                </c:pt>
                <c:pt idx="159">
                  <c:v>5.7127499999999998</c:v>
                </c:pt>
                <c:pt idx="160">
                  <c:v>5.7986700000000004</c:v>
                </c:pt>
                <c:pt idx="161">
                  <c:v>5.884100000000001</c:v>
                </c:pt>
                <c:pt idx="162">
                  <c:v>5.9446699999999986</c:v>
                </c:pt>
                <c:pt idx="163">
                  <c:v>6.0048800000000009</c:v>
                </c:pt>
                <c:pt idx="164">
                  <c:v>6.0834999999999999</c:v>
                </c:pt>
                <c:pt idx="165">
                  <c:v>6.1453300000000004</c:v>
                </c:pt>
                <c:pt idx="166">
                  <c:v>6.1971600000000011</c:v>
                </c:pt>
                <c:pt idx="167">
                  <c:v>6.2371300000000005</c:v>
                </c:pt>
                <c:pt idx="168">
                  <c:v>6.3239199999999993</c:v>
                </c:pt>
                <c:pt idx="169">
                  <c:v>6.4142500000000009</c:v>
                </c:pt>
                <c:pt idx="170">
                  <c:v>6.5016800000000003</c:v>
                </c:pt>
                <c:pt idx="171">
                  <c:v>6.6135999999999999</c:v>
                </c:pt>
                <c:pt idx="172">
                  <c:v>6.7434699999999994</c:v>
                </c:pt>
                <c:pt idx="173">
                  <c:v>6.8254699999999993</c:v>
                </c:pt>
                <c:pt idx="174">
                  <c:v>6.9258100000000011</c:v>
                </c:pt>
                <c:pt idx="175">
                  <c:v>7.0384900000000004</c:v>
                </c:pt>
                <c:pt idx="176">
                  <c:v>7.1567400000000001</c:v>
                </c:pt>
                <c:pt idx="177">
                  <c:v>7.2793299999999999</c:v>
                </c:pt>
                <c:pt idx="178">
                  <c:v>7.4156499999999985</c:v>
                </c:pt>
                <c:pt idx="179">
                  <c:v>7.5471200000000014</c:v>
                </c:pt>
                <c:pt idx="180">
                  <c:v>7.68438</c:v>
                </c:pt>
                <c:pt idx="181">
                  <c:v>7.794620000000001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78-47F4-80FC-FC49CEE20125}"/>
            </c:ext>
          </c:extLst>
        </c:ser>
        <c:ser>
          <c:idx val="4"/>
          <c:order val="5"/>
          <c:tx>
            <c:strRef>
              <c:f>'Fig3'!$I$38</c:f>
              <c:strCache>
                <c:ptCount val="1"/>
                <c:pt idx="0">
                  <c:v>Winter 2023/24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'Fig3'!$B$39:$B$220</c:f>
              <c:numCache>
                <c:formatCode>m/d/yyyy</c:formatCode>
                <c:ptCount val="182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</c:numCache>
            </c:numRef>
          </c:cat>
          <c:val>
            <c:numRef>
              <c:f>'Fig3'!$I$39:$I$219</c:f>
              <c:numCache>
                <c:formatCode>0.00</c:formatCode>
                <c:ptCount val="181"/>
                <c:pt idx="0">
                  <c:v>14.14648</c:v>
                </c:pt>
                <c:pt idx="1">
                  <c:v>13.84821</c:v>
                </c:pt>
                <c:pt idx="2">
                  <c:v>13.37795</c:v>
                </c:pt>
                <c:pt idx="3">
                  <c:v>13.271789999999999</c:v>
                </c:pt>
                <c:pt idx="4">
                  <c:v>13.43289</c:v>
                </c:pt>
                <c:pt idx="5">
                  <c:v>13.964399999999999</c:v>
                </c:pt>
                <c:pt idx="6">
                  <c:v>14.02361</c:v>
                </c:pt>
                <c:pt idx="7">
                  <c:v>14.10582</c:v>
                </c:pt>
                <c:pt idx="8">
                  <c:v>14.24085</c:v>
                </c:pt>
                <c:pt idx="9">
                  <c:v>14.184889999999999</c:v>
                </c:pt>
                <c:pt idx="10">
                  <c:v>13.45828</c:v>
                </c:pt>
                <c:pt idx="11">
                  <c:v>12.64838</c:v>
                </c:pt>
                <c:pt idx="12">
                  <c:v>12.206200000000001</c:v>
                </c:pt>
                <c:pt idx="13">
                  <c:v>10.45138</c:v>
                </c:pt>
                <c:pt idx="14">
                  <c:v>9.0030300000000008</c:v>
                </c:pt>
                <c:pt idx="15">
                  <c:v>8.5475499999999993</c:v>
                </c:pt>
                <c:pt idx="16">
                  <c:v>9.3430700000000009</c:v>
                </c:pt>
                <c:pt idx="17">
                  <c:v>10.308199999999999</c:v>
                </c:pt>
                <c:pt idx="18">
                  <c:v>12.052949999999999</c:v>
                </c:pt>
                <c:pt idx="19">
                  <c:v>11.14655</c:v>
                </c:pt>
                <c:pt idx="20">
                  <c:v>10.56926</c:v>
                </c:pt>
                <c:pt idx="21">
                  <c:v>10.13705</c:v>
                </c:pt>
                <c:pt idx="22">
                  <c:v>10.04194</c:v>
                </c:pt>
                <c:pt idx="23">
                  <c:v>9.9066700000000001</c:v>
                </c:pt>
                <c:pt idx="24">
                  <c:v>9.5382400000000001</c:v>
                </c:pt>
                <c:pt idx="25">
                  <c:v>9.7621900000000004</c:v>
                </c:pt>
                <c:pt idx="26">
                  <c:v>9.5707199999999997</c:v>
                </c:pt>
                <c:pt idx="27">
                  <c:v>9.8821899999999996</c:v>
                </c:pt>
                <c:pt idx="28">
                  <c:v>9.6182200000000009</c:v>
                </c:pt>
                <c:pt idx="29">
                  <c:v>9.4389199999999995</c:v>
                </c:pt>
                <c:pt idx="30">
                  <c:v>9.3649000000000004</c:v>
                </c:pt>
                <c:pt idx="31">
                  <c:v>9.3036399999999997</c:v>
                </c:pt>
                <c:pt idx="32">
                  <c:v>8.3155999999999999</c:v>
                </c:pt>
                <c:pt idx="33">
                  <c:v>8.5376300000000001</c:v>
                </c:pt>
                <c:pt idx="34">
                  <c:v>8.0242400000000007</c:v>
                </c:pt>
                <c:pt idx="35">
                  <c:v>8.2122799999999998</c:v>
                </c:pt>
                <c:pt idx="36">
                  <c:v>8.1305200000000006</c:v>
                </c:pt>
                <c:pt idx="37">
                  <c:v>7.8888999999999996</c:v>
                </c:pt>
                <c:pt idx="38">
                  <c:v>7.6609800000000003</c:v>
                </c:pt>
                <c:pt idx="39">
                  <c:v>7.1318000000000001</c:v>
                </c:pt>
                <c:pt idx="40">
                  <c:v>6.60229</c:v>
                </c:pt>
                <c:pt idx="41">
                  <c:v>6.3259499999999997</c:v>
                </c:pt>
                <c:pt idx="42">
                  <c:v>6.1483299999999996</c:v>
                </c:pt>
                <c:pt idx="43">
                  <c:v>8.0553100000000004</c:v>
                </c:pt>
                <c:pt idx="44">
                  <c:v>8.1059400000000004</c:v>
                </c:pt>
                <c:pt idx="45">
                  <c:v>7.6879799999999996</c:v>
                </c:pt>
                <c:pt idx="46">
                  <c:v>6.5927699999999998</c:v>
                </c:pt>
                <c:pt idx="47">
                  <c:v>6.7011500000000002</c:v>
                </c:pt>
                <c:pt idx="48">
                  <c:v>8.2928700000000006</c:v>
                </c:pt>
                <c:pt idx="49">
                  <c:v>8.8706200000000006</c:v>
                </c:pt>
                <c:pt idx="50">
                  <c:v>8.5663400000000003</c:v>
                </c:pt>
                <c:pt idx="51">
                  <c:v>7.6040099999999997</c:v>
                </c:pt>
                <c:pt idx="52">
                  <c:v>7.5989800000000001</c:v>
                </c:pt>
                <c:pt idx="53">
                  <c:v>8.2481500000000008</c:v>
                </c:pt>
                <c:pt idx="54">
                  <c:v>6.1377300000000004</c:v>
                </c:pt>
                <c:pt idx="55">
                  <c:v>4.3293799999999996</c:v>
                </c:pt>
                <c:pt idx="56">
                  <c:v>4.0242800000000001</c:v>
                </c:pt>
                <c:pt idx="57">
                  <c:v>4.3061100000000003</c:v>
                </c:pt>
                <c:pt idx="58">
                  <c:v>4.2723000000000004</c:v>
                </c:pt>
                <c:pt idx="59">
                  <c:v>3.0364900000000001</c:v>
                </c:pt>
                <c:pt idx="60">
                  <c:v>1.7006699999999999</c:v>
                </c:pt>
                <c:pt idx="61">
                  <c:v>0.98660000000000003</c:v>
                </c:pt>
                <c:pt idx="62">
                  <c:v>-2.2280000000000001E-2</c:v>
                </c:pt>
                <c:pt idx="63">
                  <c:v>1.7217199999999999</c:v>
                </c:pt>
                <c:pt idx="64">
                  <c:v>2.8745400000000001</c:v>
                </c:pt>
                <c:pt idx="65">
                  <c:v>3.4241199999999998</c:v>
                </c:pt>
                <c:pt idx="66">
                  <c:v>2.66438</c:v>
                </c:pt>
                <c:pt idx="67">
                  <c:v>3.29311</c:v>
                </c:pt>
                <c:pt idx="68">
                  <c:v>5.3409199999999997</c:v>
                </c:pt>
                <c:pt idx="69">
                  <c:v>5.9245099999999997</c:v>
                </c:pt>
                <c:pt idx="70">
                  <c:v>6.2936500000000004</c:v>
                </c:pt>
                <c:pt idx="71">
                  <c:v>6.7020099999999996</c:v>
                </c:pt>
                <c:pt idx="72">
                  <c:v>6.4847299999999999</c:v>
                </c:pt>
                <c:pt idx="73">
                  <c:v>5.0673700000000004</c:v>
                </c:pt>
                <c:pt idx="74">
                  <c:v>5.2876399999999997</c:v>
                </c:pt>
                <c:pt idx="75">
                  <c:v>5.7231899999999998</c:v>
                </c:pt>
                <c:pt idx="76">
                  <c:v>6.76492</c:v>
                </c:pt>
                <c:pt idx="77">
                  <c:v>7.1835399999999998</c:v>
                </c:pt>
                <c:pt idx="78">
                  <c:v>7.8431600000000001</c:v>
                </c:pt>
                <c:pt idx="79">
                  <c:v>6.59748</c:v>
                </c:pt>
                <c:pt idx="80">
                  <c:v>6.6186400000000001</c:v>
                </c:pt>
                <c:pt idx="81">
                  <c:v>7.2766700000000002</c:v>
                </c:pt>
                <c:pt idx="82">
                  <c:v>7.19407</c:v>
                </c:pt>
                <c:pt idx="83">
                  <c:v>7.6103899999999998</c:v>
                </c:pt>
                <c:pt idx="84">
                  <c:v>8.3673000000000002</c:v>
                </c:pt>
                <c:pt idx="85">
                  <c:v>7.7607299999999997</c:v>
                </c:pt>
                <c:pt idx="86">
                  <c:v>6.27475</c:v>
                </c:pt>
                <c:pt idx="87">
                  <c:v>5.9753299999999996</c:v>
                </c:pt>
                <c:pt idx="88">
                  <c:v>6.6306700000000003</c:v>
                </c:pt>
                <c:pt idx="89">
                  <c:v>5.8852700000000002</c:v>
                </c:pt>
                <c:pt idx="90">
                  <c:v>5.7147699999999997</c:v>
                </c:pt>
                <c:pt idx="91">
                  <c:v>5.2686299999999999</c:v>
                </c:pt>
                <c:pt idx="92">
                  <c:v>5.4190399999999999</c:v>
                </c:pt>
                <c:pt idx="93">
                  <c:v>6.1170299999999997</c:v>
                </c:pt>
                <c:pt idx="94">
                  <c:v>6.3172300000000003</c:v>
                </c:pt>
                <c:pt idx="95">
                  <c:v>5.3978700000000002</c:v>
                </c:pt>
                <c:pt idx="96">
                  <c:v>4.9742699999999997</c:v>
                </c:pt>
                <c:pt idx="97">
                  <c:v>4.2297500000000001</c:v>
                </c:pt>
                <c:pt idx="98">
                  <c:v>2.87643</c:v>
                </c:pt>
                <c:pt idx="99">
                  <c:v>1.3557300000000001</c:v>
                </c:pt>
                <c:pt idx="100">
                  <c:v>1.1489199999999999</c:v>
                </c:pt>
                <c:pt idx="101">
                  <c:v>1.85128</c:v>
                </c:pt>
                <c:pt idx="102">
                  <c:v>2.5523099999999999</c:v>
                </c:pt>
                <c:pt idx="103">
                  <c:v>2.6736399999999998</c:v>
                </c:pt>
                <c:pt idx="104">
                  <c:v>2.9797500000000001</c:v>
                </c:pt>
                <c:pt idx="105">
                  <c:v>2.5903700000000001</c:v>
                </c:pt>
                <c:pt idx="106">
                  <c:v>1.0753900000000001</c:v>
                </c:pt>
                <c:pt idx="107">
                  <c:v>0.94747999999999999</c:v>
                </c:pt>
                <c:pt idx="108">
                  <c:v>6.0080000000000001E-2</c:v>
                </c:pt>
                <c:pt idx="109">
                  <c:v>-0.42601</c:v>
                </c:pt>
                <c:pt idx="110">
                  <c:v>0.4108</c:v>
                </c:pt>
                <c:pt idx="111">
                  <c:v>1.59768</c:v>
                </c:pt>
                <c:pt idx="112">
                  <c:v>4.69076</c:v>
                </c:pt>
                <c:pt idx="113">
                  <c:v>5.0986599999999997</c:v>
                </c:pt>
                <c:pt idx="114">
                  <c:v>5.9520400000000002</c:v>
                </c:pt>
                <c:pt idx="115">
                  <c:v>6.4640199999999997</c:v>
                </c:pt>
                <c:pt idx="116">
                  <c:v>7.0524500000000003</c:v>
                </c:pt>
                <c:pt idx="117">
                  <c:v>5.8601799999999997</c:v>
                </c:pt>
                <c:pt idx="118">
                  <c:v>5.15564</c:v>
                </c:pt>
                <c:pt idx="119">
                  <c:v>5.9395800000000003</c:v>
                </c:pt>
                <c:pt idx="120">
                  <c:v>6.6251699999999998</c:v>
                </c:pt>
                <c:pt idx="121">
                  <c:v>5.5451499999999996</c:v>
                </c:pt>
                <c:pt idx="122">
                  <c:v>5.3079799999999997</c:v>
                </c:pt>
                <c:pt idx="123">
                  <c:v>5.1690100000000001</c:v>
                </c:pt>
                <c:pt idx="124">
                  <c:v>6.6040099999999997</c:v>
                </c:pt>
                <c:pt idx="125">
                  <c:v>7.3022400000000003</c:v>
                </c:pt>
                <c:pt idx="126">
                  <c:v>7.5655000000000001</c:v>
                </c:pt>
                <c:pt idx="127">
                  <c:v>7.4452699999999998</c:v>
                </c:pt>
                <c:pt idx="128">
                  <c:v>7.3070599999999999</c:v>
                </c:pt>
                <c:pt idx="129">
                  <c:v>5.4603400000000004</c:v>
                </c:pt>
                <c:pt idx="130">
                  <c:v>3.9531900000000002</c:v>
                </c:pt>
                <c:pt idx="131">
                  <c:v>5.8112599999999999</c:v>
                </c:pt>
                <c:pt idx="132">
                  <c:v>6.2728999999999999</c:v>
                </c:pt>
                <c:pt idx="133">
                  <c:v>5.6127000000000002</c:v>
                </c:pt>
                <c:pt idx="134">
                  <c:v>5.18241</c:v>
                </c:pt>
                <c:pt idx="135">
                  <c:v>5.7479800000000001</c:v>
                </c:pt>
                <c:pt idx="136">
                  <c:v>7.4923900000000003</c:v>
                </c:pt>
                <c:pt idx="137">
                  <c:v>8.92014</c:v>
                </c:pt>
                <c:pt idx="138">
                  <c:v>8.46997</c:v>
                </c:pt>
                <c:pt idx="139">
                  <c:v>8.4064200000000007</c:v>
                </c:pt>
                <c:pt idx="140">
                  <c:v>8.8063400000000005</c:v>
                </c:pt>
                <c:pt idx="141">
                  <c:v>8.0675600000000003</c:v>
                </c:pt>
                <c:pt idx="142">
                  <c:v>7.6696499999999999</c:v>
                </c:pt>
                <c:pt idx="143">
                  <c:v>7.3116300000000001</c:v>
                </c:pt>
                <c:pt idx="144">
                  <c:v>5.7167700000000004</c:v>
                </c:pt>
                <c:pt idx="145">
                  <c:v>5.1411800000000003</c:v>
                </c:pt>
                <c:pt idx="146">
                  <c:v>4.7679400000000003</c:v>
                </c:pt>
                <c:pt idx="147">
                  <c:v>3.8378700000000001</c:v>
                </c:pt>
                <c:pt idx="148">
                  <c:v>4.2999900000000002</c:v>
                </c:pt>
                <c:pt idx="149">
                  <c:v>4.73604</c:v>
                </c:pt>
                <c:pt idx="150">
                  <c:v>5.8742299999999998</c:v>
                </c:pt>
                <c:pt idx="151">
                  <c:v>5.9708600000000001</c:v>
                </c:pt>
                <c:pt idx="152">
                  <c:v>4.62052</c:v>
                </c:pt>
                <c:pt idx="153">
                  <c:v>4.4159899999999999</c:v>
                </c:pt>
                <c:pt idx="154">
                  <c:v>4.8038100000000004</c:v>
                </c:pt>
                <c:pt idx="155">
                  <c:v>4.8423299999999996</c:v>
                </c:pt>
                <c:pt idx="156">
                  <c:v>5.9695099999999996</c:v>
                </c:pt>
                <c:pt idx="157">
                  <c:v>5.85318</c:v>
                </c:pt>
                <c:pt idx="158">
                  <c:v>5.5436699999999997</c:v>
                </c:pt>
                <c:pt idx="159">
                  <c:v>5.3877499999999996</c:v>
                </c:pt>
                <c:pt idx="160">
                  <c:v>6.3202199999999999</c:v>
                </c:pt>
                <c:pt idx="161">
                  <c:v>6.21685</c:v>
                </c:pt>
                <c:pt idx="162">
                  <c:v>6.3837799999999998</c:v>
                </c:pt>
                <c:pt idx="163">
                  <c:v>7.6999000000000004</c:v>
                </c:pt>
                <c:pt idx="164">
                  <c:v>8.5600400000000008</c:v>
                </c:pt>
                <c:pt idx="165">
                  <c:v>9.1721900000000005</c:v>
                </c:pt>
                <c:pt idx="166">
                  <c:v>9.0566099999999992</c:v>
                </c:pt>
                <c:pt idx="167">
                  <c:v>8.3531399999999998</c:v>
                </c:pt>
                <c:pt idx="168">
                  <c:v>9.3802099999999999</c:v>
                </c:pt>
                <c:pt idx="169">
                  <c:v>9.5536100000000008</c:v>
                </c:pt>
                <c:pt idx="170">
                  <c:v>9.8427900000000008</c:v>
                </c:pt>
                <c:pt idx="171">
                  <c:v>9.9393200000000004</c:v>
                </c:pt>
                <c:pt idx="172">
                  <c:v>9.4666599999999992</c:v>
                </c:pt>
                <c:pt idx="173">
                  <c:v>8.3589199999999995</c:v>
                </c:pt>
                <c:pt idx="174">
                  <c:v>7.0045000000000002</c:v>
                </c:pt>
                <c:pt idx="175">
                  <c:v>7.81229</c:v>
                </c:pt>
                <c:pt idx="176">
                  <c:v>7.4950700000000001</c:v>
                </c:pt>
                <c:pt idx="177">
                  <c:v>7.9631299999999996</c:v>
                </c:pt>
                <c:pt idx="178">
                  <c:v>6.9495899999999997</c:v>
                </c:pt>
                <c:pt idx="179">
                  <c:v>6.8986599999999996</c:v>
                </c:pt>
                <c:pt idx="180">
                  <c:v>8.1051000000000002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78-47F4-80FC-FC49CEE20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760000"/>
        <c:axId val="187901824"/>
      </c:lineChart>
      <c:dateAx>
        <c:axId val="187760000"/>
        <c:scaling>
          <c:orientation val="minMax"/>
        </c:scaling>
        <c:delete val="0"/>
        <c:axPos val="b"/>
        <c:numFmt formatCode="dd\-mmm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901824"/>
        <c:crosses val="autoZero"/>
        <c:auto val="1"/>
        <c:lblOffset val="100"/>
        <c:baseTimeUnit val="days"/>
        <c:majorUnit val="7"/>
        <c:majorTimeUnit val="days"/>
        <c:minorUnit val="1"/>
        <c:minorTimeUnit val="months"/>
      </c:dateAx>
      <c:valAx>
        <c:axId val="187901824"/>
        <c:scaling>
          <c:orientation val="minMax"/>
          <c:max val="18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 b="1"/>
                </a:pPr>
                <a:r>
                  <a:rPr lang="en-GB" sz="1100" b="1"/>
                  <a:t>Composite Weather</a:t>
                </a:r>
              </a:p>
            </c:rich>
          </c:tx>
          <c:layout>
            <c:manualLayout>
              <c:xMode val="edge"/>
              <c:yMode val="edge"/>
              <c:x val="1.7056757056965872E-2"/>
              <c:y val="0.32446616379784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760000"/>
        <c:crosses val="autoZero"/>
        <c:crossBetween val="midCat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7.0201655945989788E-2"/>
          <c:y val="0.94381794078308157"/>
          <c:w val="0.77498110374247819"/>
          <c:h val="3.8560238987520659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Supply - winter key stats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4 and Fig 4 Supply'!$D$5</c:f>
              <c:strCache>
                <c:ptCount val="1"/>
                <c:pt idx="0">
                  <c:v>2022/2023 Actual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'Table 4 and Fig 4 Supply'!$A$6:$A$10</c:f>
              <c:strCache>
                <c:ptCount val="5"/>
                <c:pt idx="0">
                  <c:v>UKCS</c:v>
                </c:pt>
                <c:pt idx="1">
                  <c:v>Norway</c:v>
                </c:pt>
                <c:pt idx="2">
                  <c:v>EU imports</c:v>
                </c:pt>
                <c:pt idx="3">
                  <c:v>LNG</c:v>
                </c:pt>
                <c:pt idx="4">
                  <c:v>Storage Withdrawal</c:v>
                </c:pt>
              </c:strCache>
            </c:strRef>
          </c:cat>
          <c:val>
            <c:numRef>
              <c:f>'Table 4 and Fig 4 Supply'!$D$6:$D$10</c:f>
              <c:numCache>
                <c:formatCode>0.0</c:formatCode>
                <c:ptCount val="5"/>
                <c:pt idx="0">
                  <c:v>18.808796340000004</c:v>
                </c:pt>
                <c:pt idx="1">
                  <c:v>14.42386610710984</c:v>
                </c:pt>
                <c:pt idx="2">
                  <c:v>5.6013579999999993E-2</c:v>
                </c:pt>
                <c:pt idx="3">
                  <c:v>15.7</c:v>
                </c:pt>
                <c:pt idx="4">
                  <c:v>2.68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11-49BC-8FA4-847A80E22C90}"/>
            </c:ext>
          </c:extLst>
        </c:ser>
        <c:ser>
          <c:idx val="1"/>
          <c:order val="1"/>
          <c:tx>
            <c:strRef>
              <c:f>'Table 4 and Fig 4 Supply'!$E$5</c:f>
              <c:strCache>
                <c:ptCount val="1"/>
                <c:pt idx="0">
                  <c:v>2023/2024 Actual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'Table 4 and Fig 4 Supply'!$A$6:$A$10</c:f>
              <c:strCache>
                <c:ptCount val="5"/>
                <c:pt idx="0">
                  <c:v>UKCS</c:v>
                </c:pt>
                <c:pt idx="1">
                  <c:v>Norway</c:v>
                </c:pt>
                <c:pt idx="2">
                  <c:v>EU imports</c:v>
                </c:pt>
                <c:pt idx="3">
                  <c:v>LNG</c:v>
                </c:pt>
                <c:pt idx="4">
                  <c:v>Storage Withdrawal</c:v>
                </c:pt>
              </c:strCache>
            </c:strRef>
          </c:cat>
          <c:val>
            <c:numRef>
              <c:f>'Table 4 and Fig 4 Supply'!$E$6:$E$10</c:f>
              <c:numCache>
                <c:formatCode>0.0</c:formatCode>
                <c:ptCount val="5"/>
                <c:pt idx="0">
                  <c:v>16.487314729999994</c:v>
                </c:pt>
                <c:pt idx="1">
                  <c:v>15.620612183842102</c:v>
                </c:pt>
                <c:pt idx="2">
                  <c:v>6.9003126595187605E-2</c:v>
                </c:pt>
                <c:pt idx="3">
                  <c:v>8.2817496500000001</c:v>
                </c:pt>
                <c:pt idx="4">
                  <c:v>3.2278053099999995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11-49BC-8FA4-847A80E22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74176096"/>
        <c:axId val="882579992"/>
      </c:barChart>
      <c:catAx>
        <c:axId val="87417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579992"/>
        <c:crosses val="autoZero"/>
        <c:auto val="1"/>
        <c:lblAlgn val="ctr"/>
        <c:lblOffset val="100"/>
        <c:noMultiLvlLbl val="0"/>
      </c:catAx>
      <c:valAx>
        <c:axId val="88257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176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57979</xdr:colOff>
      <xdr:row>12</xdr:row>
      <xdr:rowOff>114301</xdr:rowOff>
    </xdr:from>
    <xdr:to>
      <xdr:col>28</xdr:col>
      <xdr:colOff>381001</xdr:colOff>
      <xdr:row>22</xdr:row>
      <xdr:rowOff>24849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E51F350-91B4-496B-A764-E4C526CCD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3811</xdr:colOff>
      <xdr:row>17</xdr:row>
      <xdr:rowOff>156320</xdr:rowOff>
    </xdr:from>
    <xdr:to>
      <xdr:col>23</xdr:col>
      <xdr:colOff>506094</xdr:colOff>
      <xdr:row>30</xdr:row>
      <xdr:rowOff>149886</xdr:rowOff>
    </xdr:to>
    <xdr:graphicFrame macro="">
      <xdr:nvGraphicFramePr>
        <xdr:cNvPr id="23" name="Chart 15">
          <a:extLst>
            <a:ext uri="{FF2B5EF4-FFF2-40B4-BE49-F238E27FC236}">
              <a16:creationId xmlns:a16="http://schemas.microsoft.com/office/drawing/2014/main" id="{FF5798A2-1C00-42B2-9119-EBFF3437CE0A}"/>
            </a:ext>
            <a:ext uri="{147F2762-F138-4A5C-976F-8EAC2B608ADB}">
              <a16:predDERef xmlns:a16="http://schemas.microsoft.com/office/drawing/2014/main" pred="{DB3CD842-6F96-4DCA-B007-344FB0CA0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20</xdr:col>
      <xdr:colOff>16564</xdr:colOff>
      <xdr:row>32</xdr:row>
      <xdr:rowOff>24846</xdr:rowOff>
    </xdr:from>
    <xdr:to>
      <xdr:col>23</xdr:col>
      <xdr:colOff>456083</xdr:colOff>
      <xdr:row>41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2D87B2-E624-6AA5-379A-C2D4B758C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7934" y="5855803"/>
          <a:ext cx="3636606" cy="1618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4</xdr:row>
      <xdr:rowOff>47625</xdr:rowOff>
    </xdr:from>
    <xdr:to>
      <xdr:col>19</xdr:col>
      <xdr:colOff>314325</xdr:colOff>
      <xdr:row>23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4318487-4B62-4EA1-9B23-51EA49B2D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509628</xdr:colOff>
      <xdr:row>27</xdr:row>
      <xdr:rowOff>22133</xdr:rowOff>
    </xdr:from>
    <xdr:to>
      <xdr:col>17</xdr:col>
      <xdr:colOff>312963</xdr:colOff>
      <xdr:row>56</xdr:row>
      <xdr:rowOff>175440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6C1041-F3CB-4B58-8870-725C56FBB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</xdr:colOff>
      <xdr:row>4</xdr:row>
      <xdr:rowOff>9524</xdr:rowOff>
    </xdr:from>
    <xdr:to>
      <xdr:col>14</xdr:col>
      <xdr:colOff>1162050</xdr:colOff>
      <xdr:row>22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A9FDFD1-7CFE-423C-8B2A-706665C61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7</xdr:row>
      <xdr:rowOff>0</xdr:rowOff>
    </xdr:from>
    <xdr:to>
      <xdr:col>20</xdr:col>
      <xdr:colOff>139700</xdr:colOff>
      <xdr:row>24</xdr:row>
      <xdr:rowOff>107950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DFFF09E4-1B50-4073-92D5-E5548B4A22BD}"/>
            </a:ext>
            <a:ext uri="{147F2762-F138-4A5C-976F-8EAC2B608ADB}">
              <a16:predDERef xmlns:a16="http://schemas.microsoft.com/office/drawing/2014/main" pre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0.26571</cdr:x>
      <cdr:y>0.11948</cdr:y>
    </cdr:from>
    <cdr:to>
      <cdr:x>0.2658</cdr:x>
      <cdr:y>0.82543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1A3CE16-CCB0-7E6D-7569-9E6C1E8BD1ED}"/>
            </a:ext>
          </a:extLst>
        </cdr:cNvPr>
        <cdr:cNvCxnSpPr/>
      </cdr:nvCxnSpPr>
      <cdr:spPr>
        <a:xfrm xmlns:a="http://schemas.openxmlformats.org/drawingml/2006/main" flipH="1" flipV="1">
          <a:off x="1495425" y="400050"/>
          <a:ext cx="499" cy="2363783"/>
        </a:xfrm>
        <a:prstGeom xmlns:a="http://schemas.openxmlformats.org/drawingml/2006/main" prst="line">
          <a:avLst/>
        </a:prstGeom>
        <a:ln xmlns:a="http://schemas.openxmlformats.org/drawingml/2006/main" w="28575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0.83352</cdr:x>
      <cdr:y>0.11195</cdr:y>
    </cdr:from>
    <cdr:to>
      <cdr:x>0.83691</cdr:x>
      <cdr:y>0.82353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1E2ED4C5-5D51-2B25-93A4-78FB4C0F2758}"/>
            </a:ext>
          </a:extLst>
        </cdr:cNvPr>
        <cdr:cNvCxnSpPr/>
      </cdr:nvCxnSpPr>
      <cdr:spPr>
        <a:xfrm xmlns:a="http://schemas.openxmlformats.org/drawingml/2006/main" flipV="1">
          <a:off x="4689475" y="374650"/>
          <a:ext cx="19050" cy="2381250"/>
        </a:xfrm>
        <a:prstGeom xmlns:a="http://schemas.openxmlformats.org/drawingml/2006/main" prst="line">
          <a:avLst/>
        </a:prstGeom>
        <a:ln xmlns:a="http://schemas.openxmlformats.org/drawingml/2006/main" w="28575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6</xdr:row>
      <xdr:rowOff>100379</xdr:rowOff>
    </xdr:from>
    <xdr:to>
      <xdr:col>16</xdr:col>
      <xdr:colOff>560510</xdr:colOff>
      <xdr:row>28</xdr:row>
      <xdr:rowOff>141409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4EFB910-D8E1-0AF0-E1E6-1211902E9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67350" y="1081454"/>
          <a:ext cx="5799260" cy="42320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6</xdr:row>
      <xdr:rowOff>47625</xdr:rowOff>
    </xdr:from>
    <xdr:to>
      <xdr:col>20</xdr:col>
      <xdr:colOff>314325</xdr:colOff>
      <xdr:row>21</xdr:row>
      <xdr:rowOff>28575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EFAF0D4C-B734-4C41-947C-7A4B88147C6D}"/>
            </a:ext>
            <a:ext uri="{147F2762-F138-4A5C-976F-8EAC2B608ADB}">
              <a16:predDERef xmlns:a16="http://schemas.microsoft.com/office/drawing/2014/main" pre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23811</xdr:colOff>
      <xdr:row>5</xdr:row>
      <xdr:rowOff>61911</xdr:rowOff>
    </xdr:from>
    <xdr:to>
      <xdr:col>14</xdr:col>
      <xdr:colOff>400050</xdr:colOff>
      <xdr:row>25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CFACC4-E8C7-A6B9-A076-C364863A98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4</xdr:row>
      <xdr:rowOff>171450</xdr:rowOff>
    </xdr:from>
    <xdr:to>
      <xdr:col>20</xdr:col>
      <xdr:colOff>571500</xdr:colOff>
      <xdr:row>26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7</xdr:row>
      <xdr:rowOff>47625</xdr:rowOff>
    </xdr:from>
    <xdr:to>
      <xdr:col>16</xdr:col>
      <xdr:colOff>314325</xdr:colOff>
      <xdr:row>21</xdr:row>
      <xdr:rowOff>123825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3A4F6C26-F76B-43B5-B138-13E6B6C22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16</xdr:col>
      <xdr:colOff>304800</xdr:colOff>
      <xdr:row>41</xdr:row>
      <xdr:rowOff>76200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AE9274C0-6CAE-42D5-BCB7-619D87BA9429}"/>
            </a:ext>
            <a:ext uri="{147F2762-F138-4A5C-976F-8EAC2B608ADB}">
              <a16:predDERef xmlns:a16="http://schemas.microsoft.com/office/drawing/2014/main" pred="{3A4F6C26-F76B-43B5-B138-13E6B6C22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581025</xdr:colOff>
      <xdr:row>15</xdr:row>
      <xdr:rowOff>47625</xdr:rowOff>
    </xdr:from>
    <xdr:to>
      <xdr:col>22</xdr:col>
      <xdr:colOff>457200</xdr:colOff>
      <xdr:row>23</xdr:row>
      <xdr:rowOff>19050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1613622-C98D-B1AD-BAE6-5B0318898B02}"/>
            </a:ext>
          </a:extLst>
        </xdr:cNvPr>
        <xdr:cNvSpPr txBox="1"/>
      </xdr:nvSpPr>
      <xdr:spPr>
        <a:xfrm>
          <a:off x="11115675" y="2333625"/>
          <a:ext cx="2924175" cy="1495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I would like the data in this</a:t>
          </a:r>
          <a:r>
            <a:rPr lang="en-GB" sz="1100" baseline="0"/>
            <a:t> sheet as with the others. And we might as well include the daily chart even if we aren't using it.</a:t>
          </a:r>
          <a:endParaRPr lang="en-GB" sz="1100"/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0.05671</cdr:y>
    </cdr:from>
    <cdr:to>
      <cdr:x>0.10625</cdr:x>
      <cdr:y>0.14352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0A3880B-4AAB-5E89-2DF0-F5EA8104CB47}"/>
            </a:ext>
          </a:extLst>
        </cdr:cNvPr>
        <cdr:cNvSpPr txBox="1"/>
      </cdr:nvSpPr>
      <cdr:spPr>
        <a:xfrm xmlns:a="http://schemas.openxmlformats.org/drawingml/2006/main">
          <a:off x="0" y="155575"/>
          <a:ext cx="485761" cy="2381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800"/>
            <a:t>bcm/d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9525</xdr:colOff>
      <xdr:row>21</xdr:row>
      <xdr:rowOff>0</xdr:rowOff>
    </xdr:from>
    <xdr:to>
      <xdr:col>36</xdr:col>
      <xdr:colOff>295275</xdr:colOff>
      <xdr:row>35</xdr:row>
      <xdr:rowOff>76200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2CD4D8AC-7540-41F9-AD55-BADA759B7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9524</xdr:colOff>
      <xdr:row>4</xdr:row>
      <xdr:rowOff>9525</xdr:rowOff>
    </xdr:from>
    <xdr:to>
      <xdr:col>36</xdr:col>
      <xdr:colOff>361949</xdr:colOff>
      <xdr:row>19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00EFAA1-CF33-46DF-B8AA-363DB326F485}"/>
            </a:ext>
            <a:ext uri="{147F2762-F138-4A5C-976F-8EAC2B608ADB}">
              <a16:predDERef xmlns:a16="http://schemas.microsoft.com/office/drawing/2014/main" pred="{2CD4D8AC-7540-41F9-AD55-BADA759B7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47</xdr:col>
      <xdr:colOff>0</xdr:colOff>
      <xdr:row>5</xdr:row>
      <xdr:rowOff>0</xdr:rowOff>
    </xdr:from>
    <xdr:to>
      <xdr:col>56</xdr:col>
      <xdr:colOff>304800</xdr:colOff>
      <xdr:row>20</xdr:row>
      <xdr:rowOff>57150</xdr:rowOff>
    </xdr:to>
    <xdr:graphicFrame macro="">
      <xdr:nvGraphicFramePr>
        <xdr:cNvPr id="4" name="Content Placeholder 8">
          <a:extLst>
            <a:ext uri="{FF2B5EF4-FFF2-40B4-BE49-F238E27FC236}">
              <a16:creationId xmlns:a16="http://schemas.microsoft.com/office/drawing/2014/main" id="{0709E80A-6BDC-4947-A490-F6CD3FBEC621}"/>
            </a:ext>
            <a:ext uri="{147F2762-F138-4A5C-976F-8EAC2B608ADB}">
              <a16:predDERef xmlns:a16="http://schemas.microsoft.com/office/drawing/2014/main" pred="{300EFAA1-CF33-46DF-B8AA-363DB326F48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47</xdr:col>
      <xdr:colOff>0</xdr:colOff>
      <xdr:row>23</xdr:row>
      <xdr:rowOff>0</xdr:rowOff>
    </xdr:from>
    <xdr:to>
      <xdr:col>56</xdr:col>
      <xdr:colOff>295275</xdr:colOff>
      <xdr:row>40</xdr:row>
      <xdr:rowOff>142875</xdr:rowOff>
    </xdr:to>
    <xdr:graphicFrame macro="">
      <xdr:nvGraphicFramePr>
        <xdr:cNvPr id="5" name="Content Placeholder 8">
          <a:extLst>
            <a:ext uri="{FF2B5EF4-FFF2-40B4-BE49-F238E27FC236}">
              <a16:creationId xmlns:a16="http://schemas.microsoft.com/office/drawing/2014/main" id="{4DC0BFBD-5663-4748-B382-C967B214CB37}"/>
            </a:ext>
            <a:ext uri="{147F2762-F138-4A5C-976F-8EAC2B608ADB}">
              <a16:predDERef xmlns:a16="http://schemas.microsoft.com/office/drawing/2014/main" pred="{0709E80A-6BDC-4947-A490-F6CD3FBEC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9525</xdr:colOff>
      <xdr:row>5</xdr:row>
      <xdr:rowOff>19050</xdr:rowOff>
    </xdr:from>
    <xdr:to>
      <xdr:col>17</xdr:col>
      <xdr:colOff>512445</xdr:colOff>
      <xdr:row>21</xdr:row>
      <xdr:rowOff>99060</xdr:rowOff>
    </xdr:to>
    <xdr:graphicFrame macro="">
      <xdr:nvGraphicFramePr>
        <xdr:cNvPr id="6" name="Content Placeholder 8">
          <a:extLst>
            <a:ext uri="{FF2B5EF4-FFF2-40B4-BE49-F238E27FC236}">
              <a16:creationId xmlns:a16="http://schemas.microsoft.com/office/drawing/2014/main" id="{38229264-9DFE-4983-A4BD-75BB2141DF06}"/>
            </a:ext>
            <a:ext uri="{147F2762-F138-4A5C-976F-8EAC2B608ADB}">
              <a16:predDERef xmlns:a16="http://schemas.microsoft.com/office/drawing/2014/main" pred="{4DC0BFBD-5663-4748-B382-C967B214CB3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9525</xdr:colOff>
      <xdr:row>23</xdr:row>
      <xdr:rowOff>9525</xdr:rowOff>
    </xdr:from>
    <xdr:to>
      <xdr:col>17</xdr:col>
      <xdr:colOff>476250</xdr:colOff>
      <xdr:row>39</xdr:row>
      <xdr:rowOff>171450</xdr:rowOff>
    </xdr:to>
    <xdr:graphicFrame macro="">
      <xdr:nvGraphicFramePr>
        <xdr:cNvPr id="7" name="Content Placeholder 8">
          <a:extLst>
            <a:ext uri="{FF2B5EF4-FFF2-40B4-BE49-F238E27FC236}">
              <a16:creationId xmlns:a16="http://schemas.microsoft.com/office/drawing/2014/main" id="{A383548F-1984-4B78-8C5F-0863CF358ED6}"/>
            </a:ext>
            <a:ext uri="{147F2762-F138-4A5C-976F-8EAC2B608ADB}">
              <a16:predDERef xmlns:a16="http://schemas.microsoft.com/office/drawing/2014/main" pred="{38229264-9DFE-4983-A4BD-75BB2141D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0.04977</cdr:y>
    </cdr:from>
    <cdr:to>
      <cdr:x>0.10625</cdr:x>
      <cdr:y>0.13657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457FA2D-578E-8AF7-9786-31E23A1B8BE3}"/>
            </a:ext>
          </a:extLst>
        </cdr:cNvPr>
        <cdr:cNvSpPr txBox="1"/>
      </cdr:nvSpPr>
      <cdr:spPr>
        <a:xfrm xmlns:a="http://schemas.openxmlformats.org/drawingml/2006/main">
          <a:off x="0" y="136525"/>
          <a:ext cx="485761" cy="2381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800"/>
            <a:t>bcm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0.15394</cdr:y>
    </cdr:from>
    <cdr:to>
      <cdr:x>0.0929</cdr:x>
      <cdr:y>0.24074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16CE35FA-00D9-80FB-23F8-9877C80ABB34}"/>
            </a:ext>
          </a:extLst>
        </cdr:cNvPr>
        <cdr:cNvSpPr txBox="1"/>
      </cdr:nvSpPr>
      <cdr:spPr>
        <a:xfrm xmlns:a="http://schemas.openxmlformats.org/drawingml/2006/main">
          <a:off x="0" y="422275"/>
          <a:ext cx="485775" cy="238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800"/>
            <a:t>mcm/d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7</xdr:row>
      <xdr:rowOff>9525</xdr:rowOff>
    </xdr:from>
    <xdr:to>
      <xdr:col>17</xdr:col>
      <xdr:colOff>512445</xdr:colOff>
      <xdr:row>23</xdr:row>
      <xdr:rowOff>89535</xdr:rowOff>
    </xdr:to>
    <xdr:graphicFrame macro="">
      <xdr:nvGraphicFramePr>
        <xdr:cNvPr id="3" name="Content Placeholder 8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600075</xdr:colOff>
      <xdr:row>26</xdr:row>
      <xdr:rowOff>38099</xdr:rowOff>
    </xdr:from>
    <xdr:to>
      <xdr:col>17</xdr:col>
      <xdr:colOff>457200</xdr:colOff>
      <xdr:row>43</xdr:row>
      <xdr:rowOff>9524</xdr:rowOff>
    </xdr:to>
    <xdr:graphicFrame macro="">
      <xdr:nvGraphicFramePr>
        <xdr:cNvPr id="2" name="Content Placeholder 8">
          <a:extLst>
            <a:ext uri="{FF2B5EF4-FFF2-40B4-BE49-F238E27FC236}">
              <a16:creationId xmlns:a16="http://schemas.microsoft.com/office/drawing/2014/main" id="{D738DC16-ED00-462F-9001-70D00C6F12CC}"/>
            </a:ext>
            <a:ext uri="{147F2762-F138-4A5C-976F-8EAC2B608ADB}">
              <a16:predDERef xmlns:a16="http://schemas.microsoft.com/office/drawing/2014/main" pre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</xdr:colOff>
      <xdr:row>24</xdr:row>
      <xdr:rowOff>28574</xdr:rowOff>
    </xdr:from>
    <xdr:to>
      <xdr:col>17</xdr:col>
      <xdr:colOff>205740</xdr:colOff>
      <xdr:row>39</xdr:row>
      <xdr:rowOff>22859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48D55B-7152-4DE0-B204-712CA4CA6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20955</xdr:colOff>
      <xdr:row>7</xdr:row>
      <xdr:rowOff>28575</xdr:rowOff>
    </xdr:from>
    <xdr:to>
      <xdr:col>17</xdr:col>
      <xdr:colOff>367665</xdr:colOff>
      <xdr:row>21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6698742-150F-4FCC-9B9C-092A8AF54E74}"/>
            </a:ext>
            <a:ext uri="{147F2762-F138-4A5C-976F-8EAC2B608ADB}">
              <a16:predDERef xmlns:a16="http://schemas.microsoft.com/office/drawing/2014/main" pred="{EF48D55B-7152-4DE0-B204-712CA4CA6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28574</xdr:colOff>
      <xdr:row>24</xdr:row>
      <xdr:rowOff>38099</xdr:rowOff>
    </xdr:from>
    <xdr:to>
      <xdr:col>18</xdr:col>
      <xdr:colOff>361949</xdr:colOff>
      <xdr:row>40</xdr:row>
      <xdr:rowOff>66674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B80B1B90-E05D-407E-85CC-B4C446603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28575</xdr:colOff>
      <xdr:row>7</xdr:row>
      <xdr:rowOff>47625</xdr:rowOff>
    </xdr:from>
    <xdr:to>
      <xdr:col>18</xdr:col>
      <xdr:colOff>381000</xdr:colOff>
      <xdr:row>21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D4B2FE-66F1-40D7-8AEA-2C1C71CE351D}"/>
            </a:ext>
            <a:ext uri="{147F2762-F138-4A5C-976F-8EAC2B608ADB}">
              <a16:predDERef xmlns:a16="http://schemas.microsoft.com/office/drawing/2014/main" pred="{B80B1B90-E05D-407E-85CC-B4C446603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24</xdr:row>
      <xdr:rowOff>20001</xdr:rowOff>
    </xdr:from>
    <xdr:to>
      <xdr:col>17</xdr:col>
      <xdr:colOff>510540</xdr:colOff>
      <xdr:row>42</xdr:row>
      <xdr:rowOff>74295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B74848B-AD6F-7DE4-F09E-8EAAA66E2FFB}"/>
            </a:ext>
            <a:ext uri="{147F2762-F138-4A5C-976F-8EAC2B608ADB}">
              <a16:predDERef xmlns:a16="http://schemas.microsoft.com/office/drawing/2014/main" pred="{00E09CA1-EF3C-4AD9-BCD3-483963B1CA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11430</xdr:colOff>
      <xdr:row>4</xdr:row>
      <xdr:rowOff>11430</xdr:rowOff>
    </xdr:from>
    <xdr:to>
      <xdr:col>16</xdr:col>
      <xdr:colOff>340995</xdr:colOff>
      <xdr:row>19</xdr:row>
      <xdr:rowOff>34290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42DD9F8-9AFB-4F12-998D-23D40CBB9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</xdr:colOff>
      <xdr:row>40</xdr:row>
      <xdr:rowOff>57149</xdr:rowOff>
    </xdr:from>
    <xdr:to>
      <xdr:col>20</xdr:col>
      <xdr:colOff>76200</xdr:colOff>
      <xdr:row>54</xdr:row>
      <xdr:rowOff>85724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4E81DA3-EE58-400D-B682-D09A930066B7}"/>
            </a:ext>
            <a:ext uri="{147F2762-F138-4A5C-976F-8EAC2B608ADB}">
              <a16:predDERef xmlns:a16="http://schemas.microsoft.com/office/drawing/2014/main" pred="{5E652F89-C422-4FD4-B5FB-FBA119B07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23811</xdr:colOff>
      <xdr:row>21</xdr:row>
      <xdr:rowOff>33337</xdr:rowOff>
    </xdr:from>
    <xdr:to>
      <xdr:col>18</xdr:col>
      <xdr:colOff>523874</xdr:colOff>
      <xdr:row>41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CB29F6-EFD5-F1B3-8DC8-CB9B4765B2B6}"/>
            </a:ext>
            <a:ext uri="{147F2762-F138-4A5C-976F-8EAC2B608ADB}">
              <a16:predDERef xmlns:a16="http://schemas.microsoft.com/office/drawing/2014/main" pred="{14E81DA3-EE58-400D-B682-D09A930066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20002</xdr:colOff>
      <xdr:row>4</xdr:row>
      <xdr:rowOff>12381</xdr:rowOff>
    </xdr:from>
    <xdr:to>
      <xdr:col>19</xdr:col>
      <xdr:colOff>560070</xdr:colOff>
      <xdr:row>19</xdr:row>
      <xdr:rowOff>55244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48F117-4A7D-81AC-63B3-A6ACC267FB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0.04973</cdr:y>
    </cdr:from>
    <cdr:to>
      <cdr:x>0.08505</cdr:x>
      <cdr:y>0.1371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51CCAA9-5D04-D9E2-9C9B-57763155BDF5}"/>
            </a:ext>
          </a:extLst>
        </cdr:cNvPr>
        <cdr:cNvSpPr txBox="1"/>
      </cdr:nvSpPr>
      <cdr:spPr>
        <a:xfrm xmlns:a="http://schemas.openxmlformats.org/drawingml/2006/main">
          <a:off x="0" y="117475"/>
          <a:ext cx="511175" cy="206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800"/>
            <a:t>mcm/d</a:t>
          </a:r>
        </a:p>
      </cdr:txBody>
    </cdr:sp>
  </cdr:relSizeAnchor>
  <cdr:relSizeAnchor xmlns:cdr="http://schemas.openxmlformats.org/drawingml/2006/chartDrawing">
    <cdr:from>
      <cdr:x>0.03966</cdr:x>
      <cdr:y>0.82686</cdr:y>
    </cdr:from>
    <cdr:to>
      <cdr:x>0.98584</cdr:x>
      <cdr:y>0.98587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047E5CA-C3D9-264C-2845-706DD34AAEB9}"/>
            </a:ext>
          </a:extLst>
        </cdr:cNvPr>
        <cdr:cNvSpPr txBox="1"/>
      </cdr:nvSpPr>
      <cdr:spPr>
        <a:xfrm xmlns:a="http://schemas.openxmlformats.org/drawingml/2006/main">
          <a:off x="266700" y="2228851"/>
          <a:ext cx="6362700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0.05241</cdr:x>
      <cdr:y>0.84453</cdr:y>
    </cdr:from>
    <cdr:to>
      <cdr:x>1</cdr:x>
      <cdr:y>1</cdr:y>
    </cdr:to>
    <cdr:sp macro="" textlink="">
      <cdr:nvSpPr>
        <cdr:cNvPr id="5" name="Rectangle 4">
          <a:extLst xmlns:a="http://schemas.openxmlformats.org/drawingml/2006/main">
            <a:ext uri="{FF2B5EF4-FFF2-40B4-BE49-F238E27FC236}">
              <a16:creationId xmlns:a16="http://schemas.microsoft.com/office/drawing/2014/main" id="{C0288C04-EDA0-DB9E-E058-A804488A1454}"/>
            </a:ext>
          </a:extLst>
        </cdr:cNvPr>
        <cdr:cNvSpPr/>
      </cdr:nvSpPr>
      <cdr:spPr>
        <a:xfrm xmlns:a="http://schemas.openxmlformats.org/drawingml/2006/main">
          <a:off x="352439" y="2276494"/>
          <a:ext cx="6372211" cy="41908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0.017</cdr:x>
      <cdr:y>0.79858</cdr:y>
    </cdr:from>
    <cdr:to>
      <cdr:x>0.98725</cdr:x>
      <cdr:y>0.91571</cdr:y>
    </cdr:to>
    <cdr:pic>
      <cdr:nvPicPr>
        <cdr:cNvPr id="7" name="chart">
          <a:extLst xmlns:a="http://schemas.openxmlformats.org/drawingml/2006/main">
            <a:ext uri="{FF2B5EF4-FFF2-40B4-BE49-F238E27FC236}">
              <a16:creationId xmlns:a16="http://schemas.microsoft.com/office/drawing/2014/main" id="{779D8C82-BBBB-2F59-797F-C0564BBB383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14300" y="2152642"/>
          <a:ext cx="6524625" cy="315724"/>
        </a:xfrm>
        <a:prstGeom xmlns:a="http://schemas.openxmlformats.org/drawingml/2006/main" prst="rect">
          <a:avLst/>
        </a:prstGeom>
      </cdr:spPr>
    </cdr:pic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20956</xdr:colOff>
      <xdr:row>4</xdr:row>
      <xdr:rowOff>34290</xdr:rowOff>
    </xdr:from>
    <xdr:to>
      <xdr:col>15</xdr:col>
      <xdr:colOff>17146</xdr:colOff>
      <xdr:row>18</xdr:row>
      <xdr:rowOff>49530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1D1A218-8317-4A39-B942-D191D62BA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26670</xdr:colOff>
      <xdr:row>21</xdr:row>
      <xdr:rowOff>84772</xdr:rowOff>
    </xdr:from>
    <xdr:to>
      <xdr:col>12</xdr:col>
      <xdr:colOff>674370</xdr:colOff>
      <xdr:row>35</xdr:row>
      <xdr:rowOff>160972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797B27-E33A-4802-EEB0-14072912F9FE}"/>
            </a:ext>
            <a:ext uri="{147F2762-F138-4A5C-976F-8EAC2B608ADB}">
              <a16:predDERef xmlns:a16="http://schemas.microsoft.com/office/drawing/2014/main" pred="{41D1A218-8317-4A39-B942-D191D62BA9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685801</xdr:colOff>
      <xdr:row>13</xdr:row>
      <xdr:rowOff>0</xdr:rowOff>
    </xdr:from>
    <xdr:to>
      <xdr:col>25</xdr:col>
      <xdr:colOff>333376</xdr:colOff>
      <xdr:row>28</xdr:row>
      <xdr:rowOff>57150</xdr:rowOff>
    </xdr:to>
    <xdr:graphicFrame macro="">
      <xdr:nvGraphicFramePr>
        <xdr:cNvPr id="15" name="Chart 4">
          <a:extLst>
            <a:ext uri="{FF2B5EF4-FFF2-40B4-BE49-F238E27FC236}">
              <a16:creationId xmlns:a16="http://schemas.microsoft.com/office/drawing/2014/main" id="{A875D42A-0DF0-44A0-84D2-C209B55D34C6}"/>
            </a:ext>
            <a:ext uri="{147F2762-F138-4A5C-976F-8EAC2B608ADB}">
              <a16:predDERef xmlns:a16="http://schemas.microsoft.com/office/drawing/2014/main" pred="{C3DF067B-4F4A-4887-9F0E-FD59C6989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600075</xdr:colOff>
      <xdr:row>13</xdr:row>
      <xdr:rowOff>38100</xdr:rowOff>
    </xdr:from>
    <xdr:to>
      <xdr:col>15</xdr:col>
      <xdr:colOff>552450</xdr:colOff>
      <xdr:row>27</xdr:row>
      <xdr:rowOff>95249</xdr:rowOff>
    </xdr:to>
    <xdr:graphicFrame macro="">
      <xdr:nvGraphicFramePr>
        <xdr:cNvPr id="24" name="Chart 5">
          <a:extLst>
            <a:ext uri="{FF2B5EF4-FFF2-40B4-BE49-F238E27FC236}">
              <a16:creationId xmlns:a16="http://schemas.microsoft.com/office/drawing/2014/main" id="{412079D8-97EA-47BE-AC6E-0ECF87C3E005}"/>
            </a:ext>
            <a:ext uri="{147F2762-F138-4A5C-976F-8EAC2B608ADB}">
              <a16:predDERef xmlns:a16="http://schemas.microsoft.com/office/drawing/2014/main" pred="{A875D42A-0DF0-44A0-84D2-C209B55D3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695324</xdr:colOff>
      <xdr:row>29</xdr:row>
      <xdr:rowOff>190499</xdr:rowOff>
    </xdr:from>
    <xdr:to>
      <xdr:col>24</xdr:col>
      <xdr:colOff>504824</xdr:colOff>
      <xdr:row>47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F82D27B-1BA7-461E-9624-09B8600570D2}"/>
            </a:ext>
            <a:ext uri="{147F2762-F138-4A5C-976F-8EAC2B608ADB}">
              <a16:predDERef xmlns:a16="http://schemas.microsoft.com/office/drawing/2014/main" pred="{C3DF067B-4F4A-4887-9F0E-FD59C6989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20957</xdr:colOff>
      <xdr:row>22</xdr:row>
      <xdr:rowOff>57150</xdr:rowOff>
    </xdr:from>
    <xdr:to>
      <xdr:col>19</xdr:col>
      <xdr:colOff>990601</xdr:colOff>
      <xdr:row>34</xdr:row>
      <xdr:rowOff>11430</xdr:rowOff>
    </xdr:to>
    <xdr:graphicFrame macro="">
      <xdr:nvGraphicFramePr>
        <xdr:cNvPr id="49" name="Chart 1">
          <a:extLst>
            <a:ext uri="{FF2B5EF4-FFF2-40B4-BE49-F238E27FC236}">
              <a16:creationId xmlns:a16="http://schemas.microsoft.com/office/drawing/2014/main" id="{82790A33-38B5-4D4F-9FFE-251818C03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17146</xdr:colOff>
      <xdr:row>4</xdr:row>
      <xdr:rowOff>160972</xdr:rowOff>
    </xdr:from>
    <xdr:to>
      <xdr:col>13</xdr:col>
      <xdr:colOff>95250</xdr:colOff>
      <xdr:row>19</xdr:row>
      <xdr:rowOff>46672</xdr:rowOff>
    </xdr:to>
    <xdr:graphicFrame macro="">
      <xdr:nvGraphicFramePr>
        <xdr:cNvPr id="52" name="Chart 2">
          <a:extLst>
            <a:ext uri="{FF2B5EF4-FFF2-40B4-BE49-F238E27FC236}">
              <a16:creationId xmlns:a16="http://schemas.microsoft.com/office/drawing/2014/main" id="{B6BADACD-DC1E-4698-B4ED-2007CA40BDA6}"/>
            </a:ext>
            <a:ext uri="{147F2762-F138-4A5C-976F-8EAC2B608ADB}">
              <a16:predDERef xmlns:a16="http://schemas.microsoft.com/office/drawing/2014/main" pred="{82790A33-38B5-4D4F-9FFE-251818C03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38100</xdr:colOff>
      <xdr:row>22</xdr:row>
      <xdr:rowOff>28575</xdr:rowOff>
    </xdr:from>
    <xdr:to>
      <xdr:col>13</xdr:col>
      <xdr:colOff>552450</xdr:colOff>
      <xdr:row>35</xdr:row>
      <xdr:rowOff>19050</xdr:rowOff>
    </xdr:to>
    <xdr:graphicFrame macro="">
      <xdr:nvGraphicFramePr>
        <xdr:cNvPr id="57" name="Chart 4">
          <a:extLst>
            <a:ext uri="{FF2B5EF4-FFF2-40B4-BE49-F238E27FC236}">
              <a16:creationId xmlns:a16="http://schemas.microsoft.com/office/drawing/2014/main" id="{E13663C0-37A8-903C-7A77-BC7DD3ACFEDD}"/>
            </a:ext>
            <a:ext uri="{147F2762-F138-4A5C-976F-8EAC2B608ADB}">
              <a16:predDERef xmlns:a16="http://schemas.microsoft.com/office/drawing/2014/main" pred="{B6BADACD-DC1E-4698-B4ED-2007CA40BD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0.13374</cdr:y>
    </cdr:from>
    <cdr:to>
      <cdr:x>0.13636</cdr:x>
      <cdr:y>0.20365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3DB6DDF-E0D4-0834-A351-4BDF5F80ACD0}"/>
            </a:ext>
          </a:extLst>
        </cdr:cNvPr>
        <cdr:cNvSpPr txBox="1"/>
      </cdr:nvSpPr>
      <cdr:spPr>
        <a:xfrm xmlns:a="http://schemas.openxmlformats.org/drawingml/2006/main">
          <a:off x="0" y="419100"/>
          <a:ext cx="6858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/>
            <a:t>bcm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</xdr:colOff>
      <xdr:row>18</xdr:row>
      <xdr:rowOff>19050</xdr:rowOff>
    </xdr:from>
    <xdr:to>
      <xdr:col>17</xdr:col>
      <xdr:colOff>590054</xdr:colOff>
      <xdr:row>32</xdr:row>
      <xdr:rowOff>11142</xdr:rowOff>
    </xdr:to>
    <xdr:graphicFrame macro="">
      <xdr:nvGraphicFramePr>
        <xdr:cNvPr id="17" name="Chart 1">
          <a:extLst>
            <a:ext uri="{FF2B5EF4-FFF2-40B4-BE49-F238E27FC236}">
              <a16:creationId xmlns:a16="http://schemas.microsoft.com/office/drawing/2014/main" id="{9D8E13B0-1031-45D7-8EFC-15D95DCEE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419100</xdr:colOff>
      <xdr:row>6</xdr:row>
      <xdr:rowOff>38100</xdr:rowOff>
    </xdr:from>
    <xdr:to>
      <xdr:col>6</xdr:col>
      <xdr:colOff>542925</xdr:colOff>
      <xdr:row>6</xdr:row>
      <xdr:rowOff>161925</xdr:rowOff>
    </xdr:to>
    <xdr:sp macro="" textlink="">
      <xdr:nvSpPr>
        <xdr:cNvPr id="38" name="Arrow: Down 1">
          <a:extLst>
            <a:ext uri="{FF2B5EF4-FFF2-40B4-BE49-F238E27FC236}">
              <a16:creationId xmlns:a16="http://schemas.microsoft.com/office/drawing/2014/main" id="{24AD1BD5-E853-B245-8C75-FBCB949D9E0D}"/>
            </a:ext>
          </a:extLst>
        </xdr:cNvPr>
        <xdr:cNvSpPr/>
      </xdr:nvSpPr>
      <xdr:spPr>
        <a:xfrm>
          <a:off x="4914900" y="1876425"/>
          <a:ext cx="123825" cy="123825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419100</xdr:colOff>
      <xdr:row>7</xdr:row>
      <xdr:rowOff>76200</xdr:rowOff>
    </xdr:from>
    <xdr:to>
      <xdr:col>6</xdr:col>
      <xdr:colOff>542925</xdr:colOff>
      <xdr:row>8</xdr:row>
      <xdr:rowOff>0</xdr:rowOff>
    </xdr:to>
    <xdr:sp macro="" textlink="">
      <xdr:nvSpPr>
        <xdr:cNvPr id="39" name="Arrow: Down 2">
          <a:extLst>
            <a:ext uri="{FF2B5EF4-FFF2-40B4-BE49-F238E27FC236}">
              <a16:creationId xmlns:a16="http://schemas.microsoft.com/office/drawing/2014/main" id="{46C7EA38-B359-45F4-A70C-10AE4493AD9F}"/>
            </a:ext>
          </a:extLst>
        </xdr:cNvPr>
        <xdr:cNvSpPr/>
      </xdr:nvSpPr>
      <xdr:spPr>
        <a:xfrm>
          <a:off x="4914900" y="2114550"/>
          <a:ext cx="123825" cy="123825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438150</xdr:colOff>
      <xdr:row>7</xdr:row>
      <xdr:rowOff>28575</xdr:rowOff>
    </xdr:from>
    <xdr:to>
      <xdr:col>7</xdr:col>
      <xdr:colOff>561975</xdr:colOff>
      <xdr:row>7</xdr:row>
      <xdr:rowOff>152400</xdr:rowOff>
    </xdr:to>
    <xdr:sp macro="" textlink="">
      <xdr:nvSpPr>
        <xdr:cNvPr id="40" name="Arrow: Down 4">
          <a:extLst>
            <a:ext uri="{FF2B5EF4-FFF2-40B4-BE49-F238E27FC236}">
              <a16:creationId xmlns:a16="http://schemas.microsoft.com/office/drawing/2014/main" id="{EB64EEC2-68E5-46FB-AC48-33CC6C2D255B}"/>
            </a:ext>
          </a:extLst>
        </xdr:cNvPr>
        <xdr:cNvSpPr/>
      </xdr:nvSpPr>
      <xdr:spPr>
        <a:xfrm>
          <a:off x="5543550" y="2066925"/>
          <a:ext cx="123825" cy="123825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400050</xdr:colOff>
      <xdr:row>12</xdr:row>
      <xdr:rowOff>47625</xdr:rowOff>
    </xdr:from>
    <xdr:to>
      <xdr:col>6</xdr:col>
      <xdr:colOff>523875</xdr:colOff>
      <xdr:row>12</xdr:row>
      <xdr:rowOff>171450</xdr:rowOff>
    </xdr:to>
    <xdr:sp macro="" textlink="">
      <xdr:nvSpPr>
        <xdr:cNvPr id="28" name="Arrow: Down 5">
          <a:extLst>
            <a:ext uri="{FF2B5EF4-FFF2-40B4-BE49-F238E27FC236}">
              <a16:creationId xmlns:a16="http://schemas.microsoft.com/office/drawing/2014/main" id="{DB6A0BF1-A9B1-4C43-820F-10CFFFB09615}"/>
            </a:ext>
          </a:extLst>
        </xdr:cNvPr>
        <xdr:cNvSpPr/>
      </xdr:nvSpPr>
      <xdr:spPr>
        <a:xfrm>
          <a:off x="4895850" y="3086100"/>
          <a:ext cx="123825" cy="123825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400050</xdr:colOff>
      <xdr:row>13</xdr:row>
      <xdr:rowOff>47625</xdr:rowOff>
    </xdr:from>
    <xdr:to>
      <xdr:col>6</xdr:col>
      <xdr:colOff>523875</xdr:colOff>
      <xdr:row>13</xdr:row>
      <xdr:rowOff>171450</xdr:rowOff>
    </xdr:to>
    <xdr:sp macro="" textlink="">
      <xdr:nvSpPr>
        <xdr:cNvPr id="29" name="Arrow: Down 6">
          <a:extLst>
            <a:ext uri="{FF2B5EF4-FFF2-40B4-BE49-F238E27FC236}">
              <a16:creationId xmlns:a16="http://schemas.microsoft.com/office/drawing/2014/main" id="{3BAC2BC0-F948-4E3E-9291-EE42CACB5E68}"/>
            </a:ext>
          </a:extLst>
        </xdr:cNvPr>
        <xdr:cNvSpPr/>
      </xdr:nvSpPr>
      <xdr:spPr>
        <a:xfrm>
          <a:off x="4895850" y="3286125"/>
          <a:ext cx="123825" cy="123825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409575</xdr:colOff>
      <xdr:row>10</xdr:row>
      <xdr:rowOff>28575</xdr:rowOff>
    </xdr:from>
    <xdr:to>
      <xdr:col>6</xdr:col>
      <xdr:colOff>533400</xdr:colOff>
      <xdr:row>10</xdr:row>
      <xdr:rowOff>152400</xdr:rowOff>
    </xdr:to>
    <xdr:sp macro="" textlink="">
      <xdr:nvSpPr>
        <xdr:cNvPr id="34" name="Arrow: Down 7">
          <a:extLst>
            <a:ext uri="{FF2B5EF4-FFF2-40B4-BE49-F238E27FC236}">
              <a16:creationId xmlns:a16="http://schemas.microsoft.com/office/drawing/2014/main" id="{F0669D66-7DAD-49A2-80B7-01C3B2EBFD67}"/>
            </a:ext>
          </a:extLst>
        </xdr:cNvPr>
        <xdr:cNvSpPr/>
      </xdr:nvSpPr>
      <xdr:spPr>
        <a:xfrm>
          <a:off x="4905375" y="2667000"/>
          <a:ext cx="123825" cy="123825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409575</xdr:colOff>
      <xdr:row>9</xdr:row>
      <xdr:rowOff>19050</xdr:rowOff>
    </xdr:from>
    <xdr:to>
      <xdr:col>6</xdr:col>
      <xdr:colOff>533400</xdr:colOff>
      <xdr:row>9</xdr:row>
      <xdr:rowOff>142875</xdr:rowOff>
    </xdr:to>
    <xdr:sp macro="" textlink="">
      <xdr:nvSpPr>
        <xdr:cNvPr id="35" name="Arrow: Down 8">
          <a:extLst>
            <a:ext uri="{FF2B5EF4-FFF2-40B4-BE49-F238E27FC236}">
              <a16:creationId xmlns:a16="http://schemas.microsoft.com/office/drawing/2014/main" id="{D678563A-06BD-450A-9259-0D0E48AE2A3B}"/>
            </a:ext>
          </a:extLst>
        </xdr:cNvPr>
        <xdr:cNvSpPr/>
      </xdr:nvSpPr>
      <xdr:spPr>
        <a:xfrm>
          <a:off x="4905375" y="2457450"/>
          <a:ext cx="123825" cy="123825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400050</xdr:colOff>
      <xdr:row>14</xdr:row>
      <xdr:rowOff>28575</xdr:rowOff>
    </xdr:from>
    <xdr:to>
      <xdr:col>6</xdr:col>
      <xdr:colOff>523875</xdr:colOff>
      <xdr:row>14</xdr:row>
      <xdr:rowOff>152400</xdr:rowOff>
    </xdr:to>
    <xdr:sp macro="" textlink="">
      <xdr:nvSpPr>
        <xdr:cNvPr id="31" name="Arrow: Down 9">
          <a:extLst>
            <a:ext uri="{FF2B5EF4-FFF2-40B4-BE49-F238E27FC236}">
              <a16:creationId xmlns:a16="http://schemas.microsoft.com/office/drawing/2014/main" id="{093766D7-1879-4485-9CAE-90849282922D}"/>
            </a:ext>
          </a:extLst>
        </xdr:cNvPr>
        <xdr:cNvSpPr/>
      </xdr:nvSpPr>
      <xdr:spPr>
        <a:xfrm>
          <a:off x="4895850" y="3467100"/>
          <a:ext cx="123825" cy="123825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438150</xdr:colOff>
      <xdr:row>9</xdr:row>
      <xdr:rowOff>38100</xdr:rowOff>
    </xdr:from>
    <xdr:to>
      <xdr:col>7</xdr:col>
      <xdr:colOff>561975</xdr:colOff>
      <xdr:row>9</xdr:row>
      <xdr:rowOff>161925</xdr:rowOff>
    </xdr:to>
    <xdr:sp macro="" textlink="">
      <xdr:nvSpPr>
        <xdr:cNvPr id="47" name="Arrow: Down 11">
          <a:extLst>
            <a:ext uri="{FF2B5EF4-FFF2-40B4-BE49-F238E27FC236}">
              <a16:creationId xmlns:a16="http://schemas.microsoft.com/office/drawing/2014/main" id="{AAA69830-D696-4030-83A2-AA49D75D158A}"/>
            </a:ext>
          </a:extLst>
        </xdr:cNvPr>
        <xdr:cNvSpPr/>
      </xdr:nvSpPr>
      <xdr:spPr>
        <a:xfrm>
          <a:off x="5543550" y="2476500"/>
          <a:ext cx="123825" cy="123825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447675</xdr:colOff>
      <xdr:row>10</xdr:row>
      <xdr:rowOff>38100</xdr:rowOff>
    </xdr:from>
    <xdr:to>
      <xdr:col>7</xdr:col>
      <xdr:colOff>571500</xdr:colOff>
      <xdr:row>10</xdr:row>
      <xdr:rowOff>161925</xdr:rowOff>
    </xdr:to>
    <xdr:sp macro="" textlink="">
      <xdr:nvSpPr>
        <xdr:cNvPr id="53" name="Arrow: Down 12">
          <a:extLst>
            <a:ext uri="{FF2B5EF4-FFF2-40B4-BE49-F238E27FC236}">
              <a16:creationId xmlns:a16="http://schemas.microsoft.com/office/drawing/2014/main" id="{A1002B7A-1278-41D1-8DF8-DF011B0B4CB8}"/>
            </a:ext>
          </a:extLst>
        </xdr:cNvPr>
        <xdr:cNvSpPr/>
      </xdr:nvSpPr>
      <xdr:spPr>
        <a:xfrm>
          <a:off x="5553075" y="2676525"/>
          <a:ext cx="123825" cy="123825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438150</xdr:colOff>
      <xdr:row>12</xdr:row>
      <xdr:rowOff>38100</xdr:rowOff>
    </xdr:from>
    <xdr:to>
      <xdr:col>7</xdr:col>
      <xdr:colOff>561975</xdr:colOff>
      <xdr:row>12</xdr:row>
      <xdr:rowOff>161925</xdr:rowOff>
    </xdr:to>
    <xdr:sp macro="" textlink="">
      <xdr:nvSpPr>
        <xdr:cNvPr id="52" name="Arrow: Down 13">
          <a:extLst>
            <a:ext uri="{FF2B5EF4-FFF2-40B4-BE49-F238E27FC236}">
              <a16:creationId xmlns:a16="http://schemas.microsoft.com/office/drawing/2014/main" id="{EBBE6889-883C-46DB-B3CE-7BFFE0BBD9DC}"/>
            </a:ext>
          </a:extLst>
        </xdr:cNvPr>
        <xdr:cNvSpPr/>
      </xdr:nvSpPr>
      <xdr:spPr>
        <a:xfrm>
          <a:off x="5543550" y="3076575"/>
          <a:ext cx="123825" cy="123825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438150</xdr:colOff>
      <xdr:row>13</xdr:row>
      <xdr:rowOff>47625</xdr:rowOff>
    </xdr:from>
    <xdr:to>
      <xdr:col>7</xdr:col>
      <xdr:colOff>561975</xdr:colOff>
      <xdr:row>13</xdr:row>
      <xdr:rowOff>171450</xdr:rowOff>
    </xdr:to>
    <xdr:sp macro="" textlink="">
      <xdr:nvSpPr>
        <xdr:cNvPr id="56" name="Arrow: Down 14">
          <a:extLst>
            <a:ext uri="{FF2B5EF4-FFF2-40B4-BE49-F238E27FC236}">
              <a16:creationId xmlns:a16="http://schemas.microsoft.com/office/drawing/2014/main" id="{940D7E30-E9AC-4EAD-8201-121F23450585}"/>
            </a:ext>
          </a:extLst>
        </xdr:cNvPr>
        <xdr:cNvSpPr/>
      </xdr:nvSpPr>
      <xdr:spPr>
        <a:xfrm>
          <a:off x="5543550" y="3286125"/>
          <a:ext cx="123825" cy="123825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438150</xdr:colOff>
      <xdr:row>6</xdr:row>
      <xdr:rowOff>28575</xdr:rowOff>
    </xdr:from>
    <xdr:to>
      <xdr:col>7</xdr:col>
      <xdr:colOff>561975</xdr:colOff>
      <xdr:row>6</xdr:row>
      <xdr:rowOff>161925</xdr:rowOff>
    </xdr:to>
    <xdr:sp macro="" textlink="">
      <xdr:nvSpPr>
        <xdr:cNvPr id="65" name="Arrow: Up 15">
          <a:extLst>
            <a:ext uri="{FF2B5EF4-FFF2-40B4-BE49-F238E27FC236}">
              <a16:creationId xmlns:a16="http://schemas.microsoft.com/office/drawing/2014/main" id="{4E0333FA-120F-17CD-617F-8ED2B25549DD}"/>
            </a:ext>
          </a:extLst>
        </xdr:cNvPr>
        <xdr:cNvSpPr/>
      </xdr:nvSpPr>
      <xdr:spPr>
        <a:xfrm>
          <a:off x="5543550" y="1866900"/>
          <a:ext cx="123825" cy="133350"/>
        </a:xfrm>
        <a:prstGeom prst="up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411480</xdr:colOff>
      <xdr:row>11</xdr:row>
      <xdr:rowOff>45720</xdr:rowOff>
    </xdr:from>
    <xdr:to>
      <xdr:col>7</xdr:col>
      <xdr:colOff>579120</xdr:colOff>
      <xdr:row>11</xdr:row>
      <xdr:rowOff>133350</xdr:rowOff>
    </xdr:to>
    <xdr:sp macro="" textlink="">
      <xdr:nvSpPr>
        <xdr:cNvPr id="70" name="Arrow: Left-Right 19">
          <a:extLst>
            <a:ext uri="{FF2B5EF4-FFF2-40B4-BE49-F238E27FC236}">
              <a16:creationId xmlns:a16="http://schemas.microsoft.com/office/drawing/2014/main" id="{08F2B5AC-C34B-3A0C-7895-9FFFD47E38EC}"/>
            </a:ext>
            <a:ext uri="{147F2762-F138-4A5C-976F-8EAC2B608ADB}">
              <a16:predDERef xmlns:a16="http://schemas.microsoft.com/office/drawing/2014/main" pred="{94F058DC-F148-42A2-83E2-D174B475E664}"/>
            </a:ext>
          </a:extLst>
        </xdr:cNvPr>
        <xdr:cNvSpPr/>
      </xdr:nvSpPr>
      <xdr:spPr>
        <a:xfrm>
          <a:off x="5554980" y="2846070"/>
          <a:ext cx="167640" cy="87630"/>
        </a:xfrm>
        <a:prstGeom prst="leftRightArrow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396240</xdr:colOff>
      <xdr:row>11</xdr:row>
      <xdr:rowOff>47626</xdr:rowOff>
    </xdr:from>
    <xdr:to>
      <xdr:col>6</xdr:col>
      <xdr:colOff>561975</xdr:colOff>
      <xdr:row>11</xdr:row>
      <xdr:rowOff>135256</xdr:rowOff>
    </xdr:to>
    <xdr:sp macro="" textlink="">
      <xdr:nvSpPr>
        <xdr:cNvPr id="72" name="Arrow: Left-Right 20">
          <a:extLst>
            <a:ext uri="{FF2B5EF4-FFF2-40B4-BE49-F238E27FC236}">
              <a16:creationId xmlns:a16="http://schemas.microsoft.com/office/drawing/2014/main" id="{C28B630B-CD79-4399-9530-0C6FD2F16E2F}"/>
            </a:ext>
            <a:ext uri="{147F2762-F138-4A5C-976F-8EAC2B608ADB}">
              <a16:predDERef xmlns:a16="http://schemas.microsoft.com/office/drawing/2014/main" pred="{08F2B5AC-C34B-3A0C-7895-9FFFD47E38EC}"/>
            </a:ext>
          </a:extLst>
        </xdr:cNvPr>
        <xdr:cNvSpPr/>
      </xdr:nvSpPr>
      <xdr:spPr>
        <a:xfrm>
          <a:off x="4930140" y="2847976"/>
          <a:ext cx="165735" cy="87630"/>
        </a:xfrm>
        <a:prstGeom prst="leftRightArrow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438150</xdr:colOff>
      <xdr:row>14</xdr:row>
      <xdr:rowOff>28575</xdr:rowOff>
    </xdr:from>
    <xdr:to>
      <xdr:col>7</xdr:col>
      <xdr:colOff>561975</xdr:colOff>
      <xdr:row>14</xdr:row>
      <xdr:rowOff>152400</xdr:rowOff>
    </xdr:to>
    <xdr:sp macro="" textlink="">
      <xdr:nvSpPr>
        <xdr:cNvPr id="2" name="Arrow: Down 14">
          <a:extLst>
            <a:ext uri="{FF2B5EF4-FFF2-40B4-BE49-F238E27FC236}">
              <a16:creationId xmlns:a16="http://schemas.microsoft.com/office/drawing/2014/main" id="{5F2327D5-8AC5-440B-B00F-EAB6A164D788}"/>
            </a:ext>
          </a:extLst>
        </xdr:cNvPr>
        <xdr:cNvSpPr/>
      </xdr:nvSpPr>
      <xdr:spPr>
        <a:xfrm>
          <a:off x="5543550" y="3467100"/>
          <a:ext cx="123825" cy="123825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405766</xdr:colOff>
      <xdr:row>8</xdr:row>
      <xdr:rowOff>38100</xdr:rowOff>
    </xdr:from>
    <xdr:to>
      <xdr:col>6</xdr:col>
      <xdr:colOff>581026</xdr:colOff>
      <xdr:row>8</xdr:row>
      <xdr:rowOff>133350</xdr:rowOff>
    </xdr:to>
    <xdr:sp macro="" textlink="">
      <xdr:nvSpPr>
        <xdr:cNvPr id="4" name="Arrow: Left-Right 20">
          <a:extLst>
            <a:ext uri="{FF2B5EF4-FFF2-40B4-BE49-F238E27FC236}">
              <a16:creationId xmlns:a16="http://schemas.microsoft.com/office/drawing/2014/main" id="{46F87007-20B5-4CA8-AF00-6CD664C7D2D0}"/>
            </a:ext>
            <a:ext uri="{147F2762-F138-4A5C-976F-8EAC2B608ADB}">
              <a16:predDERef xmlns:a16="http://schemas.microsoft.com/office/drawing/2014/main" pred="{08F2B5AC-C34B-3A0C-7895-9FFFD47E38EC}"/>
            </a:ext>
          </a:extLst>
        </xdr:cNvPr>
        <xdr:cNvSpPr/>
      </xdr:nvSpPr>
      <xdr:spPr>
        <a:xfrm>
          <a:off x="4939666" y="2266950"/>
          <a:ext cx="175260" cy="95250"/>
        </a:xfrm>
        <a:prstGeom prst="leftRightArrow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390525</xdr:colOff>
      <xdr:row>8</xdr:row>
      <xdr:rowOff>47625</xdr:rowOff>
    </xdr:from>
    <xdr:to>
      <xdr:col>7</xdr:col>
      <xdr:colOff>561975</xdr:colOff>
      <xdr:row>8</xdr:row>
      <xdr:rowOff>133350</xdr:rowOff>
    </xdr:to>
    <xdr:sp macro="" textlink="">
      <xdr:nvSpPr>
        <xdr:cNvPr id="6" name="Arrow: Left-Right 20">
          <a:extLst>
            <a:ext uri="{FF2B5EF4-FFF2-40B4-BE49-F238E27FC236}">
              <a16:creationId xmlns:a16="http://schemas.microsoft.com/office/drawing/2014/main" id="{199B4663-72C0-483D-BA65-8ACE39B1C4DF}"/>
            </a:ext>
            <a:ext uri="{147F2762-F138-4A5C-976F-8EAC2B608ADB}">
              <a16:predDERef xmlns:a16="http://schemas.microsoft.com/office/drawing/2014/main" pred="{08F2B5AC-C34B-3A0C-7895-9FFFD47E38EC}"/>
            </a:ext>
          </a:extLst>
        </xdr:cNvPr>
        <xdr:cNvSpPr/>
      </xdr:nvSpPr>
      <xdr:spPr>
        <a:xfrm>
          <a:off x="5495925" y="2286000"/>
          <a:ext cx="171450" cy="85725"/>
        </a:xfrm>
        <a:prstGeom prst="leftRightArrow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1027042</xdr:colOff>
      <xdr:row>2</xdr:row>
      <xdr:rowOff>289890</xdr:rowOff>
    </xdr:from>
    <xdr:to>
      <xdr:col>12</xdr:col>
      <xdr:colOff>323021</xdr:colOff>
      <xdr:row>20</xdr:row>
      <xdr:rowOff>91108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7C92AAF-9354-49DA-ABF2-31C4D820F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104776</xdr:colOff>
      <xdr:row>3</xdr:row>
      <xdr:rowOff>142875</xdr:rowOff>
    </xdr:from>
    <xdr:to>
      <xdr:col>12</xdr:col>
      <xdr:colOff>600075</xdr:colOff>
      <xdr:row>35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1B6335-F4A6-4C96-B260-ABE525081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17318</xdr:colOff>
      <xdr:row>3</xdr:row>
      <xdr:rowOff>25977</xdr:rowOff>
    </xdr:from>
    <xdr:to>
      <xdr:col>14</xdr:col>
      <xdr:colOff>384463</xdr:colOff>
      <xdr:row>17</xdr:row>
      <xdr:rowOff>13854</xdr:rowOff>
    </xdr:to>
    <xdr:graphicFrame macro="">
      <xdr:nvGraphicFramePr>
        <xdr:cNvPr id="17" name="Chart 4">
          <a:extLst>
            <a:ext uri="{FF2B5EF4-FFF2-40B4-BE49-F238E27FC236}">
              <a16:creationId xmlns:a16="http://schemas.microsoft.com/office/drawing/2014/main" id="{A332AE17-76A7-4B45-9E4A-E2D7769E3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685800</xdr:colOff>
      <xdr:row>2</xdr:row>
      <xdr:rowOff>161924</xdr:rowOff>
    </xdr:from>
    <xdr:to>
      <xdr:col>17</xdr:col>
      <xdr:colOff>257176</xdr:colOff>
      <xdr:row>21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841854-21BE-4BF8-8734-5F1623B37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GRP-INT-UK-GFOP/Shared%20Documents/05.%20Summer%20Outlook/01.%20Summer%20Outlook%202024/01.%20Data/01.%20from%20ESO/Gas%20Supply%20Charts%20SOR%202024_for%20delive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HRI05/TEAMDATA/TMF/Wthrcorr/WCP/Reports1213/Month06_121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THRI05/teamdata1/ESP/GS/Outlooks/Summer%20outlook/2019/summer%20outlook%20supply%20prediction%20table%20v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s"/>
      <sheetName val="Injections &amp; Withdrawals"/>
      <sheetName val="MRS Stock Levels"/>
      <sheetName val="Monthly LNG by Origin"/>
      <sheetName val="LNG Send-Outs"/>
      <sheetName val="Gas Demand &amp; Supply Summer 2021"/>
      <sheetName val="Sheet3"/>
      <sheetName val="SupplyTable"/>
      <sheetName val="EU storag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ta"/>
      <sheetName val="Forecast"/>
    </sheetNames>
    <sheetDataSet>
      <sheetData sheetId="0" refreshError="1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K3Supply"/>
      <sheetName val="MK3supPivTab"/>
      <sheetName val="MK3Interconnectors"/>
      <sheetName val="MK3ICPivTab"/>
      <sheetName val="UKCS&amp;Norway"/>
      <sheetName val="Continent"/>
      <sheetName val="LNG"/>
      <sheetName val="MRS"/>
      <sheetName val="MatchTable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/>
      <sheetData sheetId="9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Karolina Kosciuch-Jozwiak (National Gas)" id="{66CB78EF-EAEA-4642-8920-975D79D4B88B}" userId="S::Karolina.KosciuchJozwiak@uk.nationalgrid.com::a31e0834-02d3-4b6a-b8fd-cfaa0fe2b7a7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O7" dT="2024-03-27T17:40:45.29" personId="{66CB78EF-EAEA-4642-8920-975D79D4B88B}" id="{D4459675-516B-4794-8BE8-6120EA01E6B2}">
    <text>This data is at odds with CHART2 Industial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1EDD2-DB41-4010-8CCC-17A4B0C8502B}">
  <sheetPr codeName="Sheet1"/>
  <dimension ref="A1:C51"/>
  <sheetViews>
    <sheetView workbookViewId="0">
      <selection activeCell="B5" sqref="B5"/>
    </sheetView>
  </sheetViews>
  <sheetFormatPr defaultRowHeight="15" customHeight="1" x14ac:dyDescent="0.25"/>
  <cols>
    <col min="1" max="1" width="30.28515625" customWidth="1"/>
    <col min="2" max="2" width="26" customWidth="1"/>
    <col min="3" max="3" width="71.7109375" customWidth="1"/>
    <col min="4" max="4" width="60.28515625" customWidth="1"/>
  </cols>
  <sheetData>
    <row r="1" spans="1:3" ht="15" customHeight="1" x14ac:dyDescent="0.25">
      <c r="A1" t="s">
        <v>252</v>
      </c>
    </row>
    <row r="3" spans="1:3" ht="21" x14ac:dyDescent="0.35">
      <c r="A3" t="s">
        <v>11</v>
      </c>
      <c r="B3" s="104" t="str">
        <f>HYPERLINK("#'Pie chart Demand'!A1","Pie chart Demand")</f>
        <v>Pie chart Demand</v>
      </c>
      <c r="C3" s="158"/>
    </row>
    <row r="4" spans="1:3" x14ac:dyDescent="0.25">
      <c r="A4" t="s">
        <v>12</v>
      </c>
      <c r="B4" s="104" t="str">
        <f>HYPERLINK("#'Pie chart Supply'!A1","Pie chart Supply")</f>
        <v>Pie chart Supply</v>
      </c>
    </row>
    <row r="5" spans="1:3" x14ac:dyDescent="0.25">
      <c r="A5" t="s">
        <v>11</v>
      </c>
      <c r="B5" s="104" t="str">
        <f>HYPERLINK("#'Table1andFig1 Demand'!A1","Table1andFig1 Demand")</f>
        <v>Table1andFig1 Demand</v>
      </c>
    </row>
    <row r="6" spans="1:3" x14ac:dyDescent="0.25">
      <c r="A6" t="str">
        <f>'Fig2'!A2</f>
        <v>LDZ Non Daily Metered Demand - Actual vs Seasonal Normal</v>
      </c>
      <c r="B6" s="104" t="str">
        <f>HYPERLINK("#'Fig2'!A1","Fig2")</f>
        <v>Fig2</v>
      </c>
    </row>
    <row r="7" spans="1:3" x14ac:dyDescent="0.25">
      <c r="A7" t="s">
        <v>234</v>
      </c>
      <c r="B7" s="104" t="str">
        <f>HYPERLINK("#'Fig3'!A1","Fig3")</f>
        <v>Fig3</v>
      </c>
    </row>
    <row r="8" spans="1:3" x14ac:dyDescent="0.25">
      <c r="A8" t="s">
        <v>12</v>
      </c>
      <c r="B8" s="104" t="str">
        <f>HYPERLINK("#'Table2'!A1","Table2")</f>
        <v>Table2</v>
      </c>
    </row>
    <row r="9" spans="1:3" x14ac:dyDescent="0.25">
      <c r="A9" t="s">
        <v>253</v>
      </c>
      <c r="B9" s="159" t="str">
        <f>HYPERLINK("#'Table 3'!A1","Table 3")</f>
        <v>Table 3</v>
      </c>
      <c r="C9" s="16"/>
    </row>
    <row r="10" spans="1:3" x14ac:dyDescent="0.25">
      <c r="A10" t="s">
        <v>12</v>
      </c>
      <c r="B10" s="159" t="str">
        <f>HYPERLINK("#'Table 4 and Fig 4 Supply'!A1","Table 4 and Fig4 Supply")</f>
        <v>Table 4 and Fig4 Supply</v>
      </c>
      <c r="C10" s="16"/>
    </row>
    <row r="11" spans="1:3" x14ac:dyDescent="0.25">
      <c r="A11" t="str">
        <f>'Fig 5'!B2</f>
        <v>Natural gas NBP-TTF Eur/MWh basis day-ahead, London close, p/th</v>
      </c>
      <c r="B11" s="159" t="str">
        <f>HYPERLINK("#'Fig 5'!A1","Fig 5")</f>
        <v>Fig 5</v>
      </c>
      <c r="C11" s="16"/>
    </row>
    <row r="12" spans="1:3" x14ac:dyDescent="0.25">
      <c r="A12" t="s">
        <v>13</v>
      </c>
      <c r="B12" s="159" t="str">
        <f>HYPERLINK("#'Fig 6'!A1","Fig 6")</f>
        <v>Fig 6</v>
      </c>
      <c r="C12" s="16"/>
    </row>
    <row r="13" spans="1:3" x14ac:dyDescent="0.25">
      <c r="A13" t="s">
        <v>14</v>
      </c>
      <c r="B13" s="104" t="str">
        <f>HYPERLINK("#'Fig 7'!A1","Fig 7")</f>
        <v>Fig 7</v>
      </c>
      <c r="C13" s="16"/>
    </row>
    <row r="14" spans="1:3" x14ac:dyDescent="0.25">
      <c r="A14" t="s">
        <v>235</v>
      </c>
      <c r="B14" s="104" t="str">
        <f>HYPERLINK("#'Fig 8'!A1","Fig 8")</f>
        <v>Fig 8</v>
      </c>
    </row>
    <row r="15" spans="1:3" x14ac:dyDescent="0.25">
      <c r="A15" s="15" t="s">
        <v>15</v>
      </c>
      <c r="B15" s="159" t="str">
        <f>HYPERLINK("#'Fig 9'!A1","Fig 9")</f>
        <v>Fig 9</v>
      </c>
    </row>
    <row r="16" spans="1:3" x14ac:dyDescent="0.25">
      <c r="A16" s="15" t="s">
        <v>19</v>
      </c>
      <c r="B16" s="159" t="str">
        <f>HYPERLINK("#'Fig 10'!A1","Fig 10")</f>
        <v>Fig 10</v>
      </c>
    </row>
    <row r="17" spans="1:3" x14ac:dyDescent="0.25">
      <c r="A17" s="15" t="s">
        <v>20</v>
      </c>
      <c r="B17" s="104" t="str">
        <f>HYPERLINK("#'Fig 11'!A1","Fig 11")</f>
        <v>Fig 11</v>
      </c>
      <c r="C17" s="16"/>
    </row>
    <row r="18" spans="1:3" x14ac:dyDescent="0.25">
      <c r="A18" s="160" t="s">
        <v>21</v>
      </c>
      <c r="B18" s="159" t="str">
        <f>HYPERLINK("#'Fig 12'!A1","Fig 12")</f>
        <v>Fig 12</v>
      </c>
      <c r="C18" s="16"/>
    </row>
    <row r="19" spans="1:3" x14ac:dyDescent="0.25">
      <c r="A19" t="s">
        <v>234</v>
      </c>
      <c r="B19" s="159" t="str">
        <f>HYPERLINK("#'Fig 13'!A1","Fig 13")</f>
        <v>Fig 13</v>
      </c>
      <c r="C19" s="16"/>
    </row>
    <row r="20" spans="1:3" x14ac:dyDescent="0.25">
      <c r="A20" s="161" t="s">
        <v>18</v>
      </c>
      <c r="B20" s="159" t="str">
        <f>HYPERLINK("#'Fig 14 NDM'!A1","Fig 14 NDM")</f>
        <v>Fig 14 NDM</v>
      </c>
      <c r="C20" s="16"/>
    </row>
    <row r="21" spans="1:3" x14ac:dyDescent="0.25">
      <c r="A21" t="str">
        <f>'Fig 15 and 16 DM'!A2</f>
        <v>NTS Industrial and LDZ Daily Metered Sites</v>
      </c>
      <c r="B21" s="159" t="str">
        <f>HYPERLINK("#'Fig 15 and 16 DM'!A1","Fig 15 and 16 DM")</f>
        <v>Fig 15 and 16 DM</v>
      </c>
    </row>
    <row r="22" spans="1:3" x14ac:dyDescent="0.25">
      <c r="A22" t="str">
        <f>'Fig 17 and 18 Power'!A2</f>
        <v>Daily NTS Demand for Power Generation</v>
      </c>
      <c r="B22" s="159" t="str">
        <f>HYPERLINK("#'Fig 17 and 18 Power'!A1","Fig 17 and 18 Power")</f>
        <v>Fig 17 and 18 Power</v>
      </c>
      <c r="C22" s="16"/>
    </row>
    <row r="23" spans="1:3" x14ac:dyDescent="0.25">
      <c r="A23" t="str">
        <f>'Fig 19 and 20 Ireland'!A5</f>
        <v>Ireland Export</v>
      </c>
      <c r="B23" s="159" t="str">
        <f>HYPERLINK("#'Fig 19 and 20 Ireland'!A1","Fig 19 and 20 Ireland")</f>
        <v>Fig 19 and 20 Ireland</v>
      </c>
    </row>
    <row r="24" spans="1:3" x14ac:dyDescent="0.25">
      <c r="A24" t="str">
        <f>'Fig 21 and 22 EU Exp'!A5</f>
        <v>EU Exports</v>
      </c>
      <c r="B24" s="159" t="str">
        <f>HYPERLINK("#'Fig 21 and 22 EU Exp'!A1","Fig 21 and 22 EU Exp")</f>
        <v>Fig 21 and 22 EU Exp</v>
      </c>
      <c r="C24" s="16"/>
    </row>
    <row r="25" spans="1:3" x14ac:dyDescent="0.25">
      <c r="A25" t="str">
        <f>'Fig 25 and 26 Norway'!A2</f>
        <v>Norway Supply</v>
      </c>
      <c r="B25" s="159" t="str">
        <f>HYPERLINK("#'Fig 25 and 26 Norway'!A1","Fig 25 and 26 Norway")</f>
        <v>Fig 25 and 26 Norway</v>
      </c>
    </row>
    <row r="26" spans="1:3" x14ac:dyDescent="0.25">
      <c r="A26" t="str">
        <f>'Fig 27 and 28 LNG'!A2</f>
        <v>Supply LNG</v>
      </c>
      <c r="B26" s="159" t="str">
        <f>HYPERLINK("#'Fig 27 and 28 LNG'!A1","Fig 27 and 28 LNG")</f>
        <v>Fig 27 and 28 LNG</v>
      </c>
      <c r="C26" s="16"/>
    </row>
    <row r="27" spans="1:3" x14ac:dyDescent="0.25">
      <c r="A27" t="str">
        <f>'Fig 29 and 30 EU Imports'!A2</f>
        <v>EU Imports</v>
      </c>
      <c r="B27" s="159" t="str">
        <f>HYPERLINK("#'Fig 29 and 30 EU Imports'!A1","Fig 29 and 30 EU Imports")</f>
        <v>Fig 29 and 30 EU Imports</v>
      </c>
    </row>
    <row r="28" spans="1:3" x14ac:dyDescent="0.25">
      <c r="A28" s="161"/>
      <c r="B28" s="159"/>
      <c r="C28" s="82"/>
    </row>
    <row r="29" spans="1:3" x14ac:dyDescent="0.25">
      <c r="A29" s="161"/>
      <c r="B29" s="159"/>
    </row>
    <row r="30" spans="1:3" x14ac:dyDescent="0.25">
      <c r="A30" s="161"/>
      <c r="B30" s="159"/>
      <c r="C30" s="16"/>
    </row>
    <row r="31" spans="1:3" x14ac:dyDescent="0.25">
      <c r="A31" s="161"/>
      <c r="B31" s="159"/>
    </row>
    <row r="32" spans="1:3" x14ac:dyDescent="0.25">
      <c r="A32" s="161"/>
      <c r="B32" s="159"/>
      <c r="C32" s="16"/>
    </row>
    <row r="33" spans="1:3" x14ac:dyDescent="0.25">
      <c r="A33" s="161"/>
      <c r="B33" s="159"/>
      <c r="C33" s="16"/>
    </row>
    <row r="34" spans="1:3" x14ac:dyDescent="0.25">
      <c r="A34" s="161"/>
      <c r="B34" s="159"/>
      <c r="C34" s="16"/>
    </row>
    <row r="35" spans="1:3" ht="15" customHeight="1" x14ac:dyDescent="0.25">
      <c r="A35" s="161"/>
      <c r="B35" s="159"/>
      <c r="C35" s="16"/>
    </row>
    <row r="36" spans="1:3" ht="15" customHeight="1" x14ac:dyDescent="0.25">
      <c r="A36" s="161"/>
      <c r="B36" s="159"/>
    </row>
    <row r="37" spans="1:3" x14ac:dyDescent="0.25">
      <c r="A37" s="161"/>
      <c r="B37" s="159"/>
      <c r="C37" s="16"/>
    </row>
    <row r="38" spans="1:3" x14ac:dyDescent="0.25">
      <c r="A38" s="161"/>
      <c r="B38" s="159"/>
      <c r="C38" s="16"/>
    </row>
    <row r="39" spans="1:3" x14ac:dyDescent="0.25">
      <c r="A39" s="161"/>
      <c r="B39" s="159"/>
      <c r="C39" s="16"/>
    </row>
    <row r="40" spans="1:3" x14ac:dyDescent="0.25">
      <c r="A40" s="161"/>
      <c r="B40" s="159"/>
      <c r="C40" s="16"/>
    </row>
    <row r="41" spans="1:3" x14ac:dyDescent="0.25">
      <c r="A41" s="161"/>
      <c r="B41" s="159"/>
      <c r="C41" s="16"/>
    </row>
    <row r="42" spans="1:3" x14ac:dyDescent="0.25">
      <c r="A42" s="161"/>
      <c r="B42" s="161"/>
      <c r="C42" s="16"/>
    </row>
    <row r="43" spans="1:3" x14ac:dyDescent="0.25">
      <c r="A43" s="161"/>
      <c r="B43" s="161"/>
      <c r="C43" s="16"/>
    </row>
    <row r="44" spans="1:3" x14ac:dyDescent="0.25">
      <c r="B44" s="104"/>
    </row>
    <row r="45" spans="1:3" ht="15" customHeight="1" x14ac:dyDescent="0.25">
      <c r="B45" s="104"/>
    </row>
    <row r="46" spans="1:3" ht="15" customHeight="1" x14ac:dyDescent="0.25">
      <c r="A46" s="15"/>
      <c r="B46" s="104"/>
      <c r="C46" s="16"/>
    </row>
    <row r="47" spans="1:3" ht="15" customHeight="1" x14ac:dyDescent="0.25">
      <c r="A47" s="15"/>
      <c r="B47" s="104"/>
      <c r="C47" s="16"/>
    </row>
    <row r="48" spans="1:3" ht="15" customHeight="1" x14ac:dyDescent="0.25">
      <c r="B48" s="104"/>
      <c r="C48" s="16"/>
    </row>
    <row r="49" spans="2:3" ht="15" customHeight="1" x14ac:dyDescent="0.25">
      <c r="B49" s="104"/>
      <c r="C49" s="16"/>
    </row>
    <row r="50" spans="2:3" ht="15" customHeight="1" x14ac:dyDescent="0.25">
      <c r="B50" s="104"/>
      <c r="C50" s="16"/>
    </row>
    <row r="51" spans="2:3" ht="15" customHeight="1" x14ac:dyDescent="0.25">
      <c r="B51" s="104"/>
      <c r="C51" s="16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B136F-6E37-467D-9E17-5672A01A7652}">
  <dimension ref="A1:G131"/>
  <sheetViews>
    <sheetView workbookViewId="0">
      <selection activeCell="B13" sqref="B13"/>
    </sheetView>
  </sheetViews>
  <sheetFormatPr defaultRowHeight="15" x14ac:dyDescent="0.25"/>
  <cols>
    <col min="1" max="1" width="11.85546875" bestFit="1" customWidth="1"/>
    <col min="2" max="2" width="9.85546875" bestFit="1" customWidth="1"/>
    <col min="3" max="3" width="17.5703125" customWidth="1"/>
    <col min="5" max="5" width="11.85546875" customWidth="1"/>
    <col min="8" max="8" width="18.5703125" customWidth="1"/>
  </cols>
  <sheetData>
    <row r="1" spans="1:7" x14ac:dyDescent="0.25">
      <c r="A1" s="106" t="str">
        <f>HYPERLINK("#'Contents page'!A1","Contents page")</f>
        <v>Contents page</v>
      </c>
    </row>
    <row r="2" spans="1:7" x14ac:dyDescent="0.25">
      <c r="A2" s="137"/>
      <c r="B2" s="191" t="s">
        <v>243</v>
      </c>
      <c r="C2" s="192"/>
    </row>
    <row r="3" spans="1:7" x14ac:dyDescent="0.25">
      <c r="A3" s="137" t="s">
        <v>77</v>
      </c>
      <c r="B3" s="137" t="s">
        <v>242</v>
      </c>
      <c r="C3" s="137" t="s">
        <v>90</v>
      </c>
      <c r="E3" s="137" t="s">
        <v>77</v>
      </c>
      <c r="F3" s="137" t="s">
        <v>242</v>
      </c>
      <c r="G3" s="137" t="s">
        <v>89</v>
      </c>
    </row>
    <row r="4" spans="1:7" x14ac:dyDescent="0.25">
      <c r="A4" s="131">
        <v>45201</v>
      </c>
      <c r="B4" s="136" t="s">
        <v>241</v>
      </c>
      <c r="C4" s="135">
        <v>-0.59299999999999997</v>
      </c>
      <c r="E4" s="134">
        <v>44837</v>
      </c>
      <c r="F4" s="133" t="s">
        <v>241</v>
      </c>
      <c r="G4" s="132">
        <v>-176.518</v>
      </c>
    </row>
    <row r="5" spans="1:7" x14ac:dyDescent="0.25">
      <c r="A5" s="134">
        <v>45202</v>
      </c>
      <c r="B5" s="133" t="s">
        <v>241</v>
      </c>
      <c r="C5" s="132">
        <v>-3.6360000000000001</v>
      </c>
      <c r="E5" s="131">
        <v>44838</v>
      </c>
      <c r="F5" s="136" t="s">
        <v>241</v>
      </c>
      <c r="G5" s="135">
        <v>-98.980999999999995</v>
      </c>
    </row>
    <row r="6" spans="1:7" x14ac:dyDescent="0.25">
      <c r="A6" s="131">
        <v>45203</v>
      </c>
      <c r="B6" s="136" t="s">
        <v>241</v>
      </c>
      <c r="C6" s="135">
        <v>-5.875</v>
      </c>
      <c r="E6" s="134">
        <v>44839</v>
      </c>
      <c r="F6" s="133" t="s">
        <v>241</v>
      </c>
      <c r="G6" s="132">
        <v>-140.55699999999999</v>
      </c>
    </row>
    <row r="7" spans="1:7" x14ac:dyDescent="0.25">
      <c r="A7" s="134">
        <v>45204</v>
      </c>
      <c r="B7" s="133" t="s">
        <v>241</v>
      </c>
      <c r="C7" s="132">
        <v>-8.484</v>
      </c>
      <c r="E7" s="131">
        <v>44840</v>
      </c>
      <c r="F7" s="136" t="s">
        <v>241</v>
      </c>
      <c r="G7" s="135">
        <v>-158.405</v>
      </c>
    </row>
    <row r="8" spans="1:7" x14ac:dyDescent="0.25">
      <c r="A8" s="131">
        <v>45205</v>
      </c>
      <c r="B8" s="136" t="s">
        <v>241</v>
      </c>
      <c r="C8" s="135">
        <v>-4.74</v>
      </c>
      <c r="E8" s="134">
        <v>44841</v>
      </c>
      <c r="F8" s="133" t="s">
        <v>241</v>
      </c>
      <c r="G8" s="132">
        <v>-90.384</v>
      </c>
    </row>
    <row r="9" spans="1:7" x14ac:dyDescent="0.25">
      <c r="A9" s="134">
        <v>45208</v>
      </c>
      <c r="B9" s="133" t="s">
        <v>241</v>
      </c>
      <c r="C9" s="132">
        <v>-8.0050000000000008</v>
      </c>
      <c r="E9" s="131">
        <v>44844</v>
      </c>
      <c r="F9" s="136" t="s">
        <v>241</v>
      </c>
      <c r="G9" s="135">
        <v>-110.98</v>
      </c>
    </row>
    <row r="10" spans="1:7" x14ac:dyDescent="0.25">
      <c r="A10" s="131">
        <v>45209</v>
      </c>
      <c r="B10" s="136" t="s">
        <v>241</v>
      </c>
      <c r="C10" s="135">
        <v>-2.83</v>
      </c>
      <c r="E10" s="134">
        <v>44845</v>
      </c>
      <c r="F10" s="133" t="s">
        <v>241</v>
      </c>
      <c r="G10" s="132">
        <v>-94.051000000000002</v>
      </c>
    </row>
    <row r="11" spans="1:7" x14ac:dyDescent="0.25">
      <c r="A11" s="134">
        <v>45210</v>
      </c>
      <c r="B11" s="133" t="s">
        <v>241</v>
      </c>
      <c r="C11" s="132">
        <v>-1.3759999999999999</v>
      </c>
      <c r="E11" s="131">
        <v>44846</v>
      </c>
      <c r="F11" s="136" t="s">
        <v>241</v>
      </c>
      <c r="G11" s="135">
        <v>-90.930999999999997</v>
      </c>
    </row>
    <row r="12" spans="1:7" x14ac:dyDescent="0.25">
      <c r="A12" s="131">
        <v>45211</v>
      </c>
      <c r="B12" s="136" t="s">
        <v>241</v>
      </c>
      <c r="C12" s="135">
        <v>-3.093</v>
      </c>
      <c r="E12" s="134">
        <v>44847</v>
      </c>
      <c r="F12" s="133" t="s">
        <v>241</v>
      </c>
      <c r="G12" s="132">
        <v>-79.138999999999996</v>
      </c>
    </row>
    <row r="13" spans="1:7" x14ac:dyDescent="0.25">
      <c r="A13" s="134">
        <v>45212</v>
      </c>
      <c r="B13" s="133" t="s">
        <v>241</v>
      </c>
      <c r="C13" s="132">
        <v>-3.339</v>
      </c>
      <c r="E13" s="131">
        <v>44848</v>
      </c>
      <c r="F13" s="136" t="s">
        <v>241</v>
      </c>
      <c r="G13" s="135">
        <v>-84.444999999999993</v>
      </c>
    </row>
    <row r="14" spans="1:7" x14ac:dyDescent="0.25">
      <c r="A14" s="131">
        <v>45215</v>
      </c>
      <c r="B14" s="136" t="s">
        <v>241</v>
      </c>
      <c r="C14" s="135">
        <v>-12.042</v>
      </c>
      <c r="E14" s="134">
        <v>44851</v>
      </c>
      <c r="F14" s="133" t="s">
        <v>241</v>
      </c>
      <c r="G14" s="132">
        <v>-102.992</v>
      </c>
    </row>
    <row r="15" spans="1:7" x14ac:dyDescent="0.25">
      <c r="A15" s="134">
        <v>45216</v>
      </c>
      <c r="B15" s="133" t="s">
        <v>241</v>
      </c>
      <c r="C15" s="132">
        <v>-17.658999999999999</v>
      </c>
      <c r="E15" s="131">
        <v>44852</v>
      </c>
      <c r="F15" s="136" t="s">
        <v>241</v>
      </c>
      <c r="G15" s="135">
        <v>-159.102</v>
      </c>
    </row>
    <row r="16" spans="1:7" x14ac:dyDescent="0.25">
      <c r="A16" s="131">
        <v>45217</v>
      </c>
      <c r="B16" s="136" t="s">
        <v>241</v>
      </c>
      <c r="C16" s="135">
        <v>-14.231999999999999</v>
      </c>
      <c r="E16" s="134">
        <v>44853</v>
      </c>
      <c r="F16" s="133" t="s">
        <v>241</v>
      </c>
      <c r="G16" s="132">
        <v>-104.172</v>
      </c>
    </row>
    <row r="17" spans="1:7" x14ac:dyDescent="0.25">
      <c r="A17" s="134">
        <v>45218</v>
      </c>
      <c r="B17" s="133" t="s">
        <v>241</v>
      </c>
      <c r="C17" s="132">
        <v>-13.372999999999999</v>
      </c>
      <c r="E17" s="131">
        <v>44854</v>
      </c>
      <c r="F17" s="136" t="s">
        <v>241</v>
      </c>
      <c r="G17" s="135">
        <v>-45.939</v>
      </c>
    </row>
    <row r="18" spans="1:7" x14ac:dyDescent="0.25">
      <c r="A18" s="131">
        <v>45219</v>
      </c>
      <c r="B18" s="136" t="s">
        <v>241</v>
      </c>
      <c r="C18" s="135">
        <v>-10.249000000000001</v>
      </c>
      <c r="E18" s="134">
        <v>44855</v>
      </c>
      <c r="F18" s="133" t="s">
        <v>241</v>
      </c>
      <c r="G18" s="132">
        <v>-36.825000000000003</v>
      </c>
    </row>
    <row r="19" spans="1:7" x14ac:dyDescent="0.25">
      <c r="A19" s="134">
        <v>45222</v>
      </c>
      <c r="B19" s="133" t="s">
        <v>241</v>
      </c>
      <c r="C19" s="132">
        <v>-5.2160000000000002</v>
      </c>
      <c r="E19" s="131">
        <v>44858</v>
      </c>
      <c r="F19" s="136" t="s">
        <v>241</v>
      </c>
      <c r="G19" s="135">
        <v>-29.742999999999999</v>
      </c>
    </row>
    <row r="20" spans="1:7" x14ac:dyDescent="0.25">
      <c r="A20" s="131">
        <v>45223</v>
      </c>
      <c r="B20" s="136" t="s">
        <v>241</v>
      </c>
      <c r="C20" s="135">
        <v>-4.3470000000000004</v>
      </c>
      <c r="E20" s="134">
        <v>44859</v>
      </c>
      <c r="F20" s="133" t="s">
        <v>241</v>
      </c>
      <c r="G20" s="132">
        <v>-74.807000000000002</v>
      </c>
    </row>
    <row r="21" spans="1:7" x14ac:dyDescent="0.25">
      <c r="A21" s="134">
        <v>45224</v>
      </c>
      <c r="B21" s="133" t="s">
        <v>241</v>
      </c>
      <c r="C21" s="132">
        <v>-3.47</v>
      </c>
      <c r="E21" s="131">
        <v>44860</v>
      </c>
      <c r="F21" s="136" t="s">
        <v>241</v>
      </c>
      <c r="G21" s="135">
        <v>-30.641999999999999</v>
      </c>
    </row>
    <row r="22" spans="1:7" x14ac:dyDescent="0.25">
      <c r="A22" s="131">
        <v>45225</v>
      </c>
      <c r="B22" s="136" t="s">
        <v>241</v>
      </c>
      <c r="C22" s="135">
        <v>-3.05</v>
      </c>
      <c r="E22" s="134">
        <v>44861</v>
      </c>
      <c r="F22" s="133" t="s">
        <v>241</v>
      </c>
      <c r="G22" s="132">
        <v>-14.336</v>
      </c>
    </row>
    <row r="23" spans="1:7" x14ac:dyDescent="0.25">
      <c r="A23" s="134">
        <v>45226</v>
      </c>
      <c r="B23" s="133" t="s">
        <v>241</v>
      </c>
      <c r="C23" s="132">
        <v>-1.367</v>
      </c>
      <c r="E23" s="131">
        <v>44862</v>
      </c>
      <c r="F23" s="136" t="s">
        <v>241</v>
      </c>
      <c r="G23" s="135">
        <v>-19.803000000000001</v>
      </c>
    </row>
    <row r="24" spans="1:7" x14ac:dyDescent="0.25">
      <c r="A24" s="131">
        <v>45229</v>
      </c>
      <c r="B24" s="136" t="s">
        <v>241</v>
      </c>
      <c r="C24" s="135">
        <v>-0.50700000000000001</v>
      </c>
      <c r="E24" s="134">
        <v>44865</v>
      </c>
      <c r="F24" s="133" t="s">
        <v>241</v>
      </c>
      <c r="G24" s="132">
        <v>-6.48</v>
      </c>
    </row>
    <row r="25" spans="1:7" x14ac:dyDescent="0.25">
      <c r="A25" s="134">
        <v>45230</v>
      </c>
      <c r="B25" s="133" t="s">
        <v>241</v>
      </c>
      <c r="C25" s="132">
        <v>-4.3869999999999996</v>
      </c>
      <c r="E25" s="131">
        <v>44866</v>
      </c>
      <c r="F25" s="136" t="s">
        <v>241</v>
      </c>
      <c r="G25" s="135">
        <v>-8.827</v>
      </c>
    </row>
    <row r="26" spans="1:7" x14ac:dyDescent="0.25">
      <c r="A26" s="131">
        <v>45231</v>
      </c>
      <c r="B26" s="136" t="s">
        <v>241</v>
      </c>
      <c r="C26" s="135">
        <v>-6.1319999999999997</v>
      </c>
      <c r="E26" s="134">
        <v>44867</v>
      </c>
      <c r="F26" s="133" t="s">
        <v>241</v>
      </c>
      <c r="G26" s="132">
        <v>-26.42</v>
      </c>
    </row>
    <row r="27" spans="1:7" x14ac:dyDescent="0.25">
      <c r="A27" s="134">
        <v>45232</v>
      </c>
      <c r="B27" s="133" t="s">
        <v>241</v>
      </c>
      <c r="C27" s="132">
        <v>-6.3650000000000002</v>
      </c>
      <c r="E27" s="131">
        <v>44868</v>
      </c>
      <c r="F27" s="136" t="s">
        <v>241</v>
      </c>
      <c r="G27" s="135">
        <v>-49.011000000000003</v>
      </c>
    </row>
    <row r="28" spans="1:7" x14ac:dyDescent="0.25">
      <c r="A28" s="131">
        <v>45233</v>
      </c>
      <c r="B28" s="136" t="s">
        <v>241</v>
      </c>
      <c r="C28" s="135">
        <v>1.19</v>
      </c>
      <c r="E28" s="134">
        <v>44869</v>
      </c>
      <c r="F28" s="133" t="s">
        <v>241</v>
      </c>
      <c r="G28" s="132">
        <v>-51.901000000000003</v>
      </c>
    </row>
    <row r="29" spans="1:7" x14ac:dyDescent="0.25">
      <c r="A29" s="134">
        <v>45236</v>
      </c>
      <c r="B29" s="133" t="s">
        <v>241</v>
      </c>
      <c r="C29" s="132">
        <v>-2.48</v>
      </c>
      <c r="E29" s="131">
        <v>44872</v>
      </c>
      <c r="F29" s="136" t="s">
        <v>241</v>
      </c>
      <c r="G29" s="135">
        <v>-73.111999999999995</v>
      </c>
    </row>
    <row r="30" spans="1:7" x14ac:dyDescent="0.25">
      <c r="A30" s="131">
        <v>45237</v>
      </c>
      <c r="B30" s="136" t="s">
        <v>241</v>
      </c>
      <c r="C30" s="135">
        <v>-5.1260000000000003</v>
      </c>
      <c r="E30" s="134">
        <v>44873</v>
      </c>
      <c r="F30" s="133" t="s">
        <v>241</v>
      </c>
      <c r="G30" s="132">
        <v>-130.22300000000001</v>
      </c>
    </row>
    <row r="31" spans="1:7" x14ac:dyDescent="0.25">
      <c r="A31" s="134">
        <v>45238</v>
      </c>
      <c r="B31" s="133" t="s">
        <v>241</v>
      </c>
      <c r="C31" s="132">
        <v>-6.5650000000000004</v>
      </c>
      <c r="E31" s="131">
        <v>44874</v>
      </c>
      <c r="F31" s="136" t="s">
        <v>241</v>
      </c>
      <c r="G31" s="135">
        <v>-130.489</v>
      </c>
    </row>
    <row r="32" spans="1:7" x14ac:dyDescent="0.25">
      <c r="A32" s="131">
        <v>45239</v>
      </c>
      <c r="B32" s="136" t="s">
        <v>241</v>
      </c>
      <c r="C32" s="135">
        <v>-5.4390000000000001</v>
      </c>
      <c r="E32" s="134">
        <v>44875</v>
      </c>
      <c r="F32" s="133" t="s">
        <v>241</v>
      </c>
      <c r="G32" s="132">
        <v>-88.126000000000005</v>
      </c>
    </row>
    <row r="33" spans="1:7" x14ac:dyDescent="0.25">
      <c r="A33" s="134">
        <v>45240</v>
      </c>
      <c r="B33" s="133" t="s">
        <v>241</v>
      </c>
      <c r="C33" s="132">
        <v>-7.7210000000000001</v>
      </c>
      <c r="E33" s="131">
        <v>44876</v>
      </c>
      <c r="F33" s="136" t="s">
        <v>241</v>
      </c>
      <c r="G33" s="135">
        <v>-82.254000000000005</v>
      </c>
    </row>
    <row r="34" spans="1:7" x14ac:dyDescent="0.25">
      <c r="A34" s="131">
        <v>45243</v>
      </c>
      <c r="B34" s="136" t="s">
        <v>241</v>
      </c>
      <c r="C34" s="135">
        <v>-13.340999999999999</v>
      </c>
      <c r="E34" s="134">
        <v>44879</v>
      </c>
      <c r="F34" s="133" t="s">
        <v>241</v>
      </c>
      <c r="G34" s="132">
        <v>-195.428</v>
      </c>
    </row>
    <row r="35" spans="1:7" x14ac:dyDescent="0.25">
      <c r="A35" s="134">
        <v>45244</v>
      </c>
      <c r="B35" s="133" t="s">
        <v>241</v>
      </c>
      <c r="C35" s="132">
        <v>-14.445</v>
      </c>
      <c r="E35" s="131">
        <v>44880</v>
      </c>
      <c r="F35" s="136" t="s">
        <v>241</v>
      </c>
      <c r="G35" s="135">
        <v>-184.60599999999999</v>
      </c>
    </row>
    <row r="36" spans="1:7" x14ac:dyDescent="0.25">
      <c r="A36" s="131">
        <v>45245</v>
      </c>
      <c r="B36" s="136" t="s">
        <v>241</v>
      </c>
      <c r="C36" s="135">
        <v>-10.478999999999999</v>
      </c>
      <c r="E36" s="134">
        <v>44881</v>
      </c>
      <c r="F36" s="133" t="s">
        <v>241</v>
      </c>
      <c r="G36" s="132">
        <v>-171.851</v>
      </c>
    </row>
    <row r="37" spans="1:7" x14ac:dyDescent="0.25">
      <c r="A37" s="134">
        <v>45246</v>
      </c>
      <c r="B37" s="133" t="s">
        <v>241</v>
      </c>
      <c r="C37" s="132">
        <v>-10.574</v>
      </c>
      <c r="E37" s="131">
        <v>44882</v>
      </c>
      <c r="F37" s="136" t="s">
        <v>241</v>
      </c>
      <c r="G37" s="135">
        <v>-174.93600000000001</v>
      </c>
    </row>
    <row r="38" spans="1:7" x14ac:dyDescent="0.25">
      <c r="A38" s="131">
        <v>45247</v>
      </c>
      <c r="B38" s="136" t="s">
        <v>241</v>
      </c>
      <c r="C38" s="135">
        <v>-9.8550000000000004</v>
      </c>
      <c r="E38" s="134">
        <v>44883</v>
      </c>
      <c r="F38" s="133" t="s">
        <v>241</v>
      </c>
      <c r="G38" s="132">
        <v>-171.786</v>
      </c>
    </row>
    <row r="39" spans="1:7" x14ac:dyDescent="0.25">
      <c r="A39" s="134">
        <v>45250</v>
      </c>
      <c r="B39" s="133" t="s">
        <v>241</v>
      </c>
      <c r="C39" s="132">
        <v>-3.044</v>
      </c>
      <c r="E39" s="131">
        <v>44886</v>
      </c>
      <c r="F39" s="136" t="s">
        <v>241</v>
      </c>
      <c r="G39" s="135">
        <v>-174.35900000000001</v>
      </c>
    </row>
    <row r="40" spans="1:7" x14ac:dyDescent="0.25">
      <c r="A40" s="131">
        <v>45251</v>
      </c>
      <c r="B40" s="136" t="s">
        <v>241</v>
      </c>
      <c r="C40" s="135">
        <v>-1.8069999999999999</v>
      </c>
      <c r="E40" s="134">
        <v>44887</v>
      </c>
      <c r="F40" s="133" t="s">
        <v>241</v>
      </c>
      <c r="G40" s="132">
        <v>-185.852</v>
      </c>
    </row>
    <row r="41" spans="1:7" x14ac:dyDescent="0.25">
      <c r="A41" s="134">
        <v>45252</v>
      </c>
      <c r="B41" s="133" t="s">
        <v>241</v>
      </c>
      <c r="C41" s="132">
        <v>-4.2480000000000002</v>
      </c>
      <c r="E41" s="131">
        <v>44888</v>
      </c>
      <c r="F41" s="136" t="s">
        <v>241</v>
      </c>
      <c r="G41" s="135">
        <v>-203.68899999999999</v>
      </c>
    </row>
    <row r="42" spans="1:7" x14ac:dyDescent="0.25">
      <c r="A42" s="131">
        <v>45253</v>
      </c>
      <c r="B42" s="136" t="s">
        <v>241</v>
      </c>
      <c r="C42" s="135">
        <v>1.5329999999999999</v>
      </c>
      <c r="E42" s="134">
        <v>44889</v>
      </c>
      <c r="F42" s="133" t="s">
        <v>241</v>
      </c>
      <c r="G42" s="132">
        <v>-146.82499999999999</v>
      </c>
    </row>
    <row r="43" spans="1:7" x14ac:dyDescent="0.25">
      <c r="A43" s="134">
        <v>45254</v>
      </c>
      <c r="B43" s="133" t="s">
        <v>241</v>
      </c>
      <c r="C43" s="132">
        <v>-8.1000000000000003E-2</v>
      </c>
      <c r="E43" s="131">
        <v>44890</v>
      </c>
      <c r="F43" s="136" t="s">
        <v>241</v>
      </c>
      <c r="G43" s="135">
        <v>-167.06399999999999</v>
      </c>
    </row>
    <row r="44" spans="1:7" x14ac:dyDescent="0.25">
      <c r="A44" s="131">
        <v>45257</v>
      </c>
      <c r="B44" s="136" t="s">
        <v>241</v>
      </c>
      <c r="C44" s="135">
        <v>-0.13200000000000001</v>
      </c>
      <c r="E44" s="134">
        <v>44893</v>
      </c>
      <c r="F44" s="133" t="s">
        <v>241</v>
      </c>
      <c r="G44" s="132">
        <v>-40.058999999999997</v>
      </c>
    </row>
    <row r="45" spans="1:7" x14ac:dyDescent="0.25">
      <c r="A45" s="134">
        <v>45258</v>
      </c>
      <c r="B45" s="133" t="s">
        <v>241</v>
      </c>
      <c r="C45" s="132">
        <v>-2.9590000000000001</v>
      </c>
      <c r="E45" s="131">
        <v>44894</v>
      </c>
      <c r="F45" s="136" t="s">
        <v>241</v>
      </c>
      <c r="G45" s="135">
        <v>-15.244999999999999</v>
      </c>
    </row>
    <row r="46" spans="1:7" x14ac:dyDescent="0.25">
      <c r="A46" s="131">
        <v>45259</v>
      </c>
      <c r="B46" s="136" t="s">
        <v>241</v>
      </c>
      <c r="C46" s="135">
        <v>-2.419</v>
      </c>
      <c r="E46" s="134">
        <v>44895</v>
      </c>
      <c r="F46" s="133" t="s">
        <v>241</v>
      </c>
      <c r="G46" s="132">
        <v>-29.402999999999999</v>
      </c>
    </row>
    <row r="47" spans="1:7" x14ac:dyDescent="0.25">
      <c r="A47" s="134">
        <v>45260</v>
      </c>
      <c r="B47" s="133" t="s">
        <v>241</v>
      </c>
      <c r="C47" s="132">
        <v>2.1309999999999998</v>
      </c>
      <c r="E47" s="131">
        <v>44896</v>
      </c>
      <c r="F47" s="136" t="s">
        <v>241</v>
      </c>
      <c r="G47" s="135">
        <v>-9.9160000000000004</v>
      </c>
    </row>
    <row r="48" spans="1:7" x14ac:dyDescent="0.25">
      <c r="A48" s="131">
        <v>45261</v>
      </c>
      <c r="B48" s="136" t="s">
        <v>241</v>
      </c>
      <c r="C48" s="135">
        <v>-3.0760000000000001</v>
      </c>
      <c r="E48" s="134">
        <v>44897</v>
      </c>
      <c r="F48" s="133" t="s">
        <v>241</v>
      </c>
      <c r="G48" s="132">
        <v>-20.463000000000001</v>
      </c>
    </row>
    <row r="49" spans="1:7" x14ac:dyDescent="0.25">
      <c r="A49" s="134">
        <v>45264</v>
      </c>
      <c r="B49" s="133" t="s">
        <v>241</v>
      </c>
      <c r="C49" s="132">
        <v>-1.7330000000000001</v>
      </c>
      <c r="E49" s="131">
        <v>44900</v>
      </c>
      <c r="F49" s="136" t="s">
        <v>241</v>
      </c>
      <c r="G49" s="135">
        <v>-17.219000000000001</v>
      </c>
    </row>
    <row r="50" spans="1:7" x14ac:dyDescent="0.25">
      <c r="A50" s="131">
        <v>45265</v>
      </c>
      <c r="B50" s="136" t="s">
        <v>241</v>
      </c>
      <c r="C50" s="135">
        <v>-1.474</v>
      </c>
      <c r="E50" s="134">
        <v>44901</v>
      </c>
      <c r="F50" s="133" t="s">
        <v>241</v>
      </c>
      <c r="G50" s="132">
        <v>-8.2609999999999992</v>
      </c>
    </row>
    <row r="51" spans="1:7" x14ac:dyDescent="0.25">
      <c r="A51" s="134">
        <v>45266</v>
      </c>
      <c r="B51" s="133" t="s">
        <v>241</v>
      </c>
      <c r="C51" s="132">
        <v>-3.8220000000000001</v>
      </c>
      <c r="E51" s="131">
        <v>44902</v>
      </c>
      <c r="F51" s="136" t="s">
        <v>241</v>
      </c>
      <c r="G51" s="135">
        <v>-3.5449999999999999</v>
      </c>
    </row>
    <row r="52" spans="1:7" x14ac:dyDescent="0.25">
      <c r="A52" s="131">
        <v>45267</v>
      </c>
      <c r="B52" s="136" t="s">
        <v>241</v>
      </c>
      <c r="C52" s="135">
        <v>-3.335</v>
      </c>
      <c r="E52" s="134">
        <v>44903</v>
      </c>
      <c r="F52" s="133" t="s">
        <v>241</v>
      </c>
      <c r="G52" s="132">
        <v>-6.4560000000000004</v>
      </c>
    </row>
    <row r="53" spans="1:7" x14ac:dyDescent="0.25">
      <c r="A53" s="134">
        <v>45268</v>
      </c>
      <c r="B53" s="133" t="s">
        <v>241</v>
      </c>
      <c r="C53" s="132">
        <v>-1.302</v>
      </c>
      <c r="E53" s="131">
        <v>44904</v>
      </c>
      <c r="F53" s="136" t="s">
        <v>241</v>
      </c>
      <c r="G53" s="135">
        <v>-6.0780000000000003</v>
      </c>
    </row>
    <row r="54" spans="1:7" x14ac:dyDescent="0.25">
      <c r="A54" s="131">
        <v>45271</v>
      </c>
      <c r="B54" s="136" t="s">
        <v>241</v>
      </c>
      <c r="C54" s="135">
        <v>-1.857</v>
      </c>
      <c r="E54" s="134">
        <v>44907</v>
      </c>
      <c r="F54" s="133" t="s">
        <v>241</v>
      </c>
      <c r="G54" s="132">
        <v>-5.423</v>
      </c>
    </row>
    <row r="55" spans="1:7" x14ac:dyDescent="0.25">
      <c r="A55" s="134">
        <v>45272</v>
      </c>
      <c r="B55" s="133" t="s">
        <v>241</v>
      </c>
      <c r="C55" s="132">
        <v>-2.734</v>
      </c>
      <c r="E55" s="131">
        <v>44908</v>
      </c>
      <c r="F55" s="136" t="s">
        <v>241</v>
      </c>
      <c r="G55" s="135">
        <v>-5.9470000000000001</v>
      </c>
    </row>
    <row r="56" spans="1:7" x14ac:dyDescent="0.25">
      <c r="A56" s="131">
        <v>45273</v>
      </c>
      <c r="B56" s="136" t="s">
        <v>241</v>
      </c>
      <c r="C56" s="135">
        <v>-4.4619999999999997</v>
      </c>
      <c r="E56" s="134">
        <v>44909</v>
      </c>
      <c r="F56" s="133" t="s">
        <v>241</v>
      </c>
      <c r="G56" s="132">
        <v>-3.37</v>
      </c>
    </row>
    <row r="57" spans="1:7" x14ac:dyDescent="0.25">
      <c r="A57" s="134">
        <v>45274</v>
      </c>
      <c r="B57" s="133" t="s">
        <v>241</v>
      </c>
      <c r="C57" s="132">
        <v>-3.1429999999999998</v>
      </c>
      <c r="E57" s="131">
        <v>44910</v>
      </c>
      <c r="F57" s="136" t="s">
        <v>241</v>
      </c>
      <c r="G57" s="135">
        <v>-2.431</v>
      </c>
    </row>
    <row r="58" spans="1:7" x14ac:dyDescent="0.25">
      <c r="A58" s="131">
        <v>45275</v>
      </c>
      <c r="B58" s="136" t="s">
        <v>241</v>
      </c>
      <c r="C58" s="135">
        <v>-5.6849999999999996</v>
      </c>
      <c r="E58" s="134">
        <v>44911</v>
      </c>
      <c r="F58" s="133" t="s">
        <v>241</v>
      </c>
      <c r="G58" s="132">
        <v>-18.702999999999999</v>
      </c>
    </row>
    <row r="59" spans="1:7" x14ac:dyDescent="0.25">
      <c r="A59" s="134">
        <v>45278</v>
      </c>
      <c r="B59" s="133" t="s">
        <v>241</v>
      </c>
      <c r="C59" s="132">
        <v>-10.276999999999999</v>
      </c>
      <c r="E59" s="131">
        <v>44914</v>
      </c>
      <c r="F59" s="136" t="s">
        <v>241</v>
      </c>
      <c r="G59" s="135">
        <v>-28.556000000000001</v>
      </c>
    </row>
    <row r="60" spans="1:7" x14ac:dyDescent="0.25">
      <c r="A60" s="131">
        <v>45279</v>
      </c>
      <c r="B60" s="136" t="s">
        <v>241</v>
      </c>
      <c r="C60" s="135">
        <v>-8.6310000000000002</v>
      </c>
      <c r="E60" s="134">
        <v>44915</v>
      </c>
      <c r="F60" s="133" t="s">
        <v>241</v>
      </c>
      <c r="G60" s="132">
        <v>-42.097000000000001</v>
      </c>
    </row>
    <row r="61" spans="1:7" x14ac:dyDescent="0.25">
      <c r="A61" s="134">
        <v>45280</v>
      </c>
      <c r="B61" s="133" t="s">
        <v>241</v>
      </c>
      <c r="C61" s="132">
        <v>-12.209</v>
      </c>
      <c r="E61" s="131">
        <v>44916</v>
      </c>
      <c r="F61" s="136" t="s">
        <v>241</v>
      </c>
      <c r="G61" s="135">
        <v>-41.360999999999997</v>
      </c>
    </row>
    <row r="62" spans="1:7" x14ac:dyDescent="0.25">
      <c r="A62" s="131">
        <v>45281</v>
      </c>
      <c r="B62" s="136" t="s">
        <v>241</v>
      </c>
      <c r="C62" s="135">
        <v>-9.8409999999999993</v>
      </c>
      <c r="E62" s="134">
        <v>44917</v>
      </c>
      <c r="F62" s="133" t="s">
        <v>241</v>
      </c>
      <c r="G62" s="132">
        <v>-39.405999999999999</v>
      </c>
    </row>
    <row r="63" spans="1:7" x14ac:dyDescent="0.25">
      <c r="A63" s="134">
        <v>45282</v>
      </c>
      <c r="B63" s="133" t="s">
        <v>241</v>
      </c>
      <c r="C63" s="132">
        <v>-4.7750000000000004</v>
      </c>
      <c r="E63" s="131">
        <v>44918</v>
      </c>
      <c r="F63" s="136" t="s">
        <v>241</v>
      </c>
      <c r="G63" s="135">
        <v>-88.771000000000001</v>
      </c>
    </row>
    <row r="64" spans="1:7" x14ac:dyDescent="0.25">
      <c r="A64" s="131">
        <v>45287</v>
      </c>
      <c r="B64" s="136" t="s">
        <v>241</v>
      </c>
      <c r="C64" s="135">
        <v>-5.694</v>
      </c>
      <c r="E64" s="134">
        <v>44923</v>
      </c>
      <c r="F64" s="133" t="s">
        <v>241</v>
      </c>
      <c r="G64" s="132">
        <v>-42.331000000000003</v>
      </c>
    </row>
    <row r="65" spans="1:7" x14ac:dyDescent="0.25">
      <c r="A65" s="134">
        <v>45288</v>
      </c>
      <c r="B65" s="133" t="s">
        <v>241</v>
      </c>
      <c r="C65" s="132">
        <v>-3.0569999999999999</v>
      </c>
      <c r="E65" s="131">
        <v>44924</v>
      </c>
      <c r="F65" s="136" t="s">
        <v>241</v>
      </c>
      <c r="G65" s="135">
        <v>-37.765999999999998</v>
      </c>
    </row>
    <row r="66" spans="1:7" x14ac:dyDescent="0.25">
      <c r="A66" s="131">
        <v>45289</v>
      </c>
      <c r="B66" s="136" t="s">
        <v>241</v>
      </c>
      <c r="C66" s="135">
        <v>-7.3999999999999996E-2</v>
      </c>
      <c r="E66" s="134">
        <v>44925</v>
      </c>
      <c r="F66" s="133" t="s">
        <v>241</v>
      </c>
      <c r="G66" s="132">
        <v>-29.725999999999999</v>
      </c>
    </row>
    <row r="67" spans="1:7" x14ac:dyDescent="0.25">
      <c r="A67" s="134">
        <v>45293</v>
      </c>
      <c r="B67" s="133" t="s">
        <v>241</v>
      </c>
      <c r="C67" s="132">
        <v>-0.86</v>
      </c>
      <c r="E67" s="131">
        <v>44929</v>
      </c>
      <c r="F67" s="136" t="s">
        <v>241</v>
      </c>
      <c r="G67" s="135">
        <v>-24.315999999999999</v>
      </c>
    </row>
    <row r="68" spans="1:7" x14ac:dyDescent="0.25">
      <c r="A68" s="131">
        <v>45294</v>
      </c>
      <c r="B68" s="136" t="s">
        <v>241</v>
      </c>
      <c r="C68" s="135">
        <v>1.04</v>
      </c>
      <c r="E68" s="134">
        <v>44930</v>
      </c>
      <c r="F68" s="133" t="s">
        <v>241</v>
      </c>
      <c r="G68" s="132">
        <v>-28.196000000000002</v>
      </c>
    </row>
    <row r="69" spans="1:7" x14ac:dyDescent="0.25">
      <c r="A69" s="134">
        <v>45295</v>
      </c>
      <c r="B69" s="133" t="s">
        <v>241</v>
      </c>
      <c r="C69" s="132">
        <v>2.7770000000000001</v>
      </c>
      <c r="E69" s="131">
        <v>44931</v>
      </c>
      <c r="F69" s="136" t="s">
        <v>241</v>
      </c>
      <c r="G69" s="135">
        <v>-27.16</v>
      </c>
    </row>
    <row r="70" spans="1:7" x14ac:dyDescent="0.25">
      <c r="A70" s="131">
        <v>45296</v>
      </c>
      <c r="B70" s="136" t="s">
        <v>241</v>
      </c>
      <c r="C70" s="135">
        <v>0.192</v>
      </c>
      <c r="E70" s="134">
        <v>44932</v>
      </c>
      <c r="F70" s="133" t="s">
        <v>241</v>
      </c>
      <c r="G70" s="132">
        <v>-9.6080000000000005</v>
      </c>
    </row>
    <row r="71" spans="1:7" x14ac:dyDescent="0.25">
      <c r="A71" s="134">
        <v>45299</v>
      </c>
      <c r="B71" s="133" t="s">
        <v>241</v>
      </c>
      <c r="C71" s="132">
        <v>1.0389999999999999</v>
      </c>
      <c r="E71" s="131">
        <v>44935</v>
      </c>
      <c r="F71" s="136" t="s">
        <v>241</v>
      </c>
      <c r="G71" s="135">
        <v>-17.14</v>
      </c>
    </row>
    <row r="72" spans="1:7" x14ac:dyDescent="0.25">
      <c r="A72" s="131">
        <v>45300</v>
      </c>
      <c r="B72" s="136" t="s">
        <v>241</v>
      </c>
      <c r="C72" s="135">
        <v>0.25700000000000001</v>
      </c>
      <c r="E72" s="134">
        <v>44936</v>
      </c>
      <c r="F72" s="133" t="s">
        <v>241</v>
      </c>
      <c r="G72" s="132">
        <v>-19.228000000000002</v>
      </c>
    </row>
    <row r="73" spans="1:7" x14ac:dyDescent="0.25">
      <c r="A73" s="134">
        <v>45301</v>
      </c>
      <c r="B73" s="133" t="s">
        <v>241</v>
      </c>
      <c r="C73" s="132">
        <v>0.621</v>
      </c>
      <c r="E73" s="131">
        <v>44937</v>
      </c>
      <c r="F73" s="136" t="s">
        <v>241</v>
      </c>
      <c r="G73" s="135">
        <v>-9.2029999999999994</v>
      </c>
    </row>
    <row r="74" spans="1:7" x14ac:dyDescent="0.25">
      <c r="A74" s="131">
        <v>45302</v>
      </c>
      <c r="B74" s="136" t="s">
        <v>241</v>
      </c>
      <c r="C74" s="135">
        <v>0.114</v>
      </c>
      <c r="E74" s="134">
        <v>44938</v>
      </c>
      <c r="F74" s="133" t="s">
        <v>241</v>
      </c>
      <c r="G74" s="132">
        <v>-3.7629999999999999</v>
      </c>
    </row>
    <row r="75" spans="1:7" x14ac:dyDescent="0.25">
      <c r="A75" s="134">
        <v>45303</v>
      </c>
      <c r="B75" s="133" t="s">
        <v>241</v>
      </c>
      <c r="C75" s="132">
        <v>-1.7999999999999999E-2</v>
      </c>
      <c r="E75" s="131">
        <v>44939</v>
      </c>
      <c r="F75" s="136" t="s">
        <v>241</v>
      </c>
      <c r="G75" s="135">
        <v>-4.7469999999999999</v>
      </c>
    </row>
    <row r="76" spans="1:7" x14ac:dyDescent="0.25">
      <c r="A76" s="131">
        <v>45306</v>
      </c>
      <c r="B76" s="136" t="s">
        <v>241</v>
      </c>
      <c r="C76" s="135">
        <v>-0.92500000000000004</v>
      </c>
      <c r="E76" s="134">
        <v>44942</v>
      </c>
      <c r="F76" s="133" t="s">
        <v>241</v>
      </c>
      <c r="G76" s="132">
        <v>-1.8220000000000001</v>
      </c>
    </row>
    <row r="77" spans="1:7" x14ac:dyDescent="0.25">
      <c r="A77" s="134">
        <v>45307</v>
      </c>
      <c r="B77" s="133" t="s">
        <v>241</v>
      </c>
      <c r="C77" s="132">
        <v>0.249</v>
      </c>
      <c r="E77" s="131">
        <v>44943</v>
      </c>
      <c r="F77" s="136" t="s">
        <v>241</v>
      </c>
      <c r="G77" s="135">
        <v>-6.5129999999999999</v>
      </c>
    </row>
    <row r="78" spans="1:7" x14ac:dyDescent="0.25">
      <c r="A78" s="131">
        <v>45308</v>
      </c>
      <c r="B78" s="136" t="s">
        <v>241</v>
      </c>
      <c r="C78" s="135">
        <v>-1.8660000000000001</v>
      </c>
      <c r="E78" s="134">
        <v>44944</v>
      </c>
      <c r="F78" s="133" t="s">
        <v>241</v>
      </c>
      <c r="G78" s="132">
        <v>-3.577</v>
      </c>
    </row>
    <row r="79" spans="1:7" x14ac:dyDescent="0.25">
      <c r="A79" s="134">
        <v>45309</v>
      </c>
      <c r="B79" s="133" t="s">
        <v>241</v>
      </c>
      <c r="C79" s="132">
        <v>-2.7440000000000002</v>
      </c>
      <c r="E79" s="131">
        <v>44945</v>
      </c>
      <c r="F79" s="136" t="s">
        <v>241</v>
      </c>
      <c r="G79" s="135">
        <v>-3.7850000000000001</v>
      </c>
    </row>
    <row r="80" spans="1:7" x14ac:dyDescent="0.25">
      <c r="A80" s="131">
        <v>45310</v>
      </c>
      <c r="B80" s="136" t="s">
        <v>241</v>
      </c>
      <c r="C80" s="135">
        <v>-1.2769999999999999</v>
      </c>
      <c r="E80" s="134">
        <v>44946</v>
      </c>
      <c r="F80" s="133" t="s">
        <v>241</v>
      </c>
      <c r="G80" s="132">
        <v>-5.8879999999999999</v>
      </c>
    </row>
    <row r="81" spans="1:7" x14ac:dyDescent="0.25">
      <c r="A81" s="134">
        <v>45313</v>
      </c>
      <c r="B81" s="133" t="s">
        <v>241</v>
      </c>
      <c r="C81" s="132">
        <v>-2.6179999999999999</v>
      </c>
      <c r="E81" s="131">
        <v>44949</v>
      </c>
      <c r="F81" s="136" t="s">
        <v>241</v>
      </c>
      <c r="G81" s="135">
        <v>-4.4400000000000004</v>
      </c>
    </row>
    <row r="82" spans="1:7" x14ac:dyDescent="0.25">
      <c r="A82" s="131">
        <v>45314</v>
      </c>
      <c r="B82" s="136" t="s">
        <v>241</v>
      </c>
      <c r="C82" s="135">
        <v>-1.2090000000000001</v>
      </c>
      <c r="E82" s="134">
        <v>44950</v>
      </c>
      <c r="F82" s="133" t="s">
        <v>241</v>
      </c>
      <c r="G82" s="132">
        <v>-4.2160000000000002</v>
      </c>
    </row>
    <row r="83" spans="1:7" x14ac:dyDescent="0.25">
      <c r="A83" s="134">
        <v>45315</v>
      </c>
      <c r="B83" s="133" t="s">
        <v>241</v>
      </c>
      <c r="C83" s="132">
        <v>-2.5670000000000002</v>
      </c>
      <c r="E83" s="131">
        <v>44951</v>
      </c>
      <c r="F83" s="136" t="s">
        <v>241</v>
      </c>
      <c r="G83" s="135">
        <v>-4.2050000000000001</v>
      </c>
    </row>
    <row r="84" spans="1:7" x14ac:dyDescent="0.25">
      <c r="A84" s="131">
        <v>45316</v>
      </c>
      <c r="B84" s="136" t="s">
        <v>241</v>
      </c>
      <c r="C84" s="135">
        <v>-0.98499999999999999</v>
      </c>
      <c r="E84" s="134">
        <v>44952</v>
      </c>
      <c r="F84" s="133" t="s">
        <v>241</v>
      </c>
      <c r="G84" s="132">
        <v>-3.0310000000000001</v>
      </c>
    </row>
    <row r="85" spans="1:7" x14ac:dyDescent="0.25">
      <c r="A85" s="134">
        <v>45317</v>
      </c>
      <c r="B85" s="133" t="s">
        <v>241</v>
      </c>
      <c r="C85" s="132">
        <v>-0.52600000000000002</v>
      </c>
      <c r="E85" s="131">
        <v>44953</v>
      </c>
      <c r="F85" s="136" t="s">
        <v>241</v>
      </c>
      <c r="G85" s="135">
        <v>-3.9039999999999999</v>
      </c>
    </row>
    <row r="86" spans="1:7" x14ac:dyDescent="0.25">
      <c r="A86" s="131">
        <v>45320</v>
      </c>
      <c r="B86" s="136" t="s">
        <v>241</v>
      </c>
      <c r="C86" s="135">
        <v>-0.93899999999999995</v>
      </c>
      <c r="E86" s="134">
        <v>44956</v>
      </c>
      <c r="F86" s="133" t="s">
        <v>241</v>
      </c>
      <c r="G86" s="132">
        <v>-5.4790000000000001</v>
      </c>
    </row>
    <row r="87" spans="1:7" x14ac:dyDescent="0.25">
      <c r="A87" s="134">
        <v>45321</v>
      </c>
      <c r="B87" s="133" t="s">
        <v>241</v>
      </c>
      <c r="C87" s="132">
        <v>-0.96599999999999997</v>
      </c>
      <c r="E87" s="131">
        <v>44957</v>
      </c>
      <c r="F87" s="136" t="s">
        <v>241</v>
      </c>
      <c r="G87" s="135">
        <v>-4.2370000000000001</v>
      </c>
    </row>
    <row r="88" spans="1:7" x14ac:dyDescent="0.25">
      <c r="A88" s="131">
        <v>45322</v>
      </c>
      <c r="B88" s="136" t="s">
        <v>241</v>
      </c>
      <c r="C88" s="135">
        <v>0.74</v>
      </c>
      <c r="E88" s="134">
        <v>44958</v>
      </c>
      <c r="F88" s="133" t="s">
        <v>241</v>
      </c>
      <c r="G88" s="132">
        <v>-5.2590000000000003</v>
      </c>
    </row>
    <row r="89" spans="1:7" x14ac:dyDescent="0.25">
      <c r="A89" s="134">
        <v>45323</v>
      </c>
      <c r="B89" s="133" t="s">
        <v>241</v>
      </c>
      <c r="C89" s="132">
        <v>-3.073</v>
      </c>
      <c r="E89" s="131">
        <v>44959</v>
      </c>
      <c r="F89" s="136" t="s">
        <v>241</v>
      </c>
      <c r="G89" s="135">
        <v>-3.87</v>
      </c>
    </row>
    <row r="90" spans="1:7" x14ac:dyDescent="0.25">
      <c r="A90" s="131">
        <v>45324</v>
      </c>
      <c r="B90" s="136" t="s">
        <v>241</v>
      </c>
      <c r="C90" s="135">
        <v>-2.4470000000000001</v>
      </c>
      <c r="E90" s="134">
        <v>44960</v>
      </c>
      <c r="F90" s="133" t="s">
        <v>241</v>
      </c>
      <c r="G90" s="132">
        <v>-5.0679999999999996</v>
      </c>
    </row>
    <row r="91" spans="1:7" x14ac:dyDescent="0.25">
      <c r="A91" s="134">
        <v>45327</v>
      </c>
      <c r="B91" s="133" t="s">
        <v>241</v>
      </c>
      <c r="C91" s="132">
        <v>0.27900000000000003</v>
      </c>
      <c r="E91" s="131">
        <v>44963</v>
      </c>
      <c r="F91" s="136" t="s">
        <v>241</v>
      </c>
      <c r="G91" s="135">
        <v>-6.13</v>
      </c>
    </row>
    <row r="92" spans="1:7" x14ac:dyDescent="0.25">
      <c r="A92" s="131">
        <v>45328</v>
      </c>
      <c r="B92" s="136" t="s">
        <v>241</v>
      </c>
      <c r="C92" s="135">
        <v>-0.39300000000000002</v>
      </c>
      <c r="E92" s="134">
        <v>44964</v>
      </c>
      <c r="F92" s="133" t="s">
        <v>241</v>
      </c>
      <c r="G92" s="132">
        <v>-3.8340000000000001</v>
      </c>
    </row>
    <row r="93" spans="1:7" x14ac:dyDescent="0.25">
      <c r="A93" s="134">
        <v>45329</v>
      </c>
      <c r="B93" s="133" t="s">
        <v>241</v>
      </c>
      <c r="C93" s="132">
        <v>-0.64</v>
      </c>
      <c r="E93" s="131">
        <v>44965</v>
      </c>
      <c r="F93" s="136" t="s">
        <v>241</v>
      </c>
      <c r="G93" s="135">
        <v>-5.6840000000000002</v>
      </c>
    </row>
    <row r="94" spans="1:7" x14ac:dyDescent="0.25">
      <c r="A94" s="131">
        <v>45330</v>
      </c>
      <c r="B94" s="136" t="s">
        <v>241</v>
      </c>
      <c r="C94" s="135">
        <v>4.8000000000000001E-2</v>
      </c>
      <c r="E94" s="134">
        <v>44966</v>
      </c>
      <c r="F94" s="133" t="s">
        <v>241</v>
      </c>
      <c r="G94" s="132">
        <v>-7.5389999999999997</v>
      </c>
    </row>
    <row r="95" spans="1:7" x14ac:dyDescent="0.25">
      <c r="A95" s="134">
        <v>45331</v>
      </c>
      <c r="B95" s="133" t="s">
        <v>241</v>
      </c>
      <c r="C95" s="132">
        <v>0.98599999999999999</v>
      </c>
      <c r="E95" s="131">
        <v>44967</v>
      </c>
      <c r="F95" s="136" t="s">
        <v>241</v>
      </c>
      <c r="G95" s="135">
        <v>-4.0830000000000002</v>
      </c>
    </row>
    <row r="96" spans="1:7" x14ac:dyDescent="0.25">
      <c r="A96" s="131">
        <v>45334</v>
      </c>
      <c r="B96" s="136" t="s">
        <v>241</v>
      </c>
      <c r="C96" s="135">
        <v>-1.671</v>
      </c>
      <c r="E96" s="134">
        <v>44970</v>
      </c>
      <c r="F96" s="133" t="s">
        <v>241</v>
      </c>
      <c r="G96" s="132">
        <v>-7.4119999999999999</v>
      </c>
    </row>
    <row r="97" spans="1:7" x14ac:dyDescent="0.25">
      <c r="A97" s="134">
        <v>45335</v>
      </c>
      <c r="B97" s="133" t="s">
        <v>241</v>
      </c>
      <c r="C97" s="132">
        <v>-1.3260000000000001</v>
      </c>
      <c r="E97" s="131">
        <v>44971</v>
      </c>
      <c r="F97" s="136" t="s">
        <v>241</v>
      </c>
      <c r="G97" s="135">
        <v>-5.492</v>
      </c>
    </row>
    <row r="98" spans="1:7" x14ac:dyDescent="0.25">
      <c r="A98" s="131">
        <v>45336</v>
      </c>
      <c r="B98" s="136" t="s">
        <v>241</v>
      </c>
      <c r="C98" s="135">
        <v>-2.36</v>
      </c>
      <c r="E98" s="134">
        <v>44972</v>
      </c>
      <c r="F98" s="133" t="s">
        <v>241</v>
      </c>
      <c r="G98" s="132">
        <v>-6.1289999999999996</v>
      </c>
    </row>
    <row r="99" spans="1:7" x14ac:dyDescent="0.25">
      <c r="A99" s="134">
        <v>45337</v>
      </c>
      <c r="B99" s="133" t="s">
        <v>241</v>
      </c>
      <c r="C99" s="132">
        <v>-1.599</v>
      </c>
      <c r="E99" s="131">
        <v>44973</v>
      </c>
      <c r="F99" s="136" t="s">
        <v>241</v>
      </c>
      <c r="G99" s="135">
        <v>-8.173</v>
      </c>
    </row>
    <row r="100" spans="1:7" x14ac:dyDescent="0.25">
      <c r="A100" s="131">
        <v>45338</v>
      </c>
      <c r="B100" s="136" t="s">
        <v>241</v>
      </c>
      <c r="C100" s="135">
        <v>-2.1269999999999998</v>
      </c>
      <c r="E100" s="134">
        <v>44974</v>
      </c>
      <c r="F100" s="133" t="s">
        <v>241</v>
      </c>
      <c r="G100" s="132">
        <v>-7.0739999999999998</v>
      </c>
    </row>
    <row r="101" spans="1:7" x14ac:dyDescent="0.25">
      <c r="A101" s="134">
        <v>45341</v>
      </c>
      <c r="B101" s="133" t="s">
        <v>241</v>
      </c>
      <c r="C101" s="132">
        <v>-3.1869999999999998</v>
      </c>
      <c r="E101" s="131">
        <v>44977</v>
      </c>
      <c r="F101" s="136" t="s">
        <v>241</v>
      </c>
      <c r="G101" s="135">
        <v>-6.99</v>
      </c>
    </row>
    <row r="102" spans="1:7" x14ac:dyDescent="0.25">
      <c r="A102" s="131">
        <v>45342</v>
      </c>
      <c r="B102" s="136" t="s">
        <v>241</v>
      </c>
      <c r="C102" s="135">
        <v>-3.1080000000000001</v>
      </c>
      <c r="E102" s="134">
        <v>44978</v>
      </c>
      <c r="F102" s="133" t="s">
        <v>241</v>
      </c>
      <c r="G102" s="132">
        <v>-4.6710000000000003</v>
      </c>
    </row>
    <row r="103" spans="1:7" x14ac:dyDescent="0.25">
      <c r="A103" s="134">
        <v>45343</v>
      </c>
      <c r="B103" s="133" t="s">
        <v>241</v>
      </c>
      <c r="C103" s="132">
        <v>-1.494</v>
      </c>
      <c r="E103" s="131">
        <v>44979</v>
      </c>
      <c r="F103" s="136" t="s">
        <v>241</v>
      </c>
      <c r="G103" s="135">
        <v>-3.5960000000000001</v>
      </c>
    </row>
    <row r="104" spans="1:7" x14ac:dyDescent="0.25">
      <c r="A104" s="131">
        <v>45344</v>
      </c>
      <c r="B104" s="136" t="s">
        <v>241</v>
      </c>
      <c r="C104" s="135">
        <v>0.23100000000000001</v>
      </c>
      <c r="E104" s="134">
        <v>44980</v>
      </c>
      <c r="F104" s="133" t="s">
        <v>241</v>
      </c>
      <c r="G104" s="132">
        <v>-2.3029999999999999</v>
      </c>
    </row>
    <row r="105" spans="1:7" x14ac:dyDescent="0.25">
      <c r="A105" s="134">
        <v>45345</v>
      </c>
      <c r="B105" s="133" t="s">
        <v>241</v>
      </c>
      <c r="C105" s="132">
        <v>7.2999999999999995E-2</v>
      </c>
      <c r="E105" s="131">
        <v>44981</v>
      </c>
      <c r="F105" s="136" t="s">
        <v>241</v>
      </c>
      <c r="G105" s="135">
        <v>-4.1909999999999998</v>
      </c>
    </row>
    <row r="106" spans="1:7" x14ac:dyDescent="0.25">
      <c r="A106" s="131">
        <v>45348</v>
      </c>
      <c r="B106" s="136" t="s">
        <v>241</v>
      </c>
      <c r="C106" s="135">
        <v>-0.45400000000000001</v>
      </c>
      <c r="E106" s="134">
        <v>44984</v>
      </c>
      <c r="F106" s="133" t="s">
        <v>241</v>
      </c>
      <c r="G106" s="132">
        <v>-4.7590000000000003</v>
      </c>
    </row>
    <row r="107" spans="1:7" x14ac:dyDescent="0.25">
      <c r="A107" s="134">
        <v>45349</v>
      </c>
      <c r="B107" s="133" t="s">
        <v>241</v>
      </c>
      <c r="C107" s="132">
        <v>-0.98299999999999998</v>
      </c>
      <c r="E107" s="131">
        <v>44985</v>
      </c>
      <c r="F107" s="136" t="s">
        <v>241</v>
      </c>
      <c r="G107" s="135">
        <v>-1.907</v>
      </c>
    </row>
    <row r="108" spans="1:7" x14ac:dyDescent="0.25">
      <c r="A108" s="131">
        <v>45350</v>
      </c>
      <c r="B108" s="136" t="s">
        <v>241</v>
      </c>
      <c r="C108" s="135">
        <v>-0.48199999999999998</v>
      </c>
      <c r="E108" s="134">
        <v>44986</v>
      </c>
      <c r="F108" s="133" t="s">
        <v>241</v>
      </c>
      <c r="G108" s="132">
        <v>-0.98399999999999999</v>
      </c>
    </row>
    <row r="109" spans="1:7" x14ac:dyDescent="0.25">
      <c r="A109" s="134">
        <v>45351</v>
      </c>
      <c r="B109" s="133" t="s">
        <v>241</v>
      </c>
      <c r="C109" s="132">
        <v>1.4390000000000001</v>
      </c>
      <c r="E109" s="131">
        <v>44987</v>
      </c>
      <c r="F109" s="136" t="s">
        <v>241</v>
      </c>
      <c r="G109" s="135">
        <v>1.113</v>
      </c>
    </row>
    <row r="110" spans="1:7" x14ac:dyDescent="0.25">
      <c r="A110" s="131">
        <v>45352</v>
      </c>
      <c r="B110" s="136" t="s">
        <v>241</v>
      </c>
      <c r="C110" s="135">
        <v>2.9369999999999998</v>
      </c>
      <c r="E110" s="134">
        <v>44988</v>
      </c>
      <c r="F110" s="133" t="s">
        <v>241</v>
      </c>
      <c r="G110" s="132">
        <v>-0.64900000000000002</v>
      </c>
    </row>
    <row r="111" spans="1:7" x14ac:dyDescent="0.25">
      <c r="A111" s="134">
        <v>45355</v>
      </c>
      <c r="B111" s="133" t="s">
        <v>241</v>
      </c>
      <c r="C111" s="132">
        <v>0.93200000000000005</v>
      </c>
      <c r="E111" s="131">
        <v>44991</v>
      </c>
      <c r="F111" s="136" t="s">
        <v>241</v>
      </c>
      <c r="G111" s="135">
        <v>-0.112</v>
      </c>
    </row>
    <row r="112" spans="1:7" x14ac:dyDescent="0.25">
      <c r="A112" s="131">
        <v>45356</v>
      </c>
      <c r="B112" s="136" t="s">
        <v>241</v>
      </c>
      <c r="C112" s="135">
        <v>3.0939999999999999</v>
      </c>
      <c r="E112" s="134">
        <v>44992</v>
      </c>
      <c r="F112" s="133" t="s">
        <v>241</v>
      </c>
      <c r="G112" s="132">
        <v>1.7749999999999999</v>
      </c>
    </row>
    <row r="113" spans="1:7" x14ac:dyDescent="0.25">
      <c r="A113" s="134">
        <v>45357</v>
      </c>
      <c r="B113" s="133" t="s">
        <v>241</v>
      </c>
      <c r="C113" s="132">
        <v>2.3119999999999998</v>
      </c>
      <c r="E113" s="131">
        <v>44993</v>
      </c>
      <c r="F113" s="136" t="s">
        <v>241</v>
      </c>
      <c r="G113" s="135">
        <v>2.8780000000000001</v>
      </c>
    </row>
    <row r="114" spans="1:7" x14ac:dyDescent="0.25">
      <c r="A114" s="131">
        <v>45358</v>
      </c>
      <c r="B114" s="136" t="s">
        <v>241</v>
      </c>
      <c r="C114" s="135">
        <v>1.673</v>
      </c>
      <c r="E114" s="134">
        <v>44994</v>
      </c>
      <c r="F114" s="133" t="s">
        <v>241</v>
      </c>
      <c r="G114" s="132">
        <v>-1.49</v>
      </c>
    </row>
    <row r="115" spans="1:7" x14ac:dyDescent="0.25">
      <c r="A115" s="134">
        <v>45359</v>
      </c>
      <c r="B115" s="133" t="s">
        <v>241</v>
      </c>
      <c r="C115" s="132">
        <v>2.2650000000000001</v>
      </c>
      <c r="E115" s="131">
        <v>44995</v>
      </c>
      <c r="F115" s="136" t="s">
        <v>241</v>
      </c>
      <c r="G115" s="135">
        <v>-2.7829999999999999</v>
      </c>
    </row>
    <row r="116" spans="1:7" x14ac:dyDescent="0.25">
      <c r="A116" s="131">
        <v>45362</v>
      </c>
      <c r="B116" s="136" t="s">
        <v>241</v>
      </c>
      <c r="C116" s="135">
        <v>1.4450000000000001</v>
      </c>
      <c r="E116" s="134">
        <v>44998</v>
      </c>
      <c r="F116" s="133" t="s">
        <v>241</v>
      </c>
      <c r="G116" s="132">
        <v>-0.21199999999999999</v>
      </c>
    </row>
    <row r="117" spans="1:7" x14ac:dyDescent="0.25">
      <c r="A117" s="134">
        <v>45363</v>
      </c>
      <c r="B117" s="133" t="s">
        <v>241</v>
      </c>
      <c r="C117" s="132">
        <v>5.0000000000000001E-3</v>
      </c>
      <c r="E117" s="131">
        <v>44999</v>
      </c>
      <c r="F117" s="136" t="s">
        <v>241</v>
      </c>
      <c r="G117" s="135">
        <v>-2.1429999999999998</v>
      </c>
    </row>
    <row r="118" spans="1:7" x14ac:dyDescent="0.25">
      <c r="A118" s="131">
        <v>45364</v>
      </c>
      <c r="B118" s="136" t="s">
        <v>241</v>
      </c>
      <c r="C118" s="135">
        <v>0.61899999999999999</v>
      </c>
      <c r="E118" s="134">
        <v>45000</v>
      </c>
      <c r="F118" s="133" t="s">
        <v>241</v>
      </c>
      <c r="G118" s="132">
        <v>-7.423</v>
      </c>
    </row>
    <row r="119" spans="1:7" x14ac:dyDescent="0.25">
      <c r="A119" s="134">
        <v>45365</v>
      </c>
      <c r="B119" s="133" t="s">
        <v>241</v>
      </c>
      <c r="C119" s="132">
        <v>1.161</v>
      </c>
      <c r="E119" s="131">
        <v>45001</v>
      </c>
      <c r="F119" s="136" t="s">
        <v>241</v>
      </c>
      <c r="G119" s="135">
        <v>-10.096</v>
      </c>
    </row>
    <row r="120" spans="1:7" x14ac:dyDescent="0.25">
      <c r="A120" s="131">
        <v>45366</v>
      </c>
      <c r="B120" s="136" t="s">
        <v>241</v>
      </c>
      <c r="C120" s="135">
        <v>1.496</v>
      </c>
      <c r="E120" s="134">
        <v>45002</v>
      </c>
      <c r="F120" s="133" t="s">
        <v>241</v>
      </c>
      <c r="G120" s="132">
        <v>-7.2329999999999997</v>
      </c>
    </row>
    <row r="121" spans="1:7" x14ac:dyDescent="0.25">
      <c r="A121" s="134">
        <v>45369</v>
      </c>
      <c r="B121" s="133" t="s">
        <v>241</v>
      </c>
      <c r="C121" s="132">
        <v>-1.327</v>
      </c>
      <c r="E121" s="131">
        <v>45005</v>
      </c>
      <c r="F121" s="136" t="s">
        <v>241</v>
      </c>
      <c r="G121" s="135">
        <v>-9.6850000000000005</v>
      </c>
    </row>
    <row r="122" spans="1:7" x14ac:dyDescent="0.25">
      <c r="A122" s="131">
        <v>45370</v>
      </c>
      <c r="B122" s="136" t="s">
        <v>241</v>
      </c>
      <c r="C122" s="135">
        <v>2.202</v>
      </c>
      <c r="E122" s="134">
        <v>45006</v>
      </c>
      <c r="F122" s="133" t="s">
        <v>241</v>
      </c>
      <c r="G122" s="132">
        <v>-9.343</v>
      </c>
    </row>
    <row r="123" spans="1:7" x14ac:dyDescent="0.25">
      <c r="A123" s="134">
        <v>45371</v>
      </c>
      <c r="B123" s="133" t="s">
        <v>241</v>
      </c>
      <c r="C123" s="132">
        <v>1.0940000000000001</v>
      </c>
      <c r="E123" s="131">
        <v>45007</v>
      </c>
      <c r="F123" s="136" t="s">
        <v>241</v>
      </c>
      <c r="G123" s="135">
        <v>-7.5720000000000001</v>
      </c>
    </row>
    <row r="124" spans="1:7" x14ac:dyDescent="0.25">
      <c r="A124" s="131">
        <v>45372</v>
      </c>
      <c r="B124" s="136" t="s">
        <v>241</v>
      </c>
      <c r="C124" s="135">
        <v>0.79100000000000004</v>
      </c>
      <c r="E124" s="134">
        <v>45008</v>
      </c>
      <c r="F124" s="133" t="s">
        <v>241</v>
      </c>
      <c r="G124" s="132">
        <v>-9.4130000000000003</v>
      </c>
    </row>
    <row r="125" spans="1:7" x14ac:dyDescent="0.25">
      <c r="A125" s="134">
        <v>45373</v>
      </c>
      <c r="B125" s="133" t="s">
        <v>241</v>
      </c>
      <c r="C125" s="132">
        <v>2.27</v>
      </c>
      <c r="E125" s="131">
        <v>45009</v>
      </c>
      <c r="F125" s="136" t="s">
        <v>241</v>
      </c>
      <c r="G125" s="135">
        <v>-5.6719999999999997</v>
      </c>
    </row>
    <row r="126" spans="1:7" x14ac:dyDescent="0.25">
      <c r="A126" s="131">
        <v>45376</v>
      </c>
      <c r="B126" s="136" t="s">
        <v>241</v>
      </c>
      <c r="C126" s="135">
        <v>2.7789999999999999</v>
      </c>
      <c r="E126" s="134">
        <v>45012</v>
      </c>
      <c r="F126" s="133" t="s">
        <v>241</v>
      </c>
      <c r="G126" s="132">
        <v>-9.3239999999999998</v>
      </c>
    </row>
    <row r="127" spans="1:7" x14ac:dyDescent="0.25">
      <c r="A127" s="134">
        <v>45377</v>
      </c>
      <c r="B127" s="133" t="s">
        <v>241</v>
      </c>
      <c r="C127" s="132">
        <v>0.35199999999999998</v>
      </c>
      <c r="E127" s="131">
        <v>45013</v>
      </c>
      <c r="F127" s="136" t="s">
        <v>241</v>
      </c>
      <c r="G127" s="135">
        <v>-11.11</v>
      </c>
    </row>
    <row r="128" spans="1:7" x14ac:dyDescent="0.25">
      <c r="A128" s="131">
        <v>45378</v>
      </c>
      <c r="B128" s="136" t="s">
        <v>241</v>
      </c>
      <c r="C128" s="135">
        <v>7.8E-2</v>
      </c>
      <c r="E128" s="134">
        <v>45014</v>
      </c>
      <c r="F128" s="133" t="s">
        <v>241</v>
      </c>
      <c r="G128" s="132">
        <v>-7.0389999999999997</v>
      </c>
    </row>
    <row r="129" spans="1:7" x14ac:dyDescent="0.25">
      <c r="A129" s="134">
        <v>45379</v>
      </c>
      <c r="B129" s="133" t="s">
        <v>241</v>
      </c>
      <c r="C129" s="132">
        <v>-3.4990000000000001</v>
      </c>
      <c r="E129" s="131">
        <v>45015</v>
      </c>
      <c r="F129" s="136" t="s">
        <v>241</v>
      </c>
      <c r="G129" s="135">
        <v>-6.6660000000000004</v>
      </c>
    </row>
    <row r="130" spans="1:7" x14ac:dyDescent="0.25">
      <c r="A130" s="134"/>
      <c r="E130" s="134">
        <v>45016</v>
      </c>
      <c r="F130" s="133" t="s">
        <v>241</v>
      </c>
      <c r="G130" s="132">
        <v>-6.4029999999999996</v>
      </c>
    </row>
    <row r="131" spans="1:7" x14ac:dyDescent="0.25">
      <c r="A131" s="131"/>
    </row>
  </sheetData>
  <mergeCells count="1">
    <mergeCell ref="B2:C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897C8-E1E4-4406-B076-16264BA11C9F}">
  <dimension ref="A1:O188"/>
  <sheetViews>
    <sheetView workbookViewId="0">
      <selection activeCell="B24" sqref="B24"/>
    </sheetView>
  </sheetViews>
  <sheetFormatPr defaultColWidth="9.28515625" defaultRowHeight="11.25" x14ac:dyDescent="0.2"/>
  <cols>
    <col min="1" max="1" width="9.28515625" style="75"/>
    <col min="2" max="2" width="7.7109375" style="75" customWidth="1"/>
    <col min="3" max="3" width="11.28515625" style="75" customWidth="1"/>
    <col min="4" max="4" width="8.28515625" style="75" customWidth="1"/>
    <col min="5" max="5" width="9.42578125" style="75" customWidth="1"/>
    <col min="6" max="6" width="8.28515625" style="75" customWidth="1"/>
    <col min="7" max="16384" width="9.28515625" style="75"/>
  </cols>
  <sheetData>
    <row r="1" spans="1:11" ht="15" x14ac:dyDescent="0.25">
      <c r="A1" s="106" t="str">
        <f>HYPERLINK("#'Contents page'!A1","Contents page")</f>
        <v>Contents page</v>
      </c>
    </row>
    <row r="2" spans="1:11" x14ac:dyDescent="0.2">
      <c r="A2" s="74" t="s">
        <v>108</v>
      </c>
      <c r="B2" s="74" t="s">
        <v>109</v>
      </c>
      <c r="C2" s="74"/>
    </row>
    <row r="4" spans="1:11" ht="15" customHeight="1" x14ac:dyDescent="0.2">
      <c r="A4" s="84"/>
      <c r="B4" s="193" t="s">
        <v>110</v>
      </c>
      <c r="C4" s="193"/>
      <c r="D4" s="193"/>
      <c r="E4" s="193"/>
      <c r="F4" s="193"/>
      <c r="G4" s="193" t="s">
        <v>111</v>
      </c>
      <c r="H4" s="193"/>
      <c r="I4" s="193"/>
      <c r="J4" s="193"/>
      <c r="K4" s="193"/>
    </row>
    <row r="5" spans="1:11" x14ac:dyDescent="0.2">
      <c r="A5" s="84" t="s">
        <v>77</v>
      </c>
      <c r="B5" s="84" t="s">
        <v>112</v>
      </c>
      <c r="C5" s="84" t="s">
        <v>113</v>
      </c>
      <c r="D5" s="84" t="s">
        <v>114</v>
      </c>
      <c r="E5" s="84" t="s">
        <v>25</v>
      </c>
      <c r="F5" s="84" t="s">
        <v>26</v>
      </c>
      <c r="G5" s="84" t="s">
        <v>112</v>
      </c>
      <c r="H5" s="84" t="s">
        <v>113</v>
      </c>
      <c r="I5" s="84" t="s">
        <v>114</v>
      </c>
      <c r="J5" s="84" t="s">
        <v>25</v>
      </c>
      <c r="K5" s="84" t="s">
        <v>26</v>
      </c>
    </row>
    <row r="6" spans="1:11" x14ac:dyDescent="0.2">
      <c r="A6" s="76">
        <v>36434</v>
      </c>
      <c r="B6" s="75">
        <v>55.01</v>
      </c>
      <c r="C6" s="75">
        <v>22.13</v>
      </c>
      <c r="D6" s="75">
        <v>6.68</v>
      </c>
      <c r="E6" s="75">
        <v>32.99</v>
      </c>
      <c r="F6" s="75">
        <v>19.59</v>
      </c>
      <c r="G6" s="84">
        <f>SUM($B$6:B6)/1000</f>
        <v>5.5009999999999996E-2</v>
      </c>
      <c r="H6" s="84">
        <f>SUM($C$6:C6)/1000</f>
        <v>2.213E-2</v>
      </c>
      <c r="I6" s="84">
        <f>SUM($D$6:D6)/1000</f>
        <v>6.6799999999999993E-3</v>
      </c>
      <c r="J6" s="84">
        <f>SUM($E$6:E6)/1000</f>
        <v>3.2990000000000005E-2</v>
      </c>
      <c r="K6" s="84">
        <f>SUM($F$6:F6)/1000</f>
        <v>1.959E-2</v>
      </c>
    </row>
    <row r="7" spans="1:11" x14ac:dyDescent="0.2">
      <c r="A7" s="76">
        <v>36435</v>
      </c>
      <c r="B7" s="75">
        <v>65.069999999999993</v>
      </c>
      <c r="C7" s="75">
        <v>23.3</v>
      </c>
      <c r="D7" s="75">
        <v>6.91</v>
      </c>
      <c r="E7" s="75">
        <v>35.56</v>
      </c>
      <c r="F7" s="75">
        <v>25.37</v>
      </c>
      <c r="G7" s="84">
        <f>SUM($B$6:B7)/1000</f>
        <v>0.12007999999999998</v>
      </c>
      <c r="H7" s="84">
        <f>SUM($C$6:C7)/1000</f>
        <v>4.5429999999999998E-2</v>
      </c>
      <c r="I7" s="84">
        <f>SUM($D$6:D7)/1000</f>
        <v>1.359E-2</v>
      </c>
      <c r="J7" s="84">
        <f>SUM($E$6:E7)/1000</f>
        <v>6.8550000000000014E-2</v>
      </c>
      <c r="K7" s="84">
        <f>SUM($F$6:F7)/1000</f>
        <v>4.496E-2</v>
      </c>
    </row>
    <row r="8" spans="1:11" x14ac:dyDescent="0.2">
      <c r="A8" s="76">
        <v>36436</v>
      </c>
      <c r="B8" s="75">
        <v>67.19</v>
      </c>
      <c r="C8" s="75">
        <v>9.19</v>
      </c>
      <c r="D8" s="75">
        <v>6.53</v>
      </c>
      <c r="E8" s="75">
        <v>77.819999999999993</v>
      </c>
      <c r="F8" s="75">
        <v>18.71</v>
      </c>
      <c r="G8" s="84">
        <f>SUM($B$6:B8)/1000</f>
        <v>0.18726999999999999</v>
      </c>
      <c r="H8" s="84">
        <f>SUM($C$6:C8)/1000</f>
        <v>5.4619999999999995E-2</v>
      </c>
      <c r="I8" s="84">
        <f>SUM($D$6:D8)/1000</f>
        <v>2.0120000000000002E-2</v>
      </c>
      <c r="J8" s="84">
        <f>SUM($E$6:E8)/1000</f>
        <v>0.14637</v>
      </c>
      <c r="K8" s="84">
        <f>SUM($F$6:F8)/1000</f>
        <v>6.3670000000000004E-2</v>
      </c>
    </row>
    <row r="9" spans="1:11" x14ac:dyDescent="0.2">
      <c r="A9" s="76">
        <v>36437</v>
      </c>
      <c r="B9" s="75">
        <v>55.39</v>
      </c>
      <c r="C9" s="75">
        <v>10.84</v>
      </c>
      <c r="D9" s="75">
        <v>6.56</v>
      </c>
      <c r="E9" s="75">
        <v>63.22</v>
      </c>
      <c r="F9" s="75">
        <v>27.34</v>
      </c>
      <c r="G9" s="84">
        <f>SUM($B$6:B9)/1000</f>
        <v>0.24265999999999996</v>
      </c>
      <c r="H9" s="84">
        <f>SUM($C$6:C9)/1000</f>
        <v>6.545999999999999E-2</v>
      </c>
      <c r="I9" s="84">
        <f>SUM($D$6:D9)/1000</f>
        <v>2.6679999999999999E-2</v>
      </c>
      <c r="J9" s="84">
        <f>SUM($E$6:E9)/1000</f>
        <v>0.20959</v>
      </c>
      <c r="K9" s="84">
        <f>SUM($F$6:F9)/1000</f>
        <v>9.1010000000000008E-2</v>
      </c>
    </row>
    <row r="10" spans="1:11" x14ac:dyDescent="0.2">
      <c r="A10" s="76">
        <v>36438</v>
      </c>
      <c r="B10" s="75">
        <v>41.32</v>
      </c>
      <c r="C10" s="75">
        <v>26.45</v>
      </c>
      <c r="D10" s="75">
        <v>9.08</v>
      </c>
      <c r="E10" s="75">
        <v>45.34</v>
      </c>
      <c r="F10" s="75">
        <v>24.33</v>
      </c>
      <c r="G10" s="84">
        <f>SUM($B$6:B10)/1000</f>
        <v>0.28397999999999995</v>
      </c>
      <c r="H10" s="84">
        <f>SUM($C$6:C10)/1000</f>
        <v>9.1909999999999992E-2</v>
      </c>
      <c r="I10" s="84">
        <f>SUM($D$6:D10)/1000</f>
        <v>3.576E-2</v>
      </c>
      <c r="J10" s="84">
        <f>SUM($E$6:E10)/1000</f>
        <v>0.25492999999999999</v>
      </c>
      <c r="K10" s="84">
        <f>SUM($F$6:F10)/1000</f>
        <v>0.11534</v>
      </c>
    </row>
    <row r="11" spans="1:11" x14ac:dyDescent="0.2">
      <c r="A11" s="76">
        <v>36439</v>
      </c>
      <c r="B11" s="75">
        <v>42.48</v>
      </c>
      <c r="C11" s="75">
        <v>9.48</v>
      </c>
      <c r="D11" s="75">
        <v>10.09</v>
      </c>
      <c r="E11" s="75">
        <v>42.65</v>
      </c>
      <c r="F11" s="77">
        <v>20.22</v>
      </c>
      <c r="G11" s="84">
        <f>SUM($B$6:B11)/1000</f>
        <v>0.32645999999999997</v>
      </c>
      <c r="H11" s="84">
        <f>SUM($C$6:C11)/1000</f>
        <v>0.10138999999999999</v>
      </c>
      <c r="I11" s="84">
        <f>SUM($D$6:D11)/1000</f>
        <v>4.5849999999999995E-2</v>
      </c>
      <c r="J11" s="84">
        <f>SUM($E$6:E11)/1000</f>
        <v>0.29758000000000001</v>
      </c>
      <c r="K11" s="84">
        <f>SUM($F$6:F11)/1000</f>
        <v>0.13556000000000001</v>
      </c>
    </row>
    <row r="12" spans="1:11" x14ac:dyDescent="0.2">
      <c r="A12" s="76">
        <v>36440</v>
      </c>
      <c r="B12" s="75">
        <v>45.01</v>
      </c>
      <c r="C12" s="75">
        <v>10.95</v>
      </c>
      <c r="D12" s="75">
        <v>11.98</v>
      </c>
      <c r="E12" s="75">
        <v>56.72</v>
      </c>
      <c r="F12" s="75">
        <v>21.14</v>
      </c>
      <c r="G12" s="84">
        <f>SUM($B$6:B12)/1000</f>
        <v>0.37146999999999997</v>
      </c>
      <c r="H12" s="84">
        <f>SUM($C$6:C12)/1000</f>
        <v>0.11234000000000001</v>
      </c>
      <c r="I12" s="84">
        <f>SUM($D$6:D12)/1000</f>
        <v>5.7829999999999999E-2</v>
      </c>
      <c r="J12" s="84">
        <f>SUM($E$6:E12)/1000</f>
        <v>0.35429999999999995</v>
      </c>
      <c r="K12" s="84">
        <f>SUM($F$6:F12)/1000</f>
        <v>0.15669999999999998</v>
      </c>
    </row>
    <row r="13" spans="1:11" x14ac:dyDescent="0.2">
      <c r="A13" s="76">
        <v>36441</v>
      </c>
      <c r="B13" s="75">
        <v>51.59</v>
      </c>
      <c r="C13" s="75">
        <v>21.6</v>
      </c>
      <c r="D13" s="75">
        <v>10.42</v>
      </c>
      <c r="E13" s="75">
        <v>49.43</v>
      </c>
      <c r="F13" s="75">
        <v>24.49</v>
      </c>
      <c r="G13" s="84">
        <f>SUM($B$6:B13)/1000</f>
        <v>0.42305999999999994</v>
      </c>
      <c r="H13" s="84">
        <f>SUM($C$6:C13)/1000</f>
        <v>0.13394</v>
      </c>
      <c r="I13" s="84">
        <f>SUM($D$6:D13)/1000</f>
        <v>6.8250000000000005E-2</v>
      </c>
      <c r="J13" s="84">
        <f>SUM($E$6:E13)/1000</f>
        <v>0.40372999999999998</v>
      </c>
      <c r="K13" s="84">
        <f>SUM($F$6:F13)/1000</f>
        <v>0.18118999999999999</v>
      </c>
    </row>
    <row r="14" spans="1:11" x14ac:dyDescent="0.2">
      <c r="A14" s="76">
        <v>36442</v>
      </c>
      <c r="B14" s="75">
        <v>57.92</v>
      </c>
      <c r="C14" s="75">
        <v>16.57</v>
      </c>
      <c r="D14" s="75">
        <v>9.77</v>
      </c>
      <c r="E14" s="75">
        <v>42.16</v>
      </c>
      <c r="F14" s="75">
        <v>27.91</v>
      </c>
      <c r="G14" s="84">
        <f>SUM($B$6:B14)/1000</f>
        <v>0.48097999999999996</v>
      </c>
      <c r="H14" s="84">
        <f>SUM($C$6:C14)/1000</f>
        <v>0.15050999999999998</v>
      </c>
      <c r="I14" s="84">
        <f>SUM($D$6:D14)/1000</f>
        <v>7.8019999999999992E-2</v>
      </c>
      <c r="J14" s="84">
        <f>SUM($E$6:E14)/1000</f>
        <v>0.44589000000000001</v>
      </c>
      <c r="K14" s="84">
        <f>SUM($F$6:F14)/1000</f>
        <v>0.20910000000000001</v>
      </c>
    </row>
    <row r="15" spans="1:11" x14ac:dyDescent="0.2">
      <c r="A15" s="76">
        <v>36443</v>
      </c>
      <c r="B15" s="75">
        <v>59.64</v>
      </c>
      <c r="C15" s="75">
        <v>10.09</v>
      </c>
      <c r="D15" s="75">
        <v>10.39</v>
      </c>
      <c r="E15" s="75">
        <v>75.430000000000007</v>
      </c>
      <c r="F15" s="75">
        <v>20.22</v>
      </c>
      <c r="G15" s="84">
        <f>SUM($B$6:B15)/1000</f>
        <v>0.54061999999999999</v>
      </c>
      <c r="H15" s="84">
        <f>SUM($C$6:C15)/1000</f>
        <v>0.16059999999999999</v>
      </c>
      <c r="I15" s="84">
        <f>SUM($D$6:D15)/1000</f>
        <v>8.8410000000000002E-2</v>
      </c>
      <c r="J15" s="84">
        <f>SUM($E$6:E15)/1000</f>
        <v>0.52131999999999989</v>
      </c>
      <c r="K15" s="84">
        <f>SUM($F$6:F15)/1000</f>
        <v>0.22932</v>
      </c>
    </row>
    <row r="16" spans="1:11" x14ac:dyDescent="0.2">
      <c r="A16" s="76">
        <v>36444</v>
      </c>
      <c r="B16" s="75">
        <v>58.3</v>
      </c>
      <c r="C16" s="75">
        <v>15.09</v>
      </c>
      <c r="D16" s="75">
        <v>23.65</v>
      </c>
      <c r="E16" s="75">
        <v>59.85</v>
      </c>
      <c r="F16" s="75">
        <v>20.2</v>
      </c>
      <c r="G16" s="84">
        <f>SUM($B$6:B16)/1000</f>
        <v>0.59892000000000001</v>
      </c>
      <c r="H16" s="84">
        <f>SUM($C$6:C16)/1000</f>
        <v>0.17568999999999999</v>
      </c>
      <c r="I16" s="84">
        <f>SUM($D$6:D16)/1000</f>
        <v>0.11206000000000001</v>
      </c>
      <c r="J16" s="84">
        <f>SUM($E$6:E16)/1000</f>
        <v>0.58116999999999996</v>
      </c>
      <c r="K16" s="84">
        <f>SUM($F$6:F16)/1000</f>
        <v>0.24951999999999999</v>
      </c>
    </row>
    <row r="17" spans="1:15" x14ac:dyDescent="0.2">
      <c r="A17" s="76">
        <v>36445</v>
      </c>
      <c r="B17" s="75">
        <v>48.63</v>
      </c>
      <c r="C17" s="75">
        <v>29.31</v>
      </c>
      <c r="D17" s="75">
        <v>24.61</v>
      </c>
      <c r="E17" s="75">
        <v>69.08</v>
      </c>
      <c r="F17" s="75">
        <v>18.61</v>
      </c>
      <c r="G17" s="84">
        <f>SUM($B$6:B17)/1000</f>
        <v>0.64754999999999996</v>
      </c>
      <c r="H17" s="84">
        <f>SUM($C$6:C17)/1000</f>
        <v>0.20499999999999999</v>
      </c>
      <c r="I17" s="84">
        <f>SUM($D$6:D17)/1000</f>
        <v>0.13667000000000001</v>
      </c>
      <c r="J17" s="84">
        <f>SUM($E$6:E17)/1000</f>
        <v>0.65024999999999999</v>
      </c>
      <c r="K17" s="84">
        <f>SUM($F$6:F17)/1000</f>
        <v>0.26812999999999998</v>
      </c>
    </row>
    <row r="18" spans="1:15" x14ac:dyDescent="0.2">
      <c r="A18" s="76">
        <v>36446</v>
      </c>
      <c r="B18" s="75">
        <v>48.7</v>
      </c>
      <c r="C18" s="75">
        <v>24.48</v>
      </c>
      <c r="D18" s="75">
        <v>23.41</v>
      </c>
      <c r="E18" s="75">
        <v>82.38</v>
      </c>
      <c r="F18" s="75">
        <v>18.62</v>
      </c>
      <c r="G18" s="84">
        <f>SUM($B$6:B18)/1000</f>
        <v>0.69625000000000004</v>
      </c>
      <c r="H18" s="84">
        <f>SUM($C$6:C18)/1000</f>
        <v>0.22947999999999999</v>
      </c>
      <c r="I18" s="84">
        <f>SUM($D$6:D18)/1000</f>
        <v>0.16008</v>
      </c>
      <c r="J18" s="84">
        <f>SUM($E$6:E18)/1000</f>
        <v>0.73263</v>
      </c>
      <c r="K18" s="84">
        <f>SUM($F$6:F18)/1000</f>
        <v>0.28675</v>
      </c>
    </row>
    <row r="19" spans="1:15" x14ac:dyDescent="0.2">
      <c r="A19" s="76">
        <v>36447</v>
      </c>
      <c r="B19" s="75">
        <v>56.36</v>
      </c>
      <c r="C19" s="75">
        <v>29.75</v>
      </c>
      <c r="D19" s="75">
        <v>29.62</v>
      </c>
      <c r="E19" s="75">
        <v>78.39</v>
      </c>
      <c r="F19" s="75">
        <v>10.07</v>
      </c>
      <c r="G19" s="84">
        <f>SUM($B$6:B19)/1000</f>
        <v>0.75261</v>
      </c>
      <c r="H19" s="84">
        <f>SUM($C$6:C19)/1000</f>
        <v>0.25923000000000002</v>
      </c>
      <c r="I19" s="84">
        <f>SUM($D$6:D19)/1000</f>
        <v>0.18970000000000001</v>
      </c>
      <c r="J19" s="84">
        <f>SUM($E$6:E19)/1000</f>
        <v>0.81101999999999996</v>
      </c>
      <c r="K19" s="84">
        <f>SUM($F$6:F19)/1000</f>
        <v>0.29681999999999997</v>
      </c>
    </row>
    <row r="20" spans="1:15" x14ac:dyDescent="0.2">
      <c r="A20" s="76">
        <v>36448</v>
      </c>
      <c r="B20" s="75">
        <v>53.64</v>
      </c>
      <c r="C20" s="75">
        <v>34.79</v>
      </c>
      <c r="D20" s="75">
        <v>29.02</v>
      </c>
      <c r="E20" s="75">
        <v>27.94</v>
      </c>
      <c r="F20" s="75">
        <v>17.260000000000002</v>
      </c>
      <c r="G20" s="84">
        <f>SUM($B$6:B20)/1000</f>
        <v>0.80625000000000002</v>
      </c>
      <c r="H20" s="84">
        <f>SUM($C$6:C20)/1000</f>
        <v>0.29402000000000006</v>
      </c>
      <c r="I20" s="84">
        <f>SUM($D$6:D20)/1000</f>
        <v>0.21872000000000003</v>
      </c>
      <c r="J20" s="84">
        <f>SUM($E$6:E20)/1000</f>
        <v>0.83896000000000004</v>
      </c>
      <c r="K20" s="84">
        <f>SUM($F$6:F20)/1000</f>
        <v>0.31407999999999997</v>
      </c>
    </row>
    <row r="21" spans="1:15" x14ac:dyDescent="0.2">
      <c r="A21" s="76">
        <v>36449</v>
      </c>
      <c r="B21" s="75">
        <v>54.35</v>
      </c>
      <c r="C21" s="75">
        <v>46.98</v>
      </c>
      <c r="D21" s="75">
        <v>20.89</v>
      </c>
      <c r="E21" s="75">
        <v>40.22</v>
      </c>
      <c r="F21" s="75">
        <v>35.64</v>
      </c>
      <c r="G21" s="84">
        <f>SUM($B$6:B21)/1000</f>
        <v>0.86060000000000003</v>
      </c>
      <c r="H21" s="84">
        <f>SUM($C$6:C21)/1000</f>
        <v>0.34100000000000008</v>
      </c>
      <c r="I21" s="84">
        <f>SUM($D$6:D21)/1000</f>
        <v>0.23961000000000002</v>
      </c>
      <c r="J21" s="84">
        <f>SUM($E$6:E21)/1000</f>
        <v>0.87918000000000007</v>
      </c>
      <c r="K21" s="84">
        <f>SUM($F$6:F21)/1000</f>
        <v>0.34971999999999998</v>
      </c>
    </row>
    <row r="22" spans="1:15" x14ac:dyDescent="0.2">
      <c r="A22" s="76">
        <v>36450</v>
      </c>
      <c r="B22" s="75">
        <v>54.12</v>
      </c>
      <c r="C22" s="75">
        <v>30.57</v>
      </c>
      <c r="D22" s="75">
        <v>19.88</v>
      </c>
      <c r="E22" s="75">
        <v>84.91</v>
      </c>
      <c r="F22" s="75">
        <v>30.66</v>
      </c>
      <c r="G22" s="84">
        <f>SUM($B$6:B22)/1000</f>
        <v>0.91471999999999998</v>
      </c>
      <c r="H22" s="84">
        <f>SUM($C$6:C22)/1000</f>
        <v>0.37157000000000007</v>
      </c>
      <c r="I22" s="84">
        <f>SUM($D$6:D22)/1000</f>
        <v>0.25949</v>
      </c>
      <c r="J22" s="84">
        <f>SUM($E$6:E22)/1000</f>
        <v>0.96409</v>
      </c>
      <c r="K22" s="84">
        <f>SUM($F$6:F22)/1000</f>
        <v>0.38038</v>
      </c>
    </row>
    <row r="23" spans="1:15" x14ac:dyDescent="0.2">
      <c r="A23" s="76">
        <v>36451</v>
      </c>
      <c r="B23" s="75">
        <v>55.93</v>
      </c>
      <c r="C23" s="75">
        <v>30.05</v>
      </c>
      <c r="D23" s="75">
        <v>19.7</v>
      </c>
      <c r="E23" s="75">
        <v>87.18</v>
      </c>
      <c r="F23" s="75">
        <v>20.09</v>
      </c>
      <c r="G23" s="84">
        <f>SUM($B$6:B23)/1000</f>
        <v>0.97065000000000001</v>
      </c>
      <c r="H23" s="84">
        <f>SUM($C$6:C23)/1000</f>
        <v>0.40162000000000009</v>
      </c>
      <c r="I23" s="84">
        <f>SUM($D$6:D23)/1000</f>
        <v>0.27918999999999999</v>
      </c>
      <c r="J23" s="84">
        <f>SUM($E$6:E23)/1000</f>
        <v>1.0512699999999999</v>
      </c>
      <c r="K23" s="84">
        <f>SUM($F$6:F23)/1000</f>
        <v>0.40046999999999999</v>
      </c>
    </row>
    <row r="24" spans="1:15" x14ac:dyDescent="0.2">
      <c r="A24" s="76">
        <v>36452</v>
      </c>
      <c r="B24" s="75">
        <v>51.09</v>
      </c>
      <c r="C24" s="75">
        <v>21.54</v>
      </c>
      <c r="D24" s="75">
        <v>12.99</v>
      </c>
      <c r="E24" s="75">
        <v>81.040000000000006</v>
      </c>
      <c r="F24" s="75">
        <v>36.61</v>
      </c>
      <c r="G24" s="84">
        <f>SUM($B$6:B24)/1000</f>
        <v>1.0217400000000001</v>
      </c>
      <c r="H24" s="84">
        <f>SUM($C$6:C24)/1000</f>
        <v>0.42316000000000009</v>
      </c>
      <c r="I24" s="84">
        <f>SUM($D$6:D24)/1000</f>
        <v>0.29218</v>
      </c>
      <c r="J24" s="84">
        <f>SUM($E$6:E24)/1000</f>
        <v>1.1323099999999999</v>
      </c>
      <c r="K24" s="84">
        <f>SUM($F$6:F24)/1000</f>
        <v>0.43707999999999997</v>
      </c>
    </row>
    <row r="25" spans="1:15" x14ac:dyDescent="0.2">
      <c r="A25" s="76">
        <v>36453</v>
      </c>
      <c r="B25" s="75">
        <v>48.53</v>
      </c>
      <c r="C25" s="75">
        <v>16.149999999999999</v>
      </c>
      <c r="D25" s="75">
        <v>12.51</v>
      </c>
      <c r="E25" s="75">
        <v>61.92</v>
      </c>
      <c r="F25" s="75">
        <v>26.15</v>
      </c>
      <c r="G25" s="84">
        <f>SUM($B$6:B25)/1000</f>
        <v>1.0702700000000001</v>
      </c>
      <c r="H25" s="84">
        <f>SUM($C$6:C25)/1000</f>
        <v>0.43931000000000003</v>
      </c>
      <c r="I25" s="84">
        <f>SUM($D$6:D25)/1000</f>
        <v>0.30469000000000002</v>
      </c>
      <c r="J25" s="84">
        <f>SUM($E$6:E25)/1000</f>
        <v>1.1942300000000001</v>
      </c>
      <c r="K25" s="84">
        <f>SUM($F$6:F25)/1000</f>
        <v>0.46322999999999998</v>
      </c>
    </row>
    <row r="26" spans="1:15" x14ac:dyDescent="0.2">
      <c r="A26" s="76">
        <v>36454</v>
      </c>
      <c r="B26" s="75">
        <v>54.92</v>
      </c>
      <c r="C26" s="75">
        <v>13.84</v>
      </c>
      <c r="D26" s="75">
        <v>14.82</v>
      </c>
      <c r="E26" s="75">
        <v>54.69</v>
      </c>
      <c r="F26" s="75">
        <v>29.21</v>
      </c>
      <c r="G26" s="84">
        <f>SUM($B$6:B26)/1000</f>
        <v>1.1251900000000001</v>
      </c>
      <c r="H26" s="84">
        <f>SUM($C$6:C26)/1000</f>
        <v>0.45315000000000005</v>
      </c>
      <c r="I26" s="84">
        <f>SUM($D$6:D26)/1000</f>
        <v>0.31951000000000002</v>
      </c>
      <c r="J26" s="84">
        <f>SUM($E$6:E26)/1000</f>
        <v>1.24892</v>
      </c>
      <c r="K26" s="84">
        <f>SUM($F$6:F26)/1000</f>
        <v>0.49243999999999993</v>
      </c>
    </row>
    <row r="27" spans="1:15" x14ac:dyDescent="0.2">
      <c r="A27" s="76">
        <v>36455</v>
      </c>
      <c r="B27" s="75">
        <v>54.84</v>
      </c>
      <c r="C27" s="75">
        <v>21.67</v>
      </c>
      <c r="D27" s="75">
        <v>36.909999999999997</v>
      </c>
      <c r="E27" s="75">
        <v>50.85</v>
      </c>
      <c r="F27" s="75">
        <v>25.09</v>
      </c>
      <c r="G27" s="84">
        <f>SUM($B$6:B27)/1000</f>
        <v>1.1800299999999999</v>
      </c>
      <c r="H27" s="84">
        <f>SUM($C$6:C27)/1000</f>
        <v>0.47482000000000008</v>
      </c>
      <c r="I27" s="84">
        <f>SUM($D$6:D27)/1000</f>
        <v>0.35641999999999996</v>
      </c>
      <c r="J27" s="84">
        <f>SUM($E$6:E27)/1000</f>
        <v>1.2997700000000001</v>
      </c>
      <c r="K27" s="84">
        <f>SUM($F$6:F27)/1000</f>
        <v>0.51752999999999993</v>
      </c>
      <c r="M27" s="75" t="str">
        <f>J5</f>
        <v>2022/2023</v>
      </c>
      <c r="N27" s="75" t="str">
        <f>K5</f>
        <v>2023/2024</v>
      </c>
      <c r="O27" s="75" t="s">
        <v>0</v>
      </c>
    </row>
    <row r="28" spans="1:15" x14ac:dyDescent="0.2">
      <c r="A28" s="76">
        <v>36456</v>
      </c>
      <c r="B28" s="75">
        <v>56.5</v>
      </c>
      <c r="C28" s="75">
        <v>25.7</v>
      </c>
      <c r="D28" s="75">
        <v>29.79</v>
      </c>
      <c r="E28" s="75">
        <v>49.89</v>
      </c>
      <c r="F28" s="75">
        <v>48.55</v>
      </c>
      <c r="G28" s="84">
        <f>SUM($B$6:B28)/1000</f>
        <v>1.2365299999999999</v>
      </c>
      <c r="H28" s="84">
        <f>SUM($C$6:C28)/1000</f>
        <v>0.50052000000000008</v>
      </c>
      <c r="I28" s="84">
        <f>SUM($D$6:D28)/1000</f>
        <v>0.38621</v>
      </c>
      <c r="J28" s="84">
        <f>SUM($E$6:E28)/1000</f>
        <v>1.3496600000000001</v>
      </c>
      <c r="K28" s="84">
        <f>SUM($F$6:F28)/1000</f>
        <v>0.56607999999999992</v>
      </c>
      <c r="M28" s="75">
        <f>J188</f>
        <v>15.720859999999998</v>
      </c>
      <c r="N28" s="75">
        <f>K188</f>
        <v>8.2817999999999952</v>
      </c>
      <c r="O28" s="107">
        <f>(N28-M28)/M28</f>
        <v>-0.47319675895593521</v>
      </c>
    </row>
    <row r="29" spans="1:15" x14ac:dyDescent="0.2">
      <c r="A29" s="76">
        <v>36457</v>
      </c>
      <c r="B29" s="75">
        <v>59.3</v>
      </c>
      <c r="C29" s="75">
        <v>19.07</v>
      </c>
      <c r="D29" s="75">
        <v>29.05</v>
      </c>
      <c r="E29" s="75">
        <v>49.37</v>
      </c>
      <c r="F29" s="75">
        <v>40.33</v>
      </c>
      <c r="G29" s="84">
        <f>SUM($B$6:B29)/1000</f>
        <v>1.29583</v>
      </c>
      <c r="H29" s="84">
        <f>SUM($C$6:C29)/1000</f>
        <v>0.51959</v>
      </c>
      <c r="I29" s="84">
        <f>SUM($D$6:D29)/1000</f>
        <v>0.41526000000000002</v>
      </c>
      <c r="J29" s="84">
        <f>SUM($E$6:E29)/1000</f>
        <v>1.39903</v>
      </c>
      <c r="K29" s="84">
        <f>SUM($F$6:F29)/1000</f>
        <v>0.60641</v>
      </c>
    </row>
    <row r="30" spans="1:15" x14ac:dyDescent="0.2">
      <c r="A30" s="76">
        <v>36458</v>
      </c>
      <c r="B30" s="75">
        <v>63.03</v>
      </c>
      <c r="C30" s="75">
        <v>20.98</v>
      </c>
      <c r="D30" s="75">
        <v>41.54</v>
      </c>
      <c r="E30" s="75">
        <v>55.69</v>
      </c>
      <c r="F30" s="75">
        <v>39.33</v>
      </c>
      <c r="G30" s="84">
        <f>SUM($B$6:B30)/1000</f>
        <v>1.35886</v>
      </c>
      <c r="H30" s="84">
        <f>SUM($C$6:C30)/1000</f>
        <v>0.54056999999999999</v>
      </c>
      <c r="I30" s="84">
        <f>SUM($D$6:D30)/1000</f>
        <v>0.45679999999999998</v>
      </c>
      <c r="J30" s="84">
        <f>SUM($E$6:E30)/1000</f>
        <v>1.45472</v>
      </c>
      <c r="K30" s="84">
        <f>SUM($F$6:F30)/1000</f>
        <v>0.64573999999999998</v>
      </c>
    </row>
    <row r="31" spans="1:15" x14ac:dyDescent="0.2">
      <c r="A31" s="76">
        <v>36459</v>
      </c>
      <c r="B31" s="75">
        <v>59.63</v>
      </c>
      <c r="C31" s="75">
        <v>29.86</v>
      </c>
      <c r="D31" s="75">
        <v>33.65</v>
      </c>
      <c r="E31" s="75">
        <v>45.99</v>
      </c>
      <c r="F31" s="75">
        <v>34.770000000000003</v>
      </c>
      <c r="G31" s="84">
        <f>SUM($B$6:B31)/1000</f>
        <v>1.41849</v>
      </c>
      <c r="H31" s="84">
        <f>SUM($C$6:C31)/1000</f>
        <v>0.5704300000000001</v>
      </c>
      <c r="I31" s="84">
        <f>SUM($D$6:D31)/1000</f>
        <v>0.49045</v>
      </c>
      <c r="J31" s="84">
        <f>SUM($E$6:E31)/1000</f>
        <v>1.50071</v>
      </c>
      <c r="K31" s="84">
        <f>SUM($F$6:F31)/1000</f>
        <v>0.68050999999999995</v>
      </c>
    </row>
    <row r="32" spans="1:15" x14ac:dyDescent="0.2">
      <c r="A32" s="76">
        <v>36460</v>
      </c>
      <c r="B32" s="75">
        <v>61.51</v>
      </c>
      <c r="C32" s="75">
        <v>27.4</v>
      </c>
      <c r="D32" s="75">
        <v>30.71</v>
      </c>
      <c r="E32" s="75">
        <v>48.16</v>
      </c>
      <c r="F32" s="75">
        <v>31.82</v>
      </c>
      <c r="G32" s="84">
        <f>SUM($B$6:B32)/1000</f>
        <v>1.48</v>
      </c>
      <c r="H32" s="84">
        <f>SUM($C$6:C32)/1000</f>
        <v>0.59783000000000008</v>
      </c>
      <c r="I32" s="84">
        <f>SUM($D$6:D32)/1000</f>
        <v>0.52115999999999996</v>
      </c>
      <c r="J32" s="84">
        <f>SUM($E$6:E32)/1000</f>
        <v>1.5488700000000002</v>
      </c>
      <c r="K32" s="84">
        <f>SUM($F$6:F32)/1000</f>
        <v>0.71233000000000002</v>
      </c>
    </row>
    <row r="33" spans="1:11" x14ac:dyDescent="0.2">
      <c r="A33" s="76">
        <v>36461</v>
      </c>
      <c r="B33" s="75">
        <v>88.53</v>
      </c>
      <c r="C33" s="75">
        <v>28.18</v>
      </c>
      <c r="D33" s="75">
        <v>24.63</v>
      </c>
      <c r="E33" s="75">
        <v>44.51</v>
      </c>
      <c r="F33" s="75">
        <v>21.38</v>
      </c>
      <c r="G33" s="84">
        <f>SUM($B$6:B33)/1000</f>
        <v>1.56853</v>
      </c>
      <c r="H33" s="84">
        <f>SUM($C$6:C33)/1000</f>
        <v>0.62600999999999996</v>
      </c>
      <c r="I33" s="84">
        <f>SUM($D$6:D33)/1000</f>
        <v>0.54579</v>
      </c>
      <c r="J33" s="84">
        <f>SUM($E$6:E33)/1000</f>
        <v>1.59338</v>
      </c>
      <c r="K33" s="84">
        <f>SUM($F$6:F33)/1000</f>
        <v>0.73371000000000008</v>
      </c>
    </row>
    <row r="34" spans="1:11" x14ac:dyDescent="0.2">
      <c r="A34" s="76">
        <v>36462</v>
      </c>
      <c r="B34" s="75">
        <v>92.7</v>
      </c>
      <c r="C34" s="75">
        <v>24.53</v>
      </c>
      <c r="D34" s="75">
        <v>28.02</v>
      </c>
      <c r="E34" s="75">
        <v>35.42</v>
      </c>
      <c r="F34" s="75">
        <v>19.97</v>
      </c>
      <c r="G34" s="84">
        <f>SUM($B$6:B34)/1000</f>
        <v>1.66123</v>
      </c>
      <c r="H34" s="84">
        <f>SUM($C$6:C34)/1000</f>
        <v>0.65054000000000001</v>
      </c>
      <c r="I34" s="84">
        <f>SUM($D$6:D34)/1000</f>
        <v>0.57380999999999993</v>
      </c>
      <c r="J34" s="84">
        <f>SUM($E$6:E34)/1000</f>
        <v>1.6288000000000002</v>
      </c>
      <c r="K34" s="84">
        <f>SUM($F$6:F34)/1000</f>
        <v>0.75368000000000002</v>
      </c>
    </row>
    <row r="35" spans="1:11" x14ac:dyDescent="0.2">
      <c r="A35" s="76">
        <v>36463</v>
      </c>
      <c r="B35" s="75">
        <v>107.65</v>
      </c>
      <c r="C35" s="75">
        <v>14.96</v>
      </c>
      <c r="D35" s="75">
        <v>35.21</v>
      </c>
      <c r="E35" s="75">
        <v>35.590000000000003</v>
      </c>
      <c r="F35" s="75">
        <v>14.42</v>
      </c>
      <c r="G35" s="84">
        <f>SUM($B$6:B35)/1000</f>
        <v>1.76888</v>
      </c>
      <c r="H35" s="84">
        <f>SUM($C$6:C35)/1000</f>
        <v>0.66549999999999998</v>
      </c>
      <c r="I35" s="84">
        <f>SUM($D$6:D35)/1000</f>
        <v>0.60902000000000001</v>
      </c>
      <c r="J35" s="84">
        <f>SUM($E$6:E35)/1000</f>
        <v>1.66439</v>
      </c>
      <c r="K35" s="84">
        <f>SUM($F$6:F35)/1000</f>
        <v>0.7681</v>
      </c>
    </row>
    <row r="36" spans="1:11" x14ac:dyDescent="0.2">
      <c r="A36" s="76">
        <v>36464</v>
      </c>
      <c r="B36" s="75">
        <v>113.37</v>
      </c>
      <c r="C36" s="75">
        <v>26.52</v>
      </c>
      <c r="D36" s="75">
        <v>34.020000000000003</v>
      </c>
      <c r="E36" s="75">
        <v>56.52</v>
      </c>
      <c r="F36" s="75">
        <v>34.36</v>
      </c>
      <c r="G36" s="84">
        <f>SUM($B$6:B36)/1000</f>
        <v>1.88225</v>
      </c>
      <c r="H36" s="84">
        <f>SUM($C$6:C36)/1000</f>
        <v>0.69201999999999997</v>
      </c>
      <c r="I36" s="84">
        <f>SUM($D$6:D36)/1000</f>
        <v>0.64303999999999994</v>
      </c>
      <c r="J36" s="84">
        <f>SUM($E$6:E36)/1000</f>
        <v>1.7209100000000002</v>
      </c>
      <c r="K36" s="84">
        <f>SUM($F$6:F36)/1000</f>
        <v>0.80246000000000006</v>
      </c>
    </row>
    <row r="37" spans="1:11" x14ac:dyDescent="0.2">
      <c r="A37" s="76">
        <v>36465</v>
      </c>
      <c r="B37" s="75">
        <v>81.88</v>
      </c>
      <c r="C37" s="75">
        <v>37.47</v>
      </c>
      <c r="D37" s="75">
        <v>39.18</v>
      </c>
      <c r="E37" s="75">
        <v>43.74</v>
      </c>
      <c r="F37" s="75">
        <v>47.96</v>
      </c>
      <c r="G37" s="84">
        <f>SUM($B$6:B37)/1000</f>
        <v>1.9641300000000002</v>
      </c>
      <c r="H37" s="84">
        <f>SUM($C$6:C37)/1000</f>
        <v>0.72948999999999997</v>
      </c>
      <c r="I37" s="84">
        <f>SUM($D$6:D37)/1000</f>
        <v>0.68221999999999994</v>
      </c>
      <c r="J37" s="84">
        <f>SUM($E$6:E37)/1000</f>
        <v>1.7646500000000001</v>
      </c>
      <c r="K37" s="84">
        <f>SUM($F$6:F37)/1000</f>
        <v>0.85042000000000006</v>
      </c>
    </row>
    <row r="38" spans="1:11" x14ac:dyDescent="0.2">
      <c r="A38" s="76">
        <v>36466</v>
      </c>
      <c r="B38" s="75">
        <v>50.3</v>
      </c>
      <c r="C38" s="75">
        <v>41.36</v>
      </c>
      <c r="D38" s="75">
        <v>46.99</v>
      </c>
      <c r="E38" s="75">
        <v>48.32</v>
      </c>
      <c r="F38" s="75">
        <v>52.36</v>
      </c>
      <c r="G38" s="84">
        <f>SUM($B$6:B38)/1000</f>
        <v>2.0144299999999999</v>
      </c>
      <c r="H38" s="84">
        <f>SUM($C$6:C38)/1000</f>
        <v>0.77085000000000004</v>
      </c>
      <c r="I38" s="84">
        <f>SUM($D$6:D38)/1000</f>
        <v>0.72920999999999991</v>
      </c>
      <c r="J38" s="84">
        <f>SUM($E$6:E38)/1000</f>
        <v>1.81297</v>
      </c>
      <c r="K38" s="84">
        <f>SUM($F$6:F38)/1000</f>
        <v>0.90278000000000014</v>
      </c>
    </row>
    <row r="39" spans="1:11" x14ac:dyDescent="0.2">
      <c r="A39" s="76">
        <v>36467</v>
      </c>
      <c r="B39" s="75">
        <v>56.89</v>
      </c>
      <c r="C39" s="75">
        <v>48.04</v>
      </c>
      <c r="D39" s="75">
        <v>39.869999999999997</v>
      </c>
      <c r="E39" s="75">
        <v>79.510000000000005</v>
      </c>
      <c r="F39" s="75">
        <v>67.44</v>
      </c>
      <c r="G39" s="84">
        <f>SUM($B$6:B39)/1000</f>
        <v>2.0713200000000001</v>
      </c>
      <c r="H39" s="84">
        <f>SUM($C$6:C39)/1000</f>
        <v>0.81889000000000001</v>
      </c>
      <c r="I39" s="84">
        <f>SUM($D$6:D39)/1000</f>
        <v>0.76907999999999987</v>
      </c>
      <c r="J39" s="84">
        <f>SUM($E$6:E39)/1000</f>
        <v>1.8924799999999999</v>
      </c>
      <c r="K39" s="84">
        <f>SUM($F$6:F39)/1000</f>
        <v>0.97022000000000008</v>
      </c>
    </row>
    <row r="40" spans="1:11" x14ac:dyDescent="0.2">
      <c r="A40" s="76">
        <v>36468</v>
      </c>
      <c r="B40" s="75">
        <v>82.5</v>
      </c>
      <c r="C40" s="75">
        <v>58.13</v>
      </c>
      <c r="D40" s="75">
        <v>38.450000000000003</v>
      </c>
      <c r="E40" s="75">
        <v>101.86</v>
      </c>
      <c r="F40" s="75">
        <v>39.35</v>
      </c>
      <c r="G40" s="84">
        <f>SUM($B$6:B40)/1000</f>
        <v>2.1538200000000001</v>
      </c>
      <c r="H40" s="84">
        <f>SUM($C$6:C40)/1000</f>
        <v>0.87702000000000002</v>
      </c>
      <c r="I40" s="84">
        <f>SUM($D$6:D40)/1000</f>
        <v>0.80752999999999997</v>
      </c>
      <c r="J40" s="84">
        <f>SUM($E$6:E40)/1000</f>
        <v>1.99434</v>
      </c>
      <c r="K40" s="84">
        <f>SUM($F$6:F40)/1000</f>
        <v>1.0095700000000001</v>
      </c>
    </row>
    <row r="41" spans="1:11" x14ac:dyDescent="0.2">
      <c r="A41" s="76">
        <v>36469</v>
      </c>
      <c r="B41" s="75">
        <v>89.79</v>
      </c>
      <c r="C41" s="75">
        <v>65.37</v>
      </c>
      <c r="D41" s="75">
        <v>45.87</v>
      </c>
      <c r="E41" s="75">
        <v>77.38</v>
      </c>
      <c r="F41" s="75">
        <v>39.94</v>
      </c>
      <c r="G41" s="84">
        <f>SUM($B$6:B41)/1000</f>
        <v>2.2436100000000003</v>
      </c>
      <c r="H41" s="84">
        <f>SUM($C$6:C41)/1000</f>
        <v>0.94238999999999995</v>
      </c>
      <c r="I41" s="84">
        <f>SUM($D$6:D41)/1000</f>
        <v>0.85339999999999994</v>
      </c>
      <c r="J41" s="84">
        <f>SUM($E$6:E41)/1000</f>
        <v>2.07172</v>
      </c>
      <c r="K41" s="84">
        <f>SUM($F$6:F41)/1000</f>
        <v>1.0495099999999999</v>
      </c>
    </row>
    <row r="42" spans="1:11" x14ac:dyDescent="0.2">
      <c r="A42" s="76">
        <v>36470</v>
      </c>
      <c r="B42" s="75">
        <v>94.34</v>
      </c>
      <c r="C42" s="75">
        <v>67.819999999999993</v>
      </c>
      <c r="D42" s="75">
        <v>42.24</v>
      </c>
      <c r="E42" s="75">
        <v>75.260000000000005</v>
      </c>
      <c r="F42" s="75">
        <v>60.54</v>
      </c>
      <c r="G42" s="84">
        <f>SUM($B$6:B42)/1000</f>
        <v>2.3379500000000002</v>
      </c>
      <c r="H42" s="84">
        <f>SUM($C$6:C42)/1000</f>
        <v>1.0102100000000001</v>
      </c>
      <c r="I42" s="84">
        <f>SUM($D$6:D42)/1000</f>
        <v>0.89563999999999999</v>
      </c>
      <c r="J42" s="84">
        <f>SUM($E$6:E42)/1000</f>
        <v>2.1469800000000001</v>
      </c>
      <c r="K42" s="84">
        <f>SUM($F$6:F42)/1000</f>
        <v>1.11005</v>
      </c>
    </row>
    <row r="43" spans="1:11" x14ac:dyDescent="0.2">
      <c r="A43" s="76">
        <v>36471</v>
      </c>
      <c r="B43" s="75">
        <v>63.41</v>
      </c>
      <c r="C43" s="75">
        <v>39</v>
      </c>
      <c r="D43" s="75">
        <v>42.94</v>
      </c>
      <c r="E43" s="75">
        <v>86.98</v>
      </c>
      <c r="F43" s="75">
        <v>53.45</v>
      </c>
      <c r="G43" s="84">
        <f>SUM($B$6:B43)/1000</f>
        <v>2.4013599999999999</v>
      </c>
      <c r="H43" s="84">
        <f>SUM($C$6:C43)/1000</f>
        <v>1.04921</v>
      </c>
      <c r="I43" s="84">
        <f>SUM($D$6:D43)/1000</f>
        <v>0.93857999999999997</v>
      </c>
      <c r="J43" s="84">
        <f>SUM($E$6:E43)/1000</f>
        <v>2.2339600000000002</v>
      </c>
      <c r="K43" s="84">
        <f>SUM($F$6:F43)/1000</f>
        <v>1.1635</v>
      </c>
    </row>
    <row r="44" spans="1:11" x14ac:dyDescent="0.2">
      <c r="A44" s="76">
        <v>36472</v>
      </c>
      <c r="B44" s="75">
        <v>83.43</v>
      </c>
      <c r="C44" s="75">
        <v>27.71</v>
      </c>
      <c r="D44" s="75">
        <v>45.11</v>
      </c>
      <c r="E44" s="75">
        <v>79.27</v>
      </c>
      <c r="F44" s="75">
        <v>51.66</v>
      </c>
      <c r="G44" s="84">
        <f>SUM($B$6:B44)/1000</f>
        <v>2.4847899999999998</v>
      </c>
      <c r="H44" s="84">
        <f>SUM($C$6:C44)/1000</f>
        <v>1.0769200000000001</v>
      </c>
      <c r="I44" s="84">
        <f>SUM($D$6:D44)/1000</f>
        <v>0.98368999999999995</v>
      </c>
      <c r="J44" s="84">
        <f>SUM($E$6:E44)/1000</f>
        <v>2.3132299999999999</v>
      </c>
      <c r="K44" s="84">
        <f>SUM($F$6:F44)/1000</f>
        <v>1.21516</v>
      </c>
    </row>
    <row r="45" spans="1:11" x14ac:dyDescent="0.2">
      <c r="A45" s="76">
        <v>36473</v>
      </c>
      <c r="B45" s="75">
        <v>69.44</v>
      </c>
      <c r="C45" s="75">
        <v>38.94</v>
      </c>
      <c r="D45" s="75">
        <v>36.72</v>
      </c>
      <c r="E45" s="75">
        <v>86.06</v>
      </c>
      <c r="F45" s="75">
        <v>48.99</v>
      </c>
      <c r="G45" s="84">
        <f>SUM($B$6:B45)/1000</f>
        <v>2.55423</v>
      </c>
      <c r="H45" s="84">
        <f>SUM($C$6:C45)/1000</f>
        <v>1.1158600000000001</v>
      </c>
      <c r="I45" s="84">
        <f>SUM($D$6:D45)/1000</f>
        <v>1.02041</v>
      </c>
      <c r="J45" s="84">
        <f>SUM($E$6:E45)/1000</f>
        <v>2.3992900000000001</v>
      </c>
      <c r="K45" s="84">
        <f>SUM($F$6:F45)/1000</f>
        <v>1.2641500000000001</v>
      </c>
    </row>
    <row r="46" spans="1:11" x14ac:dyDescent="0.2">
      <c r="A46" s="76">
        <v>36474</v>
      </c>
      <c r="B46" s="75">
        <v>69.489999999999995</v>
      </c>
      <c r="C46" s="75">
        <v>35.93</v>
      </c>
      <c r="D46" s="75">
        <v>55.35</v>
      </c>
      <c r="E46" s="75">
        <v>62.9</v>
      </c>
      <c r="F46" s="75">
        <v>62.84</v>
      </c>
      <c r="G46" s="84">
        <f>SUM($B$6:B46)/1000</f>
        <v>2.6237199999999996</v>
      </c>
      <c r="H46" s="84">
        <f>SUM($C$6:C46)/1000</f>
        <v>1.1517900000000001</v>
      </c>
      <c r="I46" s="84">
        <f>SUM($D$6:D46)/1000</f>
        <v>1.07576</v>
      </c>
      <c r="J46" s="84">
        <f>SUM($E$6:E46)/1000</f>
        <v>2.4621900000000001</v>
      </c>
      <c r="K46" s="84">
        <f>SUM($F$6:F46)/1000</f>
        <v>1.3269900000000001</v>
      </c>
    </row>
    <row r="47" spans="1:11" x14ac:dyDescent="0.2">
      <c r="A47" s="76">
        <v>36475</v>
      </c>
      <c r="B47" s="75">
        <v>79.400000000000006</v>
      </c>
      <c r="C47" s="75">
        <v>27.29</v>
      </c>
      <c r="D47" s="75">
        <v>57.79</v>
      </c>
      <c r="E47" s="75">
        <v>77.959999999999994</v>
      </c>
      <c r="F47" s="75">
        <v>58.39</v>
      </c>
      <c r="G47" s="84">
        <f>SUM($B$6:B47)/1000</f>
        <v>2.7031199999999997</v>
      </c>
      <c r="H47" s="84">
        <f>SUM($C$6:C47)/1000</f>
        <v>1.1790800000000001</v>
      </c>
      <c r="I47" s="84">
        <f>SUM($D$6:D47)/1000</f>
        <v>1.1335500000000001</v>
      </c>
      <c r="J47" s="84">
        <f>SUM($E$6:E47)/1000</f>
        <v>2.5401500000000001</v>
      </c>
      <c r="K47" s="84">
        <f>SUM($F$6:F47)/1000</f>
        <v>1.3853800000000001</v>
      </c>
    </row>
    <row r="48" spans="1:11" x14ac:dyDescent="0.2">
      <c r="A48" s="76">
        <v>36476</v>
      </c>
      <c r="B48" s="75">
        <v>94.07</v>
      </c>
      <c r="C48" s="75">
        <v>24.53</v>
      </c>
      <c r="D48" s="75">
        <v>51.52</v>
      </c>
      <c r="E48" s="75">
        <v>76.48</v>
      </c>
      <c r="F48" s="75">
        <v>58.55</v>
      </c>
      <c r="G48" s="84">
        <f>SUM($B$6:B48)/1000</f>
        <v>2.7971900000000001</v>
      </c>
      <c r="H48" s="84">
        <f>SUM($C$6:C48)/1000</f>
        <v>1.2036100000000001</v>
      </c>
      <c r="I48" s="84">
        <f>SUM($D$6:D48)/1000</f>
        <v>1.1850699999999998</v>
      </c>
      <c r="J48" s="84">
        <f>SUM($E$6:E48)/1000</f>
        <v>2.6166300000000002</v>
      </c>
      <c r="K48" s="84">
        <f>SUM($F$6:F48)/1000</f>
        <v>1.4439300000000002</v>
      </c>
    </row>
    <row r="49" spans="1:11" x14ac:dyDescent="0.2">
      <c r="A49" s="76">
        <v>36477</v>
      </c>
      <c r="B49" s="75">
        <v>114.13</v>
      </c>
      <c r="C49" s="75">
        <v>24.6</v>
      </c>
      <c r="D49" s="75">
        <v>45.14</v>
      </c>
      <c r="E49" s="75">
        <v>81.8</v>
      </c>
      <c r="F49" s="75">
        <v>55.5</v>
      </c>
      <c r="G49" s="84">
        <f>SUM($B$6:B49)/1000</f>
        <v>2.9113200000000004</v>
      </c>
      <c r="H49" s="84">
        <f>SUM($C$6:C49)/1000</f>
        <v>1.22821</v>
      </c>
      <c r="I49" s="84">
        <f>SUM($D$6:D49)/1000</f>
        <v>1.23021</v>
      </c>
      <c r="J49" s="84">
        <f>SUM($E$6:E49)/1000</f>
        <v>2.6984300000000001</v>
      </c>
      <c r="K49" s="84">
        <f>SUM($F$6:F49)/1000</f>
        <v>1.49943</v>
      </c>
    </row>
    <row r="50" spans="1:11" x14ac:dyDescent="0.2">
      <c r="A50" s="76">
        <v>36478</v>
      </c>
      <c r="B50" s="75">
        <v>109.23</v>
      </c>
      <c r="C50" s="75">
        <v>14.74</v>
      </c>
      <c r="D50" s="75">
        <v>45.34</v>
      </c>
      <c r="E50" s="75">
        <v>103</v>
      </c>
      <c r="F50" s="75">
        <v>63.5</v>
      </c>
      <c r="G50" s="84">
        <f>SUM($B$6:B50)/1000</f>
        <v>3.0205500000000001</v>
      </c>
      <c r="H50" s="84">
        <f>SUM($C$6:C50)/1000</f>
        <v>1.24295</v>
      </c>
      <c r="I50" s="84">
        <f>SUM($D$6:D50)/1000</f>
        <v>1.27555</v>
      </c>
      <c r="J50" s="84">
        <f>SUM($E$6:E50)/1000</f>
        <v>2.8014300000000003</v>
      </c>
      <c r="K50" s="84">
        <f>SUM($F$6:F50)/1000</f>
        <v>1.5629300000000002</v>
      </c>
    </row>
    <row r="51" spans="1:11" x14ac:dyDescent="0.2">
      <c r="A51" s="76">
        <v>36479</v>
      </c>
      <c r="B51" s="75">
        <v>88.81</v>
      </c>
      <c r="C51" s="75">
        <v>14.73</v>
      </c>
      <c r="D51" s="75">
        <v>48.33</v>
      </c>
      <c r="E51" s="75">
        <v>89.81</v>
      </c>
      <c r="F51" s="75">
        <v>61.5</v>
      </c>
      <c r="G51" s="84">
        <f>SUM($B$6:B51)/1000</f>
        <v>3.1093600000000001</v>
      </c>
      <c r="H51" s="84">
        <f>SUM($C$6:C51)/1000</f>
        <v>1.2576800000000001</v>
      </c>
      <c r="I51" s="84">
        <f>SUM($D$6:D51)/1000</f>
        <v>1.3238799999999999</v>
      </c>
      <c r="J51" s="84">
        <f>SUM($E$6:E51)/1000</f>
        <v>2.8912400000000003</v>
      </c>
      <c r="K51" s="84">
        <f>SUM($F$6:F51)/1000</f>
        <v>1.62443</v>
      </c>
    </row>
    <row r="52" spans="1:11" x14ac:dyDescent="0.2">
      <c r="A52" s="76">
        <v>36480</v>
      </c>
      <c r="B52" s="75">
        <v>64.94</v>
      </c>
      <c r="C52" s="75">
        <v>25.03</v>
      </c>
      <c r="D52" s="75">
        <v>40.89</v>
      </c>
      <c r="E52" s="75">
        <v>101.76</v>
      </c>
      <c r="F52" s="75">
        <v>62.99</v>
      </c>
      <c r="G52" s="84">
        <f>SUM($B$6:B52)/1000</f>
        <v>3.1743000000000001</v>
      </c>
      <c r="H52" s="84">
        <f>SUM($C$6:C52)/1000</f>
        <v>1.28271</v>
      </c>
      <c r="I52" s="84">
        <f>SUM($D$6:D52)/1000</f>
        <v>1.36477</v>
      </c>
      <c r="J52" s="84">
        <f>SUM($E$6:E52)/1000</f>
        <v>2.9930000000000003</v>
      </c>
      <c r="K52" s="84">
        <f>SUM($F$6:F52)/1000</f>
        <v>1.6874200000000001</v>
      </c>
    </row>
    <row r="53" spans="1:11" x14ac:dyDescent="0.2">
      <c r="A53" s="76">
        <v>36481</v>
      </c>
      <c r="B53" s="75">
        <v>63.07</v>
      </c>
      <c r="C53" s="75">
        <v>18.600000000000001</v>
      </c>
      <c r="D53" s="75">
        <v>38.89</v>
      </c>
      <c r="E53" s="75">
        <v>103.01</v>
      </c>
      <c r="F53" s="75">
        <v>53.78</v>
      </c>
      <c r="G53" s="84">
        <f>SUM($B$6:B53)/1000</f>
        <v>3.2373700000000003</v>
      </c>
      <c r="H53" s="84">
        <f>SUM($C$6:C53)/1000</f>
        <v>1.30131</v>
      </c>
      <c r="I53" s="84">
        <f>SUM($D$6:D53)/1000</f>
        <v>1.4036600000000001</v>
      </c>
      <c r="J53" s="84">
        <f>SUM($E$6:E53)/1000</f>
        <v>3.0960100000000006</v>
      </c>
      <c r="K53" s="84">
        <f>SUM($F$6:F53)/1000</f>
        <v>1.7412000000000001</v>
      </c>
    </row>
    <row r="54" spans="1:11" x14ac:dyDescent="0.2">
      <c r="A54" s="76">
        <v>36482</v>
      </c>
      <c r="B54" s="75">
        <v>92.94</v>
      </c>
      <c r="C54" s="75">
        <v>21.34</v>
      </c>
      <c r="D54" s="75">
        <v>34.380000000000003</v>
      </c>
      <c r="E54" s="75">
        <v>70.59</v>
      </c>
      <c r="F54" s="75">
        <v>13.9</v>
      </c>
      <c r="G54" s="84">
        <f>SUM($B$6:B54)/1000</f>
        <v>3.3303100000000003</v>
      </c>
      <c r="H54" s="84">
        <f>SUM($C$6:C54)/1000</f>
        <v>1.3226499999999999</v>
      </c>
      <c r="I54" s="84">
        <f>SUM($D$6:D54)/1000</f>
        <v>1.4380400000000002</v>
      </c>
      <c r="J54" s="84">
        <f>SUM($E$6:E54)/1000</f>
        <v>3.1666000000000007</v>
      </c>
      <c r="K54" s="84">
        <f>SUM($F$6:F54)/1000</f>
        <v>1.7551000000000001</v>
      </c>
    </row>
    <row r="55" spans="1:11" x14ac:dyDescent="0.2">
      <c r="A55" s="76">
        <v>36483</v>
      </c>
      <c r="B55" s="75">
        <v>98.75</v>
      </c>
      <c r="C55" s="75">
        <v>39.96</v>
      </c>
      <c r="D55" s="75">
        <v>25.45</v>
      </c>
      <c r="E55" s="75">
        <v>94.56</v>
      </c>
      <c r="F55" s="75">
        <v>15.12</v>
      </c>
      <c r="G55" s="84">
        <f>SUM($B$6:B55)/1000</f>
        <v>3.4290600000000002</v>
      </c>
      <c r="H55" s="84">
        <f>SUM($C$6:C55)/1000</f>
        <v>1.3626099999999999</v>
      </c>
      <c r="I55" s="84">
        <f>SUM($D$6:D55)/1000</f>
        <v>1.4634900000000002</v>
      </c>
      <c r="J55" s="84">
        <f>SUM($E$6:E55)/1000</f>
        <v>3.2611600000000007</v>
      </c>
      <c r="K55" s="84">
        <f>SUM($F$6:F55)/1000</f>
        <v>1.7702200000000001</v>
      </c>
    </row>
    <row r="56" spans="1:11" x14ac:dyDescent="0.2">
      <c r="A56" s="76">
        <v>36484</v>
      </c>
      <c r="B56" s="75">
        <v>90.97</v>
      </c>
      <c r="C56" s="75">
        <v>58.45</v>
      </c>
      <c r="D56" s="75">
        <v>9.25</v>
      </c>
      <c r="E56" s="75">
        <v>92.84</v>
      </c>
      <c r="F56" s="75">
        <v>35.340000000000003</v>
      </c>
      <c r="G56" s="84">
        <f>SUM($B$6:B56)/1000</f>
        <v>3.5200300000000002</v>
      </c>
      <c r="H56" s="84">
        <f>SUM($C$6:C56)/1000</f>
        <v>1.42106</v>
      </c>
      <c r="I56" s="84">
        <f>SUM($D$6:D56)/1000</f>
        <v>1.4727400000000002</v>
      </c>
      <c r="J56" s="84">
        <f>SUM($E$6:E56)/1000</f>
        <v>3.354000000000001</v>
      </c>
      <c r="K56" s="84">
        <f>SUM($F$6:F56)/1000</f>
        <v>1.8055600000000001</v>
      </c>
    </row>
    <row r="57" spans="1:11" x14ac:dyDescent="0.2">
      <c r="A57" s="76">
        <v>36485</v>
      </c>
      <c r="B57" s="75">
        <v>70.66</v>
      </c>
      <c r="C57" s="75">
        <v>39.19</v>
      </c>
      <c r="D57" s="75">
        <v>17.05</v>
      </c>
      <c r="E57" s="75">
        <v>109.47</v>
      </c>
      <c r="F57" s="75">
        <v>46.06</v>
      </c>
      <c r="G57" s="84">
        <f>SUM($B$6:B57)/1000</f>
        <v>3.5906899999999999</v>
      </c>
      <c r="H57" s="84">
        <f>SUM($C$6:C57)/1000</f>
        <v>1.46025</v>
      </c>
      <c r="I57" s="84">
        <f>SUM($D$6:D57)/1000</f>
        <v>1.4897900000000002</v>
      </c>
      <c r="J57" s="84">
        <f>SUM($E$6:E57)/1000</f>
        <v>3.4634700000000005</v>
      </c>
      <c r="K57" s="84">
        <f>SUM($F$6:F57)/1000</f>
        <v>1.8516199999999998</v>
      </c>
    </row>
    <row r="58" spans="1:11" x14ac:dyDescent="0.2">
      <c r="A58" s="76">
        <v>36486</v>
      </c>
      <c r="B58" s="75">
        <v>71.319999999999993</v>
      </c>
      <c r="C58" s="75">
        <v>43.73</v>
      </c>
      <c r="D58" s="75">
        <v>72.11</v>
      </c>
      <c r="E58" s="75">
        <v>76.209999999999994</v>
      </c>
      <c r="F58" s="75">
        <v>27.56</v>
      </c>
      <c r="G58" s="84">
        <f>SUM($B$6:B58)/1000</f>
        <v>3.6620100000000004</v>
      </c>
      <c r="H58" s="84">
        <f>SUM($C$6:C58)/1000</f>
        <v>1.5039800000000001</v>
      </c>
      <c r="I58" s="84">
        <f>SUM($D$6:D58)/1000</f>
        <v>1.5619000000000001</v>
      </c>
      <c r="J58" s="84">
        <f>SUM($E$6:E58)/1000</f>
        <v>3.5396800000000006</v>
      </c>
      <c r="K58" s="84">
        <f>SUM($F$6:F58)/1000</f>
        <v>1.8791799999999999</v>
      </c>
    </row>
    <row r="59" spans="1:11" x14ac:dyDescent="0.2">
      <c r="A59" s="76">
        <v>36487</v>
      </c>
      <c r="B59" s="75">
        <v>39</v>
      </c>
      <c r="C59" s="75">
        <v>68.8</v>
      </c>
      <c r="D59" s="75">
        <v>76.430000000000007</v>
      </c>
      <c r="E59" s="75">
        <v>68.849999999999994</v>
      </c>
      <c r="F59" s="75">
        <v>20.78</v>
      </c>
      <c r="G59" s="84">
        <f>SUM($B$6:B59)/1000</f>
        <v>3.7010100000000001</v>
      </c>
      <c r="H59" s="84">
        <f>SUM($C$6:C59)/1000</f>
        <v>1.5727800000000001</v>
      </c>
      <c r="I59" s="84">
        <f>SUM($D$6:D59)/1000</f>
        <v>1.6383300000000001</v>
      </c>
      <c r="J59" s="84">
        <f>SUM($E$6:E59)/1000</f>
        <v>3.6085300000000005</v>
      </c>
      <c r="K59" s="84">
        <f>SUM($F$6:F59)/1000</f>
        <v>1.8999599999999999</v>
      </c>
    </row>
    <row r="60" spans="1:11" x14ac:dyDescent="0.2">
      <c r="A60" s="76">
        <v>36488</v>
      </c>
      <c r="B60" s="75">
        <v>36.04</v>
      </c>
      <c r="C60" s="75">
        <v>53.07</v>
      </c>
      <c r="D60" s="75">
        <v>55.92</v>
      </c>
      <c r="E60" s="75">
        <v>69.98</v>
      </c>
      <c r="F60" s="75">
        <v>29.3</v>
      </c>
      <c r="G60" s="84">
        <f>SUM($B$6:B60)/1000</f>
        <v>3.73705</v>
      </c>
      <c r="H60" s="84">
        <f>SUM($C$6:C60)/1000</f>
        <v>1.62585</v>
      </c>
      <c r="I60" s="84">
        <f>SUM($D$6:D60)/1000</f>
        <v>1.6942500000000003</v>
      </c>
      <c r="J60" s="84">
        <f>SUM($E$6:E60)/1000</f>
        <v>3.6785100000000006</v>
      </c>
      <c r="K60" s="84">
        <f>SUM($F$6:F60)/1000</f>
        <v>1.9292599999999998</v>
      </c>
    </row>
    <row r="61" spans="1:11" x14ac:dyDescent="0.2">
      <c r="A61" s="76">
        <v>36489</v>
      </c>
      <c r="B61" s="75">
        <v>60.52</v>
      </c>
      <c r="C61" s="75">
        <v>69.19</v>
      </c>
      <c r="D61" s="75">
        <v>57.33</v>
      </c>
      <c r="E61" s="75">
        <v>69.069999999999993</v>
      </c>
      <c r="F61" s="75">
        <v>57.51</v>
      </c>
      <c r="G61" s="84">
        <f>SUM($B$6:B61)/1000</f>
        <v>3.7975700000000003</v>
      </c>
      <c r="H61" s="84">
        <f>SUM($C$6:C61)/1000</f>
        <v>1.6950399999999999</v>
      </c>
      <c r="I61" s="84">
        <f>SUM($D$6:D61)/1000</f>
        <v>1.7515800000000001</v>
      </c>
      <c r="J61" s="84">
        <f>SUM($E$6:E61)/1000</f>
        <v>3.747580000000001</v>
      </c>
      <c r="K61" s="84">
        <f>SUM($F$6:F61)/1000</f>
        <v>1.9867699999999997</v>
      </c>
    </row>
    <row r="62" spans="1:11" x14ac:dyDescent="0.2">
      <c r="A62" s="76">
        <v>36490</v>
      </c>
      <c r="B62" s="75">
        <v>49.49</v>
      </c>
      <c r="C62" s="75">
        <v>70.400000000000006</v>
      </c>
      <c r="D62" s="75">
        <v>45.11</v>
      </c>
      <c r="E62" s="75">
        <v>59.01</v>
      </c>
      <c r="F62" s="75">
        <v>59.02</v>
      </c>
      <c r="G62" s="84">
        <f>SUM($B$6:B62)/1000</f>
        <v>3.8470599999999999</v>
      </c>
      <c r="H62" s="84">
        <f>SUM($C$6:C62)/1000</f>
        <v>1.7654400000000001</v>
      </c>
      <c r="I62" s="84">
        <f>SUM($D$6:D62)/1000</f>
        <v>1.7966900000000001</v>
      </c>
      <c r="J62" s="84">
        <f>SUM($E$6:E62)/1000</f>
        <v>3.8065900000000013</v>
      </c>
      <c r="K62" s="84">
        <f>SUM($F$6:F62)/1000</f>
        <v>2.0457899999999998</v>
      </c>
    </row>
    <row r="63" spans="1:11" x14ac:dyDescent="0.2">
      <c r="A63" s="76">
        <v>36491</v>
      </c>
      <c r="B63" s="75">
        <v>50.13</v>
      </c>
      <c r="C63" s="75">
        <v>60.76</v>
      </c>
      <c r="D63" s="75">
        <v>49.28</v>
      </c>
      <c r="E63" s="75">
        <v>64.739999999999995</v>
      </c>
      <c r="F63" s="75">
        <v>72.41</v>
      </c>
      <c r="G63" s="84">
        <f>SUM($B$6:B63)/1000</f>
        <v>3.8971900000000002</v>
      </c>
      <c r="H63" s="84">
        <f>SUM($C$6:C63)/1000</f>
        <v>1.8262</v>
      </c>
      <c r="I63" s="84">
        <f>SUM($D$6:D63)/1000</f>
        <v>1.8459700000000001</v>
      </c>
      <c r="J63" s="84">
        <f>SUM($E$6:E63)/1000</f>
        <v>3.8713300000000008</v>
      </c>
      <c r="K63" s="84">
        <f>SUM($F$6:F63)/1000</f>
        <v>2.1181999999999999</v>
      </c>
    </row>
    <row r="64" spans="1:11" x14ac:dyDescent="0.2">
      <c r="A64" s="76">
        <v>36492</v>
      </c>
      <c r="B64" s="75">
        <v>58.17</v>
      </c>
      <c r="C64" s="75">
        <v>61.84</v>
      </c>
      <c r="D64" s="75">
        <v>56.29</v>
      </c>
      <c r="E64" s="75">
        <v>108.78</v>
      </c>
      <c r="F64" s="75">
        <v>76.680000000000007</v>
      </c>
      <c r="G64" s="84">
        <f>SUM($B$6:B64)/1000</f>
        <v>3.9553600000000002</v>
      </c>
      <c r="H64" s="84">
        <f>SUM($C$6:C64)/1000</f>
        <v>1.8880399999999999</v>
      </c>
      <c r="I64" s="84">
        <f>SUM($D$6:D64)/1000</f>
        <v>1.9022600000000001</v>
      </c>
      <c r="J64" s="84">
        <f>SUM($E$6:E64)/1000</f>
        <v>3.9801100000000011</v>
      </c>
      <c r="K64" s="84">
        <f>SUM($F$6:F64)/1000</f>
        <v>2.1948799999999995</v>
      </c>
    </row>
    <row r="65" spans="1:11" x14ac:dyDescent="0.2">
      <c r="A65" s="76">
        <v>36493</v>
      </c>
      <c r="B65" s="75">
        <v>75.239999999999995</v>
      </c>
      <c r="C65" s="75">
        <v>62.63</v>
      </c>
      <c r="D65" s="75">
        <v>72.31</v>
      </c>
      <c r="E65" s="75">
        <v>99.89</v>
      </c>
      <c r="F65" s="75">
        <v>75.73</v>
      </c>
      <c r="G65" s="84">
        <f>SUM($B$6:B65)/1000</f>
        <v>4.0305999999999997</v>
      </c>
      <c r="H65" s="84">
        <f>SUM($C$6:C65)/1000</f>
        <v>1.9506700000000001</v>
      </c>
      <c r="I65" s="84">
        <f>SUM($D$6:D65)/1000</f>
        <v>1.9745699999999999</v>
      </c>
      <c r="J65" s="84">
        <f>SUM($E$6:E65)/1000</f>
        <v>4.080000000000001</v>
      </c>
      <c r="K65" s="84">
        <f>SUM($F$6:F65)/1000</f>
        <v>2.2706099999999996</v>
      </c>
    </row>
    <row r="66" spans="1:11" x14ac:dyDescent="0.2">
      <c r="A66" s="76">
        <v>36494</v>
      </c>
      <c r="B66" s="75">
        <v>80.180000000000007</v>
      </c>
      <c r="C66" s="75">
        <v>58.37</v>
      </c>
      <c r="D66" s="75">
        <v>60.5</v>
      </c>
      <c r="E66" s="75">
        <v>120.35</v>
      </c>
      <c r="F66" s="75">
        <v>82.62</v>
      </c>
      <c r="G66" s="84">
        <f>SUM($B$6:B66)/1000</f>
        <v>4.1107800000000001</v>
      </c>
      <c r="H66" s="84">
        <f>SUM($C$6:C66)/1000</f>
        <v>2.0090400000000002</v>
      </c>
      <c r="I66" s="84">
        <f>SUM($D$6:D66)/1000</f>
        <v>2.0350700000000002</v>
      </c>
      <c r="J66" s="84">
        <f>SUM($E$6:E66)/1000</f>
        <v>4.2003500000000011</v>
      </c>
      <c r="K66" s="84">
        <f>SUM($F$6:F66)/1000</f>
        <v>2.3532299999999995</v>
      </c>
    </row>
    <row r="67" spans="1:11" x14ac:dyDescent="0.2">
      <c r="A67" s="76">
        <v>36495</v>
      </c>
      <c r="B67" s="75">
        <v>109.57</v>
      </c>
      <c r="C67" s="75">
        <v>70.12</v>
      </c>
      <c r="D67" s="75">
        <v>66.16</v>
      </c>
      <c r="E67" s="75">
        <v>133.56</v>
      </c>
      <c r="F67" s="75">
        <v>107.48</v>
      </c>
      <c r="G67" s="84">
        <f>SUM($B$6:B67)/1000</f>
        <v>4.2203499999999998</v>
      </c>
      <c r="H67" s="84">
        <f>SUM($C$6:C67)/1000</f>
        <v>2.0791599999999999</v>
      </c>
      <c r="I67" s="84">
        <f>SUM($D$6:D67)/1000</f>
        <v>2.1012300000000002</v>
      </c>
      <c r="J67" s="84">
        <f>SUM($E$6:E67)/1000</f>
        <v>4.3339100000000013</v>
      </c>
      <c r="K67" s="84">
        <f>SUM($F$6:F67)/1000</f>
        <v>2.4607099999999997</v>
      </c>
    </row>
    <row r="68" spans="1:11" x14ac:dyDescent="0.2">
      <c r="A68" s="76">
        <v>36496</v>
      </c>
      <c r="B68" s="75">
        <v>122.03</v>
      </c>
      <c r="C68" s="75">
        <v>72.42</v>
      </c>
      <c r="D68" s="75">
        <v>81.13</v>
      </c>
      <c r="E68" s="75">
        <v>124.57</v>
      </c>
      <c r="F68" s="75">
        <v>107.85</v>
      </c>
      <c r="G68" s="84">
        <f>SUM($B$6:B68)/1000</f>
        <v>4.3423799999999995</v>
      </c>
      <c r="H68" s="84">
        <f>SUM($C$6:C68)/1000</f>
        <v>2.15158</v>
      </c>
      <c r="I68" s="84">
        <f>SUM($D$6:D68)/1000</f>
        <v>2.1823600000000001</v>
      </c>
      <c r="J68" s="84">
        <f>SUM($E$6:E68)/1000</f>
        <v>4.4584800000000016</v>
      </c>
      <c r="K68" s="84">
        <f>SUM($F$6:F68)/1000</f>
        <v>2.5685599999999993</v>
      </c>
    </row>
    <row r="69" spans="1:11" x14ac:dyDescent="0.2">
      <c r="A69" s="76">
        <v>36497</v>
      </c>
      <c r="B69" s="75">
        <v>120.76</v>
      </c>
      <c r="C69" s="75">
        <v>73.56</v>
      </c>
      <c r="D69" s="75">
        <v>76.16</v>
      </c>
      <c r="E69" s="75">
        <v>117.89</v>
      </c>
      <c r="F69" s="75">
        <v>101.77</v>
      </c>
      <c r="G69" s="84">
        <f>SUM($B$6:B69)/1000</f>
        <v>4.4631399999999992</v>
      </c>
      <c r="H69" s="84">
        <f>SUM($C$6:C69)/1000</f>
        <v>2.2251399999999997</v>
      </c>
      <c r="I69" s="84">
        <f>SUM($D$6:D69)/1000</f>
        <v>2.2585199999999999</v>
      </c>
      <c r="J69" s="84">
        <f>SUM($E$6:E69)/1000</f>
        <v>4.5763700000000016</v>
      </c>
      <c r="K69" s="84">
        <f>SUM($F$6:F69)/1000</f>
        <v>2.6703299999999994</v>
      </c>
    </row>
    <row r="70" spans="1:11" x14ac:dyDescent="0.2">
      <c r="A70" s="76">
        <v>36498</v>
      </c>
      <c r="B70" s="75">
        <v>135.43</v>
      </c>
      <c r="C70" s="75">
        <v>53.83</v>
      </c>
      <c r="D70" s="75">
        <v>64.430000000000007</v>
      </c>
      <c r="E70" s="75">
        <v>116.35</v>
      </c>
      <c r="F70" s="75">
        <v>94.41</v>
      </c>
      <c r="G70" s="84">
        <f>SUM($B$6:B70)/1000</f>
        <v>4.5985699999999996</v>
      </c>
      <c r="H70" s="84">
        <f>SUM($C$6:C70)/1000</f>
        <v>2.2789699999999997</v>
      </c>
      <c r="I70" s="84">
        <f>SUM($D$6:D70)/1000</f>
        <v>2.3229499999999996</v>
      </c>
      <c r="J70" s="84">
        <f>SUM($E$6:E70)/1000</f>
        <v>4.6927200000000022</v>
      </c>
      <c r="K70" s="84">
        <f>SUM($F$6:F70)/1000</f>
        <v>2.7647399999999993</v>
      </c>
    </row>
    <row r="71" spans="1:11" x14ac:dyDescent="0.2">
      <c r="A71" s="76">
        <v>36499</v>
      </c>
      <c r="B71" s="75">
        <v>137.79</v>
      </c>
      <c r="C71" s="75">
        <v>62.62</v>
      </c>
      <c r="D71" s="75">
        <v>69.25</v>
      </c>
      <c r="E71" s="75">
        <v>125.64</v>
      </c>
      <c r="F71" s="75">
        <v>102.12</v>
      </c>
      <c r="G71" s="84">
        <f>SUM($B$6:B71)/1000</f>
        <v>4.7363599999999995</v>
      </c>
      <c r="H71" s="84">
        <f>SUM($C$6:C71)/1000</f>
        <v>2.3415899999999996</v>
      </c>
      <c r="I71" s="84">
        <f>SUM($D$6:D71)/1000</f>
        <v>2.3921999999999999</v>
      </c>
      <c r="J71" s="84">
        <f>SUM($E$6:E71)/1000</f>
        <v>4.818360000000002</v>
      </c>
      <c r="K71" s="84">
        <f>SUM($F$6:F71)/1000</f>
        <v>2.8668599999999991</v>
      </c>
    </row>
    <row r="72" spans="1:11" x14ac:dyDescent="0.2">
      <c r="A72" s="76">
        <v>36500</v>
      </c>
      <c r="B72" s="75">
        <v>109.27</v>
      </c>
      <c r="C72" s="75">
        <v>68.47</v>
      </c>
      <c r="D72" s="75">
        <v>82.56</v>
      </c>
      <c r="E72" s="75">
        <v>130.16</v>
      </c>
      <c r="F72" s="75">
        <v>106.97</v>
      </c>
      <c r="G72" s="84">
        <f>SUM($B$6:B72)/1000</f>
        <v>4.8456299999999999</v>
      </c>
      <c r="H72" s="84">
        <f>SUM($C$6:C72)/1000</f>
        <v>2.4100599999999996</v>
      </c>
      <c r="I72" s="84">
        <f>SUM($D$6:D72)/1000</f>
        <v>2.4747599999999998</v>
      </c>
      <c r="J72" s="84">
        <f>SUM($E$6:E72)/1000</f>
        <v>4.948520000000002</v>
      </c>
      <c r="K72" s="84">
        <f>SUM($F$6:F72)/1000</f>
        <v>2.9738299999999991</v>
      </c>
    </row>
    <row r="73" spans="1:11" x14ac:dyDescent="0.2">
      <c r="A73" s="76">
        <v>36501</v>
      </c>
      <c r="B73" s="75">
        <v>61.38</v>
      </c>
      <c r="C73" s="75">
        <v>87.67</v>
      </c>
      <c r="D73" s="75">
        <v>72.11</v>
      </c>
      <c r="E73" s="75">
        <v>130.21</v>
      </c>
      <c r="F73" s="75">
        <v>77.2</v>
      </c>
      <c r="G73" s="84">
        <f>SUM($B$6:B73)/1000</f>
        <v>4.9070100000000005</v>
      </c>
      <c r="H73" s="84">
        <f>SUM($C$6:C73)/1000</f>
        <v>2.4977299999999998</v>
      </c>
      <c r="I73" s="84">
        <f>SUM($D$6:D73)/1000</f>
        <v>2.5468699999999997</v>
      </c>
      <c r="J73" s="84">
        <f>SUM($E$6:E73)/1000</f>
        <v>5.078730000000002</v>
      </c>
      <c r="K73" s="84">
        <f>SUM($F$6:F73)/1000</f>
        <v>3.051029999999999</v>
      </c>
    </row>
    <row r="74" spans="1:11" x14ac:dyDescent="0.2">
      <c r="A74" s="76">
        <v>36502</v>
      </c>
      <c r="B74" s="75">
        <v>57.33</v>
      </c>
      <c r="C74" s="75">
        <v>89.27</v>
      </c>
      <c r="D74" s="75">
        <v>71.52</v>
      </c>
      <c r="E74" s="75">
        <v>130.24</v>
      </c>
      <c r="F74" s="75">
        <v>67</v>
      </c>
      <c r="G74" s="84">
        <f>SUM($B$6:B74)/1000</f>
        <v>4.96434</v>
      </c>
      <c r="H74" s="84">
        <f>SUM($C$6:C74)/1000</f>
        <v>2.5869999999999997</v>
      </c>
      <c r="I74" s="84">
        <f>SUM($D$6:D74)/1000</f>
        <v>2.6183899999999998</v>
      </c>
      <c r="J74" s="84">
        <f>SUM($E$6:E74)/1000</f>
        <v>5.2089700000000017</v>
      </c>
      <c r="K74" s="84">
        <f>SUM($F$6:F74)/1000</f>
        <v>3.1180299999999987</v>
      </c>
    </row>
    <row r="75" spans="1:11" x14ac:dyDescent="0.2">
      <c r="A75" s="76">
        <v>36503</v>
      </c>
      <c r="B75" s="75">
        <v>75.930000000000007</v>
      </c>
      <c r="C75" s="75">
        <v>95.89</v>
      </c>
      <c r="D75" s="75">
        <v>76.23</v>
      </c>
      <c r="E75" s="75">
        <v>130.35</v>
      </c>
      <c r="F75" s="75">
        <v>21.67</v>
      </c>
      <c r="G75" s="84">
        <f>SUM($B$6:B75)/1000</f>
        <v>5.0402700000000005</v>
      </c>
      <c r="H75" s="84">
        <f>SUM($C$6:C75)/1000</f>
        <v>2.6828899999999996</v>
      </c>
      <c r="I75" s="84">
        <f>SUM($D$6:D75)/1000</f>
        <v>2.69462</v>
      </c>
      <c r="J75" s="84">
        <f>SUM($E$6:E75)/1000</f>
        <v>5.3393200000000025</v>
      </c>
      <c r="K75" s="84">
        <f>SUM($F$6:F75)/1000</f>
        <v>3.139699999999999</v>
      </c>
    </row>
    <row r="76" spans="1:11" x14ac:dyDescent="0.2">
      <c r="A76" s="76">
        <v>36504</v>
      </c>
      <c r="B76" s="75">
        <v>69.849999999999994</v>
      </c>
      <c r="C76" s="75">
        <v>84.6</v>
      </c>
      <c r="D76" s="75">
        <v>96.03</v>
      </c>
      <c r="E76" s="75">
        <v>131.12</v>
      </c>
      <c r="F76" s="75">
        <v>21.64</v>
      </c>
      <c r="G76" s="84">
        <f>SUM($B$6:B76)/1000</f>
        <v>5.1101200000000011</v>
      </c>
      <c r="H76" s="84">
        <f>SUM($C$6:C76)/1000</f>
        <v>2.7674899999999991</v>
      </c>
      <c r="I76" s="84">
        <f>SUM($D$6:D76)/1000</f>
        <v>2.7906500000000003</v>
      </c>
      <c r="J76" s="84">
        <f>SUM($E$6:E76)/1000</f>
        <v>5.4704400000000026</v>
      </c>
      <c r="K76" s="84">
        <f>SUM($F$6:F76)/1000</f>
        <v>3.1613399999999987</v>
      </c>
    </row>
    <row r="77" spans="1:11" x14ac:dyDescent="0.2">
      <c r="A77" s="76">
        <v>36505</v>
      </c>
      <c r="B77" s="75">
        <v>74.11</v>
      </c>
      <c r="C77" s="75">
        <v>71.14</v>
      </c>
      <c r="D77" s="75">
        <v>70.7</v>
      </c>
      <c r="E77" s="75">
        <v>124.36</v>
      </c>
      <c r="F77" s="75">
        <v>53.18</v>
      </c>
      <c r="G77" s="84">
        <f>SUM($B$6:B77)/1000</f>
        <v>5.1842300000000003</v>
      </c>
      <c r="H77" s="84">
        <f>SUM($C$6:C77)/1000</f>
        <v>2.8386299999999993</v>
      </c>
      <c r="I77" s="84">
        <f>SUM($D$6:D77)/1000</f>
        <v>2.8613499999999998</v>
      </c>
      <c r="J77" s="84">
        <f>SUM($E$6:E77)/1000</f>
        <v>5.594800000000002</v>
      </c>
      <c r="K77" s="84">
        <f>SUM($F$6:F77)/1000</f>
        <v>3.2145199999999985</v>
      </c>
    </row>
    <row r="78" spans="1:11" x14ac:dyDescent="0.2">
      <c r="A78" s="76">
        <v>36506</v>
      </c>
      <c r="B78" s="75">
        <v>67.790000000000006</v>
      </c>
      <c r="C78" s="75">
        <v>58.37</v>
      </c>
      <c r="D78" s="75">
        <v>64.11</v>
      </c>
      <c r="E78" s="75">
        <v>131.28</v>
      </c>
      <c r="F78" s="75">
        <v>46.29</v>
      </c>
      <c r="G78" s="84">
        <f>SUM($B$6:B78)/1000</f>
        <v>5.2520200000000008</v>
      </c>
      <c r="H78" s="84">
        <f>SUM($C$6:C78)/1000</f>
        <v>2.8969999999999989</v>
      </c>
      <c r="I78" s="84">
        <f>SUM($D$6:D78)/1000</f>
        <v>2.9254600000000002</v>
      </c>
      <c r="J78" s="84">
        <f>SUM($E$6:E78)/1000</f>
        <v>5.7260800000000014</v>
      </c>
      <c r="K78" s="84">
        <f>SUM($F$6:F78)/1000</f>
        <v>3.2608099999999984</v>
      </c>
    </row>
    <row r="79" spans="1:11" x14ac:dyDescent="0.2">
      <c r="A79" s="76">
        <v>36507</v>
      </c>
      <c r="B79" s="75">
        <v>90.76</v>
      </c>
      <c r="C79" s="75">
        <v>57.16</v>
      </c>
      <c r="D79" s="75">
        <v>76.45</v>
      </c>
      <c r="E79" s="75">
        <v>130.30000000000001</v>
      </c>
      <c r="F79" s="75">
        <v>75.37</v>
      </c>
      <c r="G79" s="84">
        <f>SUM($B$6:B79)/1000</f>
        <v>5.3427800000000003</v>
      </c>
      <c r="H79" s="84">
        <f>SUM($C$6:C79)/1000</f>
        <v>2.954159999999999</v>
      </c>
      <c r="I79" s="84">
        <f>SUM($D$6:D79)/1000</f>
        <v>3.0019099999999996</v>
      </c>
      <c r="J79" s="84">
        <f>SUM($E$6:E79)/1000</f>
        <v>5.8563800000000024</v>
      </c>
      <c r="K79" s="84">
        <f>SUM($F$6:F79)/1000</f>
        <v>3.3361799999999984</v>
      </c>
    </row>
    <row r="80" spans="1:11" x14ac:dyDescent="0.2">
      <c r="A80" s="76">
        <v>36508</v>
      </c>
      <c r="B80" s="75">
        <v>76.31</v>
      </c>
      <c r="C80" s="75">
        <v>47.33</v>
      </c>
      <c r="D80" s="75">
        <v>72.17</v>
      </c>
      <c r="E80" s="75">
        <v>152.86000000000001</v>
      </c>
      <c r="F80" s="75">
        <v>79.31</v>
      </c>
      <c r="G80" s="84">
        <f>SUM($B$6:B80)/1000</f>
        <v>5.4190900000000006</v>
      </c>
      <c r="H80" s="84">
        <f>SUM($C$6:C80)/1000</f>
        <v>3.0014899999999987</v>
      </c>
      <c r="I80" s="84">
        <f>SUM($D$6:D80)/1000</f>
        <v>3.0740799999999999</v>
      </c>
      <c r="J80" s="84">
        <f>SUM($E$6:E80)/1000</f>
        <v>6.0092400000000019</v>
      </c>
      <c r="K80" s="84">
        <f>SUM($F$6:F80)/1000</f>
        <v>3.4154899999999984</v>
      </c>
    </row>
    <row r="81" spans="1:11" x14ac:dyDescent="0.2">
      <c r="A81" s="76">
        <v>36509</v>
      </c>
      <c r="B81" s="75">
        <v>75.459999999999994</v>
      </c>
      <c r="C81" s="75">
        <v>54.04</v>
      </c>
      <c r="D81" s="75">
        <v>68.81</v>
      </c>
      <c r="E81" s="75">
        <v>136.6</v>
      </c>
      <c r="F81" s="75">
        <v>73.88</v>
      </c>
      <c r="G81" s="84">
        <f>SUM($B$6:B81)/1000</f>
        <v>5.4945500000000012</v>
      </c>
      <c r="H81" s="84">
        <f>SUM($C$6:C81)/1000</f>
        <v>3.0555299999999987</v>
      </c>
      <c r="I81" s="84">
        <f>SUM($D$6:D81)/1000</f>
        <v>3.14289</v>
      </c>
      <c r="J81" s="84">
        <f>SUM($E$6:E81)/1000</f>
        <v>6.1458400000000015</v>
      </c>
      <c r="K81" s="84">
        <f>SUM($F$6:F81)/1000</f>
        <v>3.4893699999999983</v>
      </c>
    </row>
    <row r="82" spans="1:11" x14ac:dyDescent="0.2">
      <c r="A82" s="76">
        <v>36510</v>
      </c>
      <c r="B82" s="75">
        <v>85.77</v>
      </c>
      <c r="C82" s="75">
        <v>43.68</v>
      </c>
      <c r="D82" s="75">
        <v>72.25</v>
      </c>
      <c r="E82" s="75">
        <v>135.46</v>
      </c>
      <c r="F82" s="75">
        <v>58.38</v>
      </c>
      <c r="G82" s="84">
        <f>SUM($B$6:B82)/1000</f>
        <v>5.5803200000000013</v>
      </c>
      <c r="H82" s="84">
        <f>SUM($C$6:C82)/1000</f>
        <v>3.0992099999999985</v>
      </c>
      <c r="I82" s="84">
        <f>SUM($D$6:D82)/1000</f>
        <v>3.2151399999999999</v>
      </c>
      <c r="J82" s="84">
        <f>SUM($E$6:E82)/1000</f>
        <v>6.2813000000000017</v>
      </c>
      <c r="K82" s="84">
        <f>SUM($F$6:F82)/1000</f>
        <v>3.5477499999999988</v>
      </c>
    </row>
    <row r="83" spans="1:11" x14ac:dyDescent="0.2">
      <c r="A83" s="76">
        <v>36511</v>
      </c>
      <c r="B83" s="75">
        <v>87.71</v>
      </c>
      <c r="C83" s="75">
        <v>48.84</v>
      </c>
      <c r="D83" s="75">
        <v>66.66</v>
      </c>
      <c r="E83" s="75">
        <v>126.86</v>
      </c>
      <c r="F83" s="75">
        <v>59.68</v>
      </c>
      <c r="G83" s="84">
        <f>SUM($B$6:B83)/1000</f>
        <v>5.6680300000000017</v>
      </c>
      <c r="H83" s="84">
        <f>SUM($C$6:C83)/1000</f>
        <v>3.1480499999999987</v>
      </c>
      <c r="I83" s="84">
        <f>SUM($D$6:D83)/1000</f>
        <v>3.2817999999999996</v>
      </c>
      <c r="J83" s="84">
        <f>SUM($E$6:E83)/1000</f>
        <v>6.4081600000000014</v>
      </c>
      <c r="K83" s="84">
        <f>SUM($F$6:F83)/1000</f>
        <v>3.6074299999999986</v>
      </c>
    </row>
    <row r="84" spans="1:11" x14ac:dyDescent="0.2">
      <c r="A84" s="76">
        <v>36512</v>
      </c>
      <c r="B84" s="75">
        <v>98.62</v>
      </c>
      <c r="C84" s="75">
        <v>26.62</v>
      </c>
      <c r="D84" s="75">
        <v>50.51</v>
      </c>
      <c r="E84" s="75">
        <v>126.44</v>
      </c>
      <c r="F84" s="75">
        <v>75.25</v>
      </c>
      <c r="G84" s="84">
        <f>SUM($B$6:B84)/1000</f>
        <v>5.7666500000000012</v>
      </c>
      <c r="H84" s="84">
        <f>SUM($C$6:C84)/1000</f>
        <v>3.1746699999999985</v>
      </c>
      <c r="I84" s="84">
        <f>SUM($D$6:D84)/1000</f>
        <v>3.3323100000000001</v>
      </c>
      <c r="J84" s="84">
        <f>SUM($E$6:E84)/1000</f>
        <v>6.5346000000000011</v>
      </c>
      <c r="K84" s="84">
        <f>SUM($F$6:F84)/1000</f>
        <v>3.6826799999999986</v>
      </c>
    </row>
    <row r="85" spans="1:11" x14ac:dyDescent="0.2">
      <c r="A85" s="76">
        <v>36513</v>
      </c>
      <c r="B85" s="75">
        <v>93.28</v>
      </c>
      <c r="C85" s="75">
        <v>35.6</v>
      </c>
      <c r="D85" s="75">
        <v>52.67</v>
      </c>
      <c r="E85" s="75">
        <v>116.45</v>
      </c>
      <c r="F85" s="75">
        <v>79.430000000000007</v>
      </c>
      <c r="G85" s="84">
        <f>SUM($B$6:B85)/1000</f>
        <v>5.8599300000000012</v>
      </c>
      <c r="H85" s="84">
        <f>SUM($C$6:C85)/1000</f>
        <v>3.2102699999999986</v>
      </c>
      <c r="I85" s="84">
        <f>SUM($D$6:D85)/1000</f>
        <v>3.3849800000000001</v>
      </c>
      <c r="J85" s="84">
        <f>SUM($E$6:E85)/1000</f>
        <v>6.6510500000000015</v>
      </c>
      <c r="K85" s="84">
        <f>SUM($F$6:F85)/1000</f>
        <v>3.7621099999999985</v>
      </c>
    </row>
    <row r="86" spans="1:11" x14ac:dyDescent="0.2">
      <c r="A86" s="76">
        <v>36514</v>
      </c>
      <c r="B86" s="75">
        <v>79.84</v>
      </c>
      <c r="C86" s="75">
        <v>46.14</v>
      </c>
      <c r="D86" s="75">
        <v>62.42</v>
      </c>
      <c r="E86" s="75">
        <v>111.64</v>
      </c>
      <c r="F86" s="75">
        <v>51.58</v>
      </c>
      <c r="G86" s="84">
        <f>SUM($B$6:B86)/1000</f>
        <v>5.9397700000000011</v>
      </c>
      <c r="H86" s="84">
        <f>SUM($C$6:C86)/1000</f>
        <v>3.2564099999999985</v>
      </c>
      <c r="I86" s="84">
        <f>SUM($D$6:D86)/1000</f>
        <v>3.4474</v>
      </c>
      <c r="J86" s="84">
        <f>SUM($E$6:E86)/1000</f>
        <v>6.762690000000001</v>
      </c>
      <c r="K86" s="84">
        <f>SUM($F$6:F86)/1000</f>
        <v>3.813689999999998</v>
      </c>
    </row>
    <row r="87" spans="1:11" x14ac:dyDescent="0.2">
      <c r="A87" s="76">
        <v>36515</v>
      </c>
      <c r="B87" s="75">
        <v>72.19</v>
      </c>
      <c r="C87" s="75">
        <v>66.8</v>
      </c>
      <c r="D87" s="75">
        <v>55</v>
      </c>
      <c r="E87" s="75">
        <v>94.37</v>
      </c>
      <c r="F87" s="75">
        <v>64.2</v>
      </c>
      <c r="G87" s="84">
        <f>SUM($B$6:B87)/1000</f>
        <v>6.0119600000000011</v>
      </c>
      <c r="H87" s="84">
        <f>SUM($C$6:C87)/1000</f>
        <v>3.3232099999999987</v>
      </c>
      <c r="I87" s="84">
        <f>SUM($D$6:D87)/1000</f>
        <v>3.5024000000000002</v>
      </c>
      <c r="J87" s="84">
        <f>SUM($E$6:E87)/1000</f>
        <v>6.8570600000000015</v>
      </c>
      <c r="K87" s="84">
        <f>SUM($F$6:F87)/1000</f>
        <v>3.8778899999999981</v>
      </c>
    </row>
    <row r="88" spans="1:11" x14ac:dyDescent="0.2">
      <c r="A88" s="76">
        <v>36516</v>
      </c>
      <c r="B88" s="75">
        <v>83.19</v>
      </c>
      <c r="C88" s="75">
        <v>55.49</v>
      </c>
      <c r="D88" s="75">
        <v>63.29</v>
      </c>
      <c r="E88" s="75">
        <v>94.76</v>
      </c>
      <c r="F88" s="75">
        <v>53.53</v>
      </c>
      <c r="G88" s="84">
        <f>SUM($B$6:B88)/1000</f>
        <v>6.0951500000000003</v>
      </c>
      <c r="H88" s="84">
        <f>SUM($C$6:C88)/1000</f>
        <v>3.3786999999999985</v>
      </c>
      <c r="I88" s="84">
        <f>SUM($D$6:D88)/1000</f>
        <v>3.56569</v>
      </c>
      <c r="J88" s="84">
        <f>SUM($E$6:E88)/1000</f>
        <v>6.9518200000000014</v>
      </c>
      <c r="K88" s="84">
        <f>SUM($F$6:F88)/1000</f>
        <v>3.9314199999999984</v>
      </c>
    </row>
    <row r="89" spans="1:11" x14ac:dyDescent="0.2">
      <c r="A89" s="76">
        <v>36517</v>
      </c>
      <c r="B89" s="75">
        <v>85.04</v>
      </c>
      <c r="C89" s="75">
        <v>48.68</v>
      </c>
      <c r="D89" s="75">
        <v>60.24</v>
      </c>
      <c r="E89" s="75">
        <v>87.52</v>
      </c>
      <c r="F89" s="75">
        <v>45.65</v>
      </c>
      <c r="G89" s="84">
        <f>SUM($B$6:B89)/1000</f>
        <v>6.1801900000000005</v>
      </c>
      <c r="H89" s="84">
        <f>SUM($C$6:C89)/1000</f>
        <v>3.4273799999999981</v>
      </c>
      <c r="I89" s="84">
        <f>SUM($D$6:D89)/1000</f>
        <v>3.6259299999999999</v>
      </c>
      <c r="J89" s="84">
        <f>SUM($E$6:E89)/1000</f>
        <v>7.0393400000000019</v>
      </c>
      <c r="K89" s="84">
        <f>SUM($F$6:F89)/1000</f>
        <v>3.9770699999999986</v>
      </c>
    </row>
    <row r="90" spans="1:11" x14ac:dyDescent="0.2">
      <c r="A90" s="76">
        <v>36518</v>
      </c>
      <c r="B90" s="75">
        <v>63.47</v>
      </c>
      <c r="C90" s="75">
        <v>50.08</v>
      </c>
      <c r="D90" s="75">
        <v>52.05</v>
      </c>
      <c r="E90" s="75">
        <v>76.56</v>
      </c>
      <c r="F90" s="75">
        <v>38.26</v>
      </c>
      <c r="G90" s="84">
        <f>SUM($B$6:B90)/1000</f>
        <v>6.2436600000000011</v>
      </c>
      <c r="H90" s="84">
        <f>SUM($C$6:C90)/1000</f>
        <v>3.477459999999998</v>
      </c>
      <c r="I90" s="84">
        <f>SUM($D$6:D90)/1000</f>
        <v>3.6779799999999998</v>
      </c>
      <c r="J90" s="84">
        <f>SUM($E$6:E90)/1000</f>
        <v>7.1159000000000026</v>
      </c>
      <c r="K90" s="84">
        <f>SUM($F$6:F90)/1000</f>
        <v>4.0153299999999987</v>
      </c>
    </row>
    <row r="91" spans="1:11" x14ac:dyDescent="0.2">
      <c r="A91" s="76">
        <v>36519</v>
      </c>
      <c r="B91" s="75">
        <v>51.48</v>
      </c>
      <c r="C91" s="75">
        <v>45.71</v>
      </c>
      <c r="D91" s="75">
        <v>44.63</v>
      </c>
      <c r="E91" s="75">
        <v>77.069999999999993</v>
      </c>
      <c r="F91" s="75">
        <v>31.71</v>
      </c>
      <c r="G91" s="84">
        <f>SUM($B$6:B91)/1000</f>
        <v>6.29514</v>
      </c>
      <c r="H91" s="84">
        <f>SUM($C$6:C91)/1000</f>
        <v>3.5231699999999981</v>
      </c>
      <c r="I91" s="84">
        <f>SUM($D$6:D91)/1000</f>
        <v>3.72261</v>
      </c>
      <c r="J91" s="84">
        <f>SUM($E$6:E91)/1000</f>
        <v>7.1929700000000016</v>
      </c>
      <c r="K91" s="84">
        <f>SUM($F$6:F91)/1000</f>
        <v>4.0470399999999982</v>
      </c>
    </row>
    <row r="92" spans="1:11" x14ac:dyDescent="0.2">
      <c r="A92" s="76">
        <v>36520</v>
      </c>
      <c r="B92" s="75">
        <v>50.07</v>
      </c>
      <c r="C92" s="75">
        <v>27.43</v>
      </c>
      <c r="D92" s="75">
        <v>54.88</v>
      </c>
      <c r="E92" s="75">
        <v>80.540000000000006</v>
      </c>
      <c r="F92" s="75">
        <v>36.159999999999997</v>
      </c>
      <c r="G92" s="84">
        <f>SUM($B$6:B92)/1000</f>
        <v>6.3452099999999998</v>
      </c>
      <c r="H92" s="84">
        <f>SUM($C$6:C92)/1000</f>
        <v>3.550599999999998</v>
      </c>
      <c r="I92" s="84">
        <f>SUM($D$6:D92)/1000</f>
        <v>3.7774900000000002</v>
      </c>
      <c r="J92" s="84">
        <f>SUM($E$6:E92)/1000</f>
        <v>7.2735100000000017</v>
      </c>
      <c r="K92" s="84">
        <f>SUM($F$6:F92)/1000</f>
        <v>4.0831999999999988</v>
      </c>
    </row>
    <row r="93" spans="1:11" x14ac:dyDescent="0.2">
      <c r="A93" s="76">
        <v>36521</v>
      </c>
      <c r="B93" s="75">
        <v>60.25</v>
      </c>
      <c r="C93" s="75">
        <v>33.82</v>
      </c>
      <c r="D93" s="75">
        <v>59.92</v>
      </c>
      <c r="E93" s="75">
        <v>81.239999999999995</v>
      </c>
      <c r="F93" s="75">
        <v>38.880000000000003</v>
      </c>
      <c r="G93" s="84">
        <f>SUM($B$6:B93)/1000</f>
        <v>6.4054599999999997</v>
      </c>
      <c r="H93" s="84">
        <f>SUM($C$6:C93)/1000</f>
        <v>3.5844199999999984</v>
      </c>
      <c r="I93" s="84">
        <f>SUM($D$6:D93)/1000</f>
        <v>3.8374100000000002</v>
      </c>
      <c r="J93" s="84">
        <f>SUM($E$6:E93)/1000</f>
        <v>7.3547500000000019</v>
      </c>
      <c r="K93" s="84">
        <f>SUM($F$6:F93)/1000</f>
        <v>4.1220799999999977</v>
      </c>
    </row>
    <row r="94" spans="1:11" x14ac:dyDescent="0.2">
      <c r="A94" s="76">
        <v>36522</v>
      </c>
      <c r="B94" s="75">
        <v>39.08</v>
      </c>
      <c r="C94" s="75">
        <v>55.6</v>
      </c>
      <c r="D94" s="75">
        <v>59.14</v>
      </c>
      <c r="E94" s="75">
        <v>102.12</v>
      </c>
      <c r="F94" s="75">
        <v>46.24</v>
      </c>
      <c r="G94" s="84">
        <f>SUM($B$6:B94)/1000</f>
        <v>6.4445399999999999</v>
      </c>
      <c r="H94" s="84">
        <f>SUM($C$6:C94)/1000</f>
        <v>3.640019999999998</v>
      </c>
      <c r="I94" s="84">
        <f>SUM($D$6:D94)/1000</f>
        <v>3.8965500000000004</v>
      </c>
      <c r="J94" s="84">
        <f>SUM($E$6:E94)/1000</f>
        <v>7.4568700000000021</v>
      </c>
      <c r="K94" s="84">
        <f>SUM($F$6:F94)/1000</f>
        <v>4.1683199999999978</v>
      </c>
    </row>
    <row r="95" spans="1:11" x14ac:dyDescent="0.2">
      <c r="A95" s="76">
        <v>36523</v>
      </c>
      <c r="B95" s="75">
        <v>36.630000000000003</v>
      </c>
      <c r="C95" s="75">
        <v>44.51</v>
      </c>
      <c r="D95" s="75">
        <v>61.38</v>
      </c>
      <c r="E95" s="75">
        <v>55.52</v>
      </c>
      <c r="F95" s="75">
        <v>45.29</v>
      </c>
      <c r="G95" s="84">
        <f>SUM($B$6:B95)/1000</f>
        <v>6.4811699999999997</v>
      </c>
      <c r="H95" s="84">
        <f>SUM($C$6:C95)/1000</f>
        <v>3.6845299999999983</v>
      </c>
      <c r="I95" s="84">
        <f>SUM($D$6:D95)/1000</f>
        <v>3.9579300000000002</v>
      </c>
      <c r="J95" s="84">
        <f>SUM($E$6:E95)/1000</f>
        <v>7.5123900000000026</v>
      </c>
      <c r="K95" s="84">
        <f>SUM($F$6:F95)/1000</f>
        <v>4.2136099999999974</v>
      </c>
    </row>
    <row r="96" spans="1:11" x14ac:dyDescent="0.2">
      <c r="A96" s="76">
        <v>36524</v>
      </c>
      <c r="B96" s="75">
        <v>69.45</v>
      </c>
      <c r="C96" s="75">
        <v>43.33</v>
      </c>
      <c r="D96" s="75">
        <v>47.6</v>
      </c>
      <c r="E96" s="75">
        <v>28.24</v>
      </c>
      <c r="F96" s="75">
        <v>23.75</v>
      </c>
      <c r="G96" s="84">
        <f>SUM($B$6:B96)/1000</f>
        <v>6.5506200000000003</v>
      </c>
      <c r="H96" s="84">
        <f>SUM($C$6:C96)/1000</f>
        <v>3.7278599999999984</v>
      </c>
      <c r="I96" s="84">
        <f>SUM($D$6:D96)/1000</f>
        <v>4.0055300000000003</v>
      </c>
      <c r="J96" s="84">
        <f>SUM($E$6:E96)/1000</f>
        <v>7.5406300000000019</v>
      </c>
      <c r="K96" s="84">
        <f>SUM($F$6:F96)/1000</f>
        <v>4.237359999999998</v>
      </c>
    </row>
    <row r="97" spans="1:11" x14ac:dyDescent="0.2">
      <c r="A97" s="76">
        <v>36525</v>
      </c>
      <c r="B97" s="75">
        <v>62.15</v>
      </c>
      <c r="C97" s="75">
        <v>41.67</v>
      </c>
      <c r="D97" s="75">
        <v>45.63</v>
      </c>
      <c r="E97" s="75">
        <v>34.28</v>
      </c>
      <c r="F97" s="75">
        <v>27.29</v>
      </c>
      <c r="G97" s="84">
        <f>SUM($B$6:B97)/1000</f>
        <v>6.6127699999999994</v>
      </c>
      <c r="H97" s="84">
        <f>SUM($C$6:C97)/1000</f>
        <v>3.7695299999999983</v>
      </c>
      <c r="I97" s="84">
        <f>SUM($D$6:D97)/1000</f>
        <v>4.0511600000000003</v>
      </c>
      <c r="J97" s="84">
        <f>SUM($E$6:E97)/1000</f>
        <v>7.5749100000000018</v>
      </c>
      <c r="K97" s="84">
        <f>SUM($F$6:F97)/1000</f>
        <v>4.2646499999999978</v>
      </c>
    </row>
    <row r="98" spans="1:11" x14ac:dyDescent="0.2">
      <c r="A98" s="76">
        <v>36526</v>
      </c>
      <c r="B98" s="75">
        <v>88.88</v>
      </c>
      <c r="C98" s="75">
        <v>19.86</v>
      </c>
      <c r="D98" s="75">
        <v>62.43</v>
      </c>
      <c r="E98" s="75">
        <v>37.19</v>
      </c>
      <c r="F98" s="75">
        <v>38.4</v>
      </c>
      <c r="G98" s="84">
        <f>SUM($B$6:B98)/1000</f>
        <v>6.7016499999999999</v>
      </c>
      <c r="H98" s="84">
        <f>SUM($C$6:C98)/1000</f>
        <v>3.7893899999999987</v>
      </c>
      <c r="I98" s="84">
        <f>SUM($D$6:D98)/1000</f>
        <v>4.1135900000000003</v>
      </c>
      <c r="J98" s="84">
        <f>SUM($E$6:E98)/1000</f>
        <v>7.6121000000000016</v>
      </c>
      <c r="K98" s="84">
        <f>SUM($F$6:F98)/1000</f>
        <v>4.3030499999999972</v>
      </c>
    </row>
    <row r="99" spans="1:11" x14ac:dyDescent="0.2">
      <c r="A99" s="76">
        <v>36527</v>
      </c>
      <c r="B99" s="75">
        <v>86.15</v>
      </c>
      <c r="C99" s="75">
        <v>19.86</v>
      </c>
      <c r="D99" s="75">
        <v>59.29</v>
      </c>
      <c r="E99" s="75">
        <v>44.92</v>
      </c>
      <c r="F99" s="75">
        <v>39.18</v>
      </c>
      <c r="G99" s="84">
        <f>SUM($B$6:B99)/1000</f>
        <v>6.7877999999999989</v>
      </c>
      <c r="H99" s="84">
        <f>SUM($C$6:C99)/1000</f>
        <v>3.8092499999999987</v>
      </c>
      <c r="I99" s="84">
        <f>SUM($D$6:D99)/1000</f>
        <v>4.1728800000000001</v>
      </c>
      <c r="J99" s="84">
        <f>SUM($E$6:E99)/1000</f>
        <v>7.657020000000001</v>
      </c>
      <c r="K99" s="84">
        <f>SUM($F$6:F99)/1000</f>
        <v>4.342229999999998</v>
      </c>
    </row>
    <row r="100" spans="1:11" x14ac:dyDescent="0.2">
      <c r="A100" s="76">
        <v>36528</v>
      </c>
      <c r="B100" s="75">
        <v>93.23</v>
      </c>
      <c r="C100" s="75">
        <v>19.850000000000001</v>
      </c>
      <c r="D100" s="75">
        <v>68.55</v>
      </c>
      <c r="E100" s="75">
        <v>64.11</v>
      </c>
      <c r="F100" s="75">
        <v>45.14</v>
      </c>
      <c r="G100" s="84">
        <f>SUM($B$6:B100)/1000</f>
        <v>6.8810299999999991</v>
      </c>
      <c r="H100" s="84">
        <f>SUM($C$6:C100)/1000</f>
        <v>3.8290999999999986</v>
      </c>
      <c r="I100" s="84">
        <f>SUM($D$6:D100)/1000</f>
        <v>4.2414300000000003</v>
      </c>
      <c r="J100" s="84">
        <f>SUM($E$6:E100)/1000</f>
        <v>7.7211300000000014</v>
      </c>
      <c r="K100" s="84">
        <f>SUM($F$6:F100)/1000</f>
        <v>4.387369999999998</v>
      </c>
    </row>
    <row r="101" spans="1:11" x14ac:dyDescent="0.2">
      <c r="A101" s="76">
        <v>36529</v>
      </c>
      <c r="B101" s="75">
        <v>77.06</v>
      </c>
      <c r="C101" s="75">
        <v>33.92</v>
      </c>
      <c r="D101" s="75">
        <v>101.87</v>
      </c>
      <c r="E101" s="75">
        <v>68.02</v>
      </c>
      <c r="F101" s="75">
        <v>53.41</v>
      </c>
      <c r="G101" s="84">
        <f>SUM($B$6:B101)/1000</f>
        <v>6.9580899999999994</v>
      </c>
      <c r="H101" s="84">
        <f>SUM($C$6:C101)/1000</f>
        <v>3.8630199999999988</v>
      </c>
      <c r="I101" s="84">
        <f>SUM($D$6:D101)/1000</f>
        <v>4.3433000000000002</v>
      </c>
      <c r="J101" s="84">
        <f>SUM($E$6:E101)/1000</f>
        <v>7.7891500000000011</v>
      </c>
      <c r="K101" s="84">
        <f>SUM($F$6:F101)/1000</f>
        <v>4.4407799999999975</v>
      </c>
    </row>
    <row r="102" spans="1:11" x14ac:dyDescent="0.2">
      <c r="A102" s="76">
        <v>36530</v>
      </c>
      <c r="B102" s="75">
        <v>70.63</v>
      </c>
      <c r="C102" s="75">
        <v>32.69</v>
      </c>
      <c r="D102" s="75">
        <v>105.84</v>
      </c>
      <c r="E102" s="75">
        <v>64.39</v>
      </c>
      <c r="F102" s="75">
        <v>41.24</v>
      </c>
      <c r="G102" s="84">
        <f>SUM($B$6:B102)/1000</f>
        <v>7.028719999999999</v>
      </c>
      <c r="H102" s="84">
        <f>SUM($C$6:C102)/1000</f>
        <v>3.8957099999999985</v>
      </c>
      <c r="I102" s="84">
        <f>SUM($D$6:D102)/1000</f>
        <v>4.4491400000000008</v>
      </c>
      <c r="J102" s="84">
        <f>SUM($E$6:E102)/1000</f>
        <v>7.8535400000000015</v>
      </c>
      <c r="K102" s="84">
        <f>SUM($F$6:F102)/1000</f>
        <v>4.4820199999999977</v>
      </c>
    </row>
    <row r="103" spans="1:11" x14ac:dyDescent="0.2">
      <c r="A103" s="76">
        <v>36531</v>
      </c>
      <c r="B103" s="75">
        <v>71.25</v>
      </c>
      <c r="C103" s="75">
        <v>45.33</v>
      </c>
      <c r="D103" s="75">
        <v>105.49</v>
      </c>
      <c r="E103" s="75">
        <v>47.91</v>
      </c>
      <c r="F103" s="75">
        <v>57.93</v>
      </c>
      <c r="G103" s="84">
        <f>SUM($B$6:B103)/1000</f>
        <v>7.099969999999999</v>
      </c>
      <c r="H103" s="84">
        <f>SUM($C$6:C103)/1000</f>
        <v>3.9410399999999988</v>
      </c>
      <c r="I103" s="84">
        <f>SUM($D$6:D103)/1000</f>
        <v>4.5546300000000004</v>
      </c>
      <c r="J103" s="84">
        <f>SUM($E$6:E103)/1000</f>
        <v>7.9014500000000014</v>
      </c>
      <c r="K103" s="84">
        <f>SUM($F$6:F103)/1000</f>
        <v>4.5399499999999984</v>
      </c>
    </row>
    <row r="104" spans="1:11" x14ac:dyDescent="0.2">
      <c r="A104" s="76">
        <v>36532</v>
      </c>
      <c r="B104" s="75">
        <v>80.290000000000006</v>
      </c>
      <c r="C104" s="75">
        <v>55.27</v>
      </c>
      <c r="D104" s="75">
        <v>112.74</v>
      </c>
      <c r="E104" s="75">
        <v>32.14</v>
      </c>
      <c r="F104" s="75">
        <v>63.53</v>
      </c>
      <c r="G104" s="84">
        <f>SUM($B$6:B104)/1000</f>
        <v>7.1802599999999996</v>
      </c>
      <c r="H104" s="84">
        <f>SUM($C$6:C104)/1000</f>
        <v>3.9963099999999985</v>
      </c>
      <c r="I104" s="84">
        <f>SUM($D$6:D104)/1000</f>
        <v>4.66737</v>
      </c>
      <c r="J104" s="84">
        <f>SUM($E$6:E104)/1000</f>
        <v>7.9335900000000024</v>
      </c>
      <c r="K104" s="84">
        <f>SUM($F$6:F104)/1000</f>
        <v>4.6034799999999976</v>
      </c>
    </row>
    <row r="105" spans="1:11" x14ac:dyDescent="0.2">
      <c r="A105" s="76">
        <v>36533</v>
      </c>
      <c r="B105" s="75">
        <v>82.89</v>
      </c>
      <c r="C105" s="75">
        <v>56.51</v>
      </c>
      <c r="D105" s="75">
        <v>103.11</v>
      </c>
      <c r="E105" s="75">
        <v>32.299999999999997</v>
      </c>
      <c r="F105" s="75">
        <v>98.08</v>
      </c>
      <c r="G105" s="84">
        <f>SUM($B$6:B105)/1000</f>
        <v>7.2631499999999996</v>
      </c>
      <c r="H105" s="84">
        <f>SUM($C$6:C105)/1000</f>
        <v>4.0528199999999988</v>
      </c>
      <c r="I105" s="84">
        <f>SUM($D$6:D105)/1000</f>
        <v>4.7704799999999992</v>
      </c>
      <c r="J105" s="84">
        <f>SUM($E$6:E105)/1000</f>
        <v>7.9658900000000026</v>
      </c>
      <c r="K105" s="84">
        <f>SUM($F$6:F105)/1000</f>
        <v>4.701559999999998</v>
      </c>
    </row>
    <row r="106" spans="1:11" x14ac:dyDescent="0.2">
      <c r="A106" s="76">
        <v>36534</v>
      </c>
      <c r="B106" s="75">
        <v>82.72</v>
      </c>
      <c r="C106" s="75">
        <v>24.54</v>
      </c>
      <c r="D106" s="75">
        <v>92.12</v>
      </c>
      <c r="E106" s="75">
        <v>45.37</v>
      </c>
      <c r="F106" s="75">
        <v>105.69</v>
      </c>
      <c r="G106" s="84">
        <f>SUM($B$6:B106)/1000</f>
        <v>7.3458699999999997</v>
      </c>
      <c r="H106" s="84">
        <f>SUM($C$6:C106)/1000</f>
        <v>4.0773599999999988</v>
      </c>
      <c r="I106" s="84">
        <f>SUM($D$6:D106)/1000</f>
        <v>4.8625999999999996</v>
      </c>
      <c r="J106" s="84">
        <f>SUM($E$6:E106)/1000</f>
        <v>8.0112600000000018</v>
      </c>
      <c r="K106" s="84">
        <f>SUM($F$6:F106)/1000</f>
        <v>4.8072499999999971</v>
      </c>
    </row>
    <row r="107" spans="1:11" x14ac:dyDescent="0.2">
      <c r="A107" s="76">
        <v>36535</v>
      </c>
      <c r="B107" s="75">
        <v>83.47</v>
      </c>
      <c r="C107" s="75">
        <v>19.98</v>
      </c>
      <c r="D107" s="75">
        <v>118.23</v>
      </c>
      <c r="E107" s="75">
        <v>56.21</v>
      </c>
      <c r="F107" s="75">
        <v>105.71</v>
      </c>
      <c r="G107" s="84">
        <f>SUM($B$6:B107)/1000</f>
        <v>7.4293399999999998</v>
      </c>
      <c r="H107" s="84">
        <f>SUM($C$6:C107)/1000</f>
        <v>4.0973399999999982</v>
      </c>
      <c r="I107" s="84">
        <f>SUM($D$6:D107)/1000</f>
        <v>4.9808299999999992</v>
      </c>
      <c r="J107" s="84">
        <f>SUM($E$6:E107)/1000</f>
        <v>8.0674700000000019</v>
      </c>
      <c r="K107" s="84">
        <f>SUM($F$6:F107)/1000</f>
        <v>4.9129599999999973</v>
      </c>
    </row>
    <row r="108" spans="1:11" x14ac:dyDescent="0.2">
      <c r="A108" s="76">
        <v>36536</v>
      </c>
      <c r="B108" s="75">
        <v>47.59</v>
      </c>
      <c r="C108" s="75">
        <v>16.84</v>
      </c>
      <c r="D108" s="75">
        <v>111.09</v>
      </c>
      <c r="E108" s="75">
        <v>68.97</v>
      </c>
      <c r="F108" s="75">
        <v>110.2</v>
      </c>
      <c r="G108" s="84">
        <f>SUM($B$6:B108)/1000</f>
        <v>7.4769300000000003</v>
      </c>
      <c r="H108" s="84">
        <f>SUM($C$6:C108)/1000</f>
        <v>4.1141799999999984</v>
      </c>
      <c r="I108" s="84">
        <f>SUM($D$6:D108)/1000</f>
        <v>5.0919199999999991</v>
      </c>
      <c r="J108" s="84">
        <f>SUM($E$6:E108)/1000</f>
        <v>8.1364400000000021</v>
      </c>
      <c r="K108" s="84">
        <f>SUM($F$6:F108)/1000</f>
        <v>5.0231599999999972</v>
      </c>
    </row>
    <row r="109" spans="1:11" x14ac:dyDescent="0.2">
      <c r="A109" s="76">
        <v>36537</v>
      </c>
      <c r="B109" s="75">
        <v>44.96</v>
      </c>
      <c r="C109" s="75">
        <v>22.4</v>
      </c>
      <c r="D109" s="75">
        <v>121.07</v>
      </c>
      <c r="E109" s="75">
        <v>63.71</v>
      </c>
      <c r="F109" s="75">
        <v>100.88</v>
      </c>
      <c r="G109" s="84">
        <f>SUM($B$6:B109)/1000</f>
        <v>7.52189</v>
      </c>
      <c r="H109" s="84">
        <f>SUM($C$6:C109)/1000</f>
        <v>4.1365799999999977</v>
      </c>
      <c r="I109" s="84">
        <f>SUM($D$6:D109)/1000</f>
        <v>5.2129899999999987</v>
      </c>
      <c r="J109" s="84">
        <f>SUM($E$6:E109)/1000</f>
        <v>8.2001500000000007</v>
      </c>
      <c r="K109" s="84">
        <f>SUM($F$6:F109)/1000</f>
        <v>5.1240399999999973</v>
      </c>
    </row>
    <row r="110" spans="1:11" x14ac:dyDescent="0.2">
      <c r="A110" s="76">
        <v>36538</v>
      </c>
      <c r="B110" s="75">
        <v>76.61</v>
      </c>
      <c r="C110" s="75">
        <v>14.36</v>
      </c>
      <c r="D110" s="75">
        <v>118.62</v>
      </c>
      <c r="E110" s="75">
        <v>66.569999999999993</v>
      </c>
      <c r="F110" s="75">
        <v>85.49</v>
      </c>
      <c r="G110" s="84">
        <f>SUM($B$6:B110)/1000</f>
        <v>7.5984999999999996</v>
      </c>
      <c r="H110" s="84">
        <f>SUM($C$6:C110)/1000</f>
        <v>4.1509399999999976</v>
      </c>
      <c r="I110" s="84">
        <f>SUM($D$6:D110)/1000</f>
        <v>5.3316099999999986</v>
      </c>
      <c r="J110" s="84">
        <f>SUM($E$6:E110)/1000</f>
        <v>8.2667200000000012</v>
      </c>
      <c r="K110" s="84">
        <f>SUM($F$6:F110)/1000</f>
        <v>5.2095299999999973</v>
      </c>
    </row>
    <row r="111" spans="1:11" x14ac:dyDescent="0.2">
      <c r="A111" s="76">
        <v>36539</v>
      </c>
      <c r="B111" s="75">
        <v>66.599999999999994</v>
      </c>
      <c r="C111" s="75">
        <v>22.01</v>
      </c>
      <c r="D111" s="75">
        <v>120.78</v>
      </c>
      <c r="E111" s="75">
        <v>51.82</v>
      </c>
      <c r="F111" s="75">
        <v>85.58</v>
      </c>
      <c r="G111" s="84">
        <f>SUM($B$6:B111)/1000</f>
        <v>7.6651000000000007</v>
      </c>
      <c r="H111" s="84">
        <f>SUM($C$6:C111)/1000</f>
        <v>4.1729499999999984</v>
      </c>
      <c r="I111" s="84">
        <f>SUM($D$6:D111)/1000</f>
        <v>5.4523899999999985</v>
      </c>
      <c r="J111" s="84">
        <f>SUM($E$6:E111)/1000</f>
        <v>8.3185400000000005</v>
      </c>
      <c r="K111" s="84">
        <f>SUM($F$6:F111)/1000</f>
        <v>5.2951099999999967</v>
      </c>
    </row>
    <row r="112" spans="1:11" x14ac:dyDescent="0.2">
      <c r="A112" s="76">
        <v>36540</v>
      </c>
      <c r="B112" s="75">
        <v>55.03</v>
      </c>
      <c r="C112" s="75">
        <v>13.99</v>
      </c>
      <c r="D112" s="75">
        <v>116.58</v>
      </c>
      <c r="E112" s="75">
        <v>58.25</v>
      </c>
      <c r="F112" s="75">
        <v>101.76</v>
      </c>
      <c r="G112" s="84">
        <f>SUM($B$6:B112)/1000</f>
        <v>7.7201300000000002</v>
      </c>
      <c r="H112" s="84">
        <f>SUM($C$6:C112)/1000</f>
        <v>4.1869399999999981</v>
      </c>
      <c r="I112" s="84">
        <f>SUM($D$6:D112)/1000</f>
        <v>5.5689699999999984</v>
      </c>
      <c r="J112" s="84">
        <f>SUM($E$6:E112)/1000</f>
        <v>8.3767900000000015</v>
      </c>
      <c r="K112" s="84">
        <f>SUM($F$6:F112)/1000</f>
        <v>5.3968699999999972</v>
      </c>
    </row>
    <row r="113" spans="1:11" x14ac:dyDescent="0.2">
      <c r="A113" s="76">
        <v>36541</v>
      </c>
      <c r="B113" s="75">
        <v>51.23</v>
      </c>
      <c r="C113" s="75">
        <v>18.579999999999998</v>
      </c>
      <c r="D113" s="75">
        <v>114.78</v>
      </c>
      <c r="E113" s="75">
        <v>73.56</v>
      </c>
      <c r="F113" s="75">
        <v>105.92</v>
      </c>
      <c r="G113" s="84">
        <f>SUM($B$6:B113)/1000</f>
        <v>7.7713599999999996</v>
      </c>
      <c r="H113" s="84">
        <f>SUM($C$6:C113)/1000</f>
        <v>4.2055199999999981</v>
      </c>
      <c r="I113" s="84">
        <f>SUM($D$6:D113)/1000</f>
        <v>5.6837499999999981</v>
      </c>
      <c r="J113" s="84">
        <f>SUM($E$6:E113)/1000</f>
        <v>8.4503500000000003</v>
      </c>
      <c r="K113" s="84">
        <f>SUM($F$6:F113)/1000</f>
        <v>5.5027899999999974</v>
      </c>
    </row>
    <row r="114" spans="1:11" x14ac:dyDescent="0.2">
      <c r="A114" s="76">
        <v>36542</v>
      </c>
      <c r="B114" s="75">
        <v>73.09</v>
      </c>
      <c r="C114" s="75">
        <v>18.38</v>
      </c>
      <c r="D114" s="75">
        <v>116.25</v>
      </c>
      <c r="E114" s="75">
        <v>114.65</v>
      </c>
      <c r="F114" s="75">
        <v>108.79</v>
      </c>
      <c r="G114" s="84">
        <f>SUM($B$6:B114)/1000</f>
        <v>7.8444500000000001</v>
      </c>
      <c r="H114" s="84">
        <f>SUM($C$6:C114)/1000</f>
        <v>4.2238999999999978</v>
      </c>
      <c r="I114" s="84">
        <f>SUM($D$6:D114)/1000</f>
        <v>5.799999999999998</v>
      </c>
      <c r="J114" s="84">
        <f>SUM($E$6:E114)/1000</f>
        <v>8.5649999999999995</v>
      </c>
      <c r="K114" s="84">
        <f>SUM($F$6:F114)/1000</f>
        <v>5.6115799999999973</v>
      </c>
    </row>
    <row r="115" spans="1:11" x14ac:dyDescent="0.2">
      <c r="A115" s="76">
        <v>36543</v>
      </c>
      <c r="B115" s="75">
        <v>91.81</v>
      </c>
      <c r="C115" s="75">
        <v>19.100000000000001</v>
      </c>
      <c r="D115" s="75">
        <v>121.45</v>
      </c>
      <c r="E115" s="75">
        <v>126.69</v>
      </c>
      <c r="F115" s="75">
        <v>110.24</v>
      </c>
      <c r="G115" s="84">
        <f>SUM($B$6:B115)/1000</f>
        <v>7.9362599999999999</v>
      </c>
      <c r="H115" s="84">
        <f>SUM($C$6:C115)/1000</f>
        <v>4.2429999999999986</v>
      </c>
      <c r="I115" s="84">
        <f>SUM($D$6:D115)/1000</f>
        <v>5.9214499999999983</v>
      </c>
      <c r="J115" s="84">
        <f>SUM($E$6:E115)/1000</f>
        <v>8.6916900000000012</v>
      </c>
      <c r="K115" s="84">
        <f>SUM($F$6:F115)/1000</f>
        <v>5.7218199999999966</v>
      </c>
    </row>
    <row r="116" spans="1:11" x14ac:dyDescent="0.2">
      <c r="A116" s="76">
        <v>36544</v>
      </c>
      <c r="B116" s="75">
        <v>104.59</v>
      </c>
      <c r="C116" s="75">
        <v>16.23</v>
      </c>
      <c r="D116" s="75">
        <v>102.8</v>
      </c>
      <c r="E116" s="75">
        <v>130.86000000000001</v>
      </c>
      <c r="F116" s="75">
        <v>111.32</v>
      </c>
      <c r="G116" s="84">
        <f>SUM($B$6:B116)/1000</f>
        <v>8.0408500000000007</v>
      </c>
      <c r="H116" s="84">
        <f>SUM($C$6:C116)/1000</f>
        <v>4.2592299999999979</v>
      </c>
      <c r="I116" s="84">
        <f>SUM($D$6:D116)/1000</f>
        <v>6.0242499999999986</v>
      </c>
      <c r="J116" s="84">
        <f>SUM($E$6:E116)/1000</f>
        <v>8.8225500000000014</v>
      </c>
      <c r="K116" s="84">
        <f>SUM($F$6:F116)/1000</f>
        <v>5.8331399999999967</v>
      </c>
    </row>
    <row r="117" spans="1:11" x14ac:dyDescent="0.2">
      <c r="A117" s="76">
        <v>36545</v>
      </c>
      <c r="B117" s="75">
        <v>131.47</v>
      </c>
      <c r="C117" s="75">
        <v>23.71</v>
      </c>
      <c r="D117" s="75">
        <v>114.56</v>
      </c>
      <c r="E117" s="75">
        <v>128.34</v>
      </c>
      <c r="F117" s="75">
        <v>73.760000000000005</v>
      </c>
      <c r="G117" s="84">
        <f>SUM($B$6:B117)/1000</f>
        <v>8.1723200000000009</v>
      </c>
      <c r="H117" s="84">
        <f>SUM($C$6:C117)/1000</f>
        <v>4.2829399999999982</v>
      </c>
      <c r="I117" s="84">
        <f>SUM($D$6:D117)/1000</f>
        <v>6.1388099999999985</v>
      </c>
      <c r="J117" s="84">
        <f>SUM($E$6:E117)/1000</f>
        <v>8.9508900000000011</v>
      </c>
      <c r="K117" s="84">
        <f>SUM($F$6:F117)/1000</f>
        <v>5.9068999999999967</v>
      </c>
    </row>
    <row r="118" spans="1:11" x14ac:dyDescent="0.2">
      <c r="A118" s="76">
        <v>36546</v>
      </c>
      <c r="B118" s="75">
        <v>137.26</v>
      </c>
      <c r="C118" s="75">
        <v>25.29</v>
      </c>
      <c r="D118" s="75">
        <v>115.7</v>
      </c>
      <c r="E118" s="75">
        <v>113.43</v>
      </c>
      <c r="F118" s="75">
        <v>66.17</v>
      </c>
      <c r="G118" s="84">
        <f>SUM($B$6:B118)/1000</f>
        <v>8.3095800000000004</v>
      </c>
      <c r="H118" s="84">
        <f>SUM($C$6:C118)/1000</f>
        <v>4.3082299999999973</v>
      </c>
      <c r="I118" s="84">
        <f>SUM($D$6:D118)/1000</f>
        <v>6.254509999999998</v>
      </c>
      <c r="J118" s="84">
        <f>SUM($E$6:E118)/1000</f>
        <v>9.0643200000000022</v>
      </c>
      <c r="K118" s="84">
        <f>SUM($F$6:F118)/1000</f>
        <v>5.9730699999999972</v>
      </c>
    </row>
    <row r="119" spans="1:11" x14ac:dyDescent="0.2">
      <c r="A119" s="76">
        <v>36547</v>
      </c>
      <c r="B119" s="75">
        <v>123.51</v>
      </c>
      <c r="C119" s="75">
        <v>34.17</v>
      </c>
      <c r="D119" s="75">
        <v>104.4</v>
      </c>
      <c r="E119" s="75">
        <v>113.87</v>
      </c>
      <c r="F119" s="75">
        <v>62.74</v>
      </c>
      <c r="G119" s="84">
        <f>SUM($B$6:B119)/1000</f>
        <v>8.43309</v>
      </c>
      <c r="H119" s="84">
        <f>SUM($C$6:C119)/1000</f>
        <v>4.3423999999999978</v>
      </c>
      <c r="I119" s="84">
        <f>SUM($D$6:D119)/1000</f>
        <v>6.3589099999999981</v>
      </c>
      <c r="J119" s="84">
        <f>SUM($E$6:E119)/1000</f>
        <v>9.1781900000000025</v>
      </c>
      <c r="K119" s="84">
        <f>SUM($F$6:F119)/1000</f>
        <v>6.035809999999997</v>
      </c>
    </row>
    <row r="120" spans="1:11" x14ac:dyDescent="0.2">
      <c r="A120" s="76">
        <v>36548</v>
      </c>
      <c r="B120" s="75">
        <v>121.52</v>
      </c>
      <c r="C120" s="75">
        <v>40.04</v>
      </c>
      <c r="D120" s="75">
        <v>102.81</v>
      </c>
      <c r="E120" s="75">
        <v>126.03</v>
      </c>
      <c r="F120" s="75">
        <v>67</v>
      </c>
      <c r="G120" s="84">
        <f>SUM($B$6:B120)/1000</f>
        <v>8.5546100000000003</v>
      </c>
      <c r="H120" s="84">
        <f>SUM($C$6:C120)/1000</f>
        <v>4.3824399999999981</v>
      </c>
      <c r="I120" s="84">
        <f>SUM($D$6:D120)/1000</f>
        <v>6.4617199999999988</v>
      </c>
      <c r="J120" s="84">
        <f>SUM($E$6:E120)/1000</f>
        <v>9.3042200000000026</v>
      </c>
      <c r="K120" s="84">
        <f>SUM($F$6:F120)/1000</f>
        <v>6.1028099999999972</v>
      </c>
    </row>
    <row r="121" spans="1:11" x14ac:dyDescent="0.2">
      <c r="A121" s="76">
        <v>36549</v>
      </c>
      <c r="B121" s="75">
        <v>119.94</v>
      </c>
      <c r="C121" s="75">
        <v>41.02</v>
      </c>
      <c r="D121" s="75">
        <v>111.01</v>
      </c>
      <c r="E121" s="75">
        <v>116.89</v>
      </c>
      <c r="F121" s="75">
        <v>64.95</v>
      </c>
      <c r="G121" s="84">
        <f>SUM($B$6:B121)/1000</f>
        <v>8.6745500000000018</v>
      </c>
      <c r="H121" s="84">
        <f>SUM($C$6:C121)/1000</f>
        <v>4.4234599999999986</v>
      </c>
      <c r="I121" s="84">
        <f>SUM($D$6:D121)/1000</f>
        <v>6.5727299999999991</v>
      </c>
      <c r="J121" s="84">
        <f>SUM($E$6:E121)/1000</f>
        <v>9.4211100000000023</v>
      </c>
      <c r="K121" s="84">
        <f>SUM($F$6:F121)/1000</f>
        <v>6.1677599999999968</v>
      </c>
    </row>
    <row r="122" spans="1:11" x14ac:dyDescent="0.2">
      <c r="A122" s="76">
        <v>36550</v>
      </c>
      <c r="B122" s="75">
        <v>67.989999999999995</v>
      </c>
      <c r="C122" s="75">
        <v>48.64</v>
      </c>
      <c r="D122" s="75">
        <v>119.29</v>
      </c>
      <c r="E122" s="75">
        <v>115.63</v>
      </c>
      <c r="F122" s="75">
        <v>56.75</v>
      </c>
      <c r="G122" s="84">
        <f>SUM($B$6:B122)/1000</f>
        <v>8.7425400000000018</v>
      </c>
      <c r="H122" s="84">
        <f>SUM($C$6:C122)/1000</f>
        <v>4.4720999999999984</v>
      </c>
      <c r="I122" s="84">
        <f>SUM($D$6:D122)/1000</f>
        <v>6.6920199999999985</v>
      </c>
      <c r="J122" s="84">
        <f>SUM($E$6:E122)/1000</f>
        <v>9.5367400000000018</v>
      </c>
      <c r="K122" s="84">
        <f>SUM($F$6:F122)/1000</f>
        <v>6.2245099999999969</v>
      </c>
    </row>
    <row r="123" spans="1:11" x14ac:dyDescent="0.2">
      <c r="A123" s="76">
        <v>36551</v>
      </c>
      <c r="B123" s="75">
        <v>65.95</v>
      </c>
      <c r="C123" s="75">
        <v>49.43</v>
      </c>
      <c r="D123" s="75">
        <v>104.19</v>
      </c>
      <c r="E123" s="75">
        <v>115.39</v>
      </c>
      <c r="F123" s="75">
        <v>38.340000000000003</v>
      </c>
      <c r="G123" s="84">
        <f>SUM($B$6:B123)/1000</f>
        <v>8.8084900000000008</v>
      </c>
      <c r="H123" s="84">
        <f>SUM($C$6:C123)/1000</f>
        <v>4.5215299999999985</v>
      </c>
      <c r="I123" s="84">
        <f>SUM($D$6:D123)/1000</f>
        <v>6.7962099999999985</v>
      </c>
      <c r="J123" s="84">
        <f>SUM($E$6:E123)/1000</f>
        <v>9.6521300000000014</v>
      </c>
      <c r="K123" s="84">
        <f>SUM($F$6:F123)/1000</f>
        <v>6.2628499999999967</v>
      </c>
    </row>
    <row r="124" spans="1:11" x14ac:dyDescent="0.2">
      <c r="A124" s="76">
        <v>36552</v>
      </c>
      <c r="B124" s="75">
        <v>73.16</v>
      </c>
      <c r="C124" s="75">
        <v>27.94</v>
      </c>
      <c r="D124" s="75">
        <v>110.6</v>
      </c>
      <c r="E124" s="75">
        <v>111.9</v>
      </c>
      <c r="F124" s="75">
        <v>28.46</v>
      </c>
      <c r="G124" s="84">
        <f>SUM($B$6:B124)/1000</f>
        <v>8.8816500000000023</v>
      </c>
      <c r="H124" s="84">
        <f>SUM($C$6:C124)/1000</f>
        <v>4.5494699999999986</v>
      </c>
      <c r="I124" s="84">
        <f>SUM($D$6:D124)/1000</f>
        <v>6.9068099999999983</v>
      </c>
      <c r="J124" s="84">
        <f>SUM($E$6:E124)/1000</f>
        <v>9.76403</v>
      </c>
      <c r="K124" s="84">
        <f>SUM($F$6:F124)/1000</f>
        <v>6.2913099999999966</v>
      </c>
    </row>
    <row r="125" spans="1:11" x14ac:dyDescent="0.2">
      <c r="A125" s="76">
        <v>36553</v>
      </c>
      <c r="B125" s="75">
        <v>70.77</v>
      </c>
      <c r="C125" s="75">
        <v>27.34</v>
      </c>
      <c r="D125" s="75">
        <v>97.55</v>
      </c>
      <c r="E125" s="75">
        <v>98.48</v>
      </c>
      <c r="F125" s="75">
        <v>32.08</v>
      </c>
      <c r="G125" s="84">
        <f>SUM($B$6:B125)/1000</f>
        <v>8.9524200000000018</v>
      </c>
      <c r="H125" s="84">
        <f>SUM($C$6:C125)/1000</f>
        <v>4.5768099999999983</v>
      </c>
      <c r="I125" s="84">
        <f>SUM($D$6:D125)/1000</f>
        <v>7.0043599999999984</v>
      </c>
      <c r="J125" s="84">
        <f>SUM($E$6:E125)/1000</f>
        <v>9.8625100000000003</v>
      </c>
      <c r="K125" s="84">
        <f>SUM($F$6:F125)/1000</f>
        <v>6.3233899999999963</v>
      </c>
    </row>
    <row r="126" spans="1:11" x14ac:dyDescent="0.2">
      <c r="A126" s="76">
        <v>36554</v>
      </c>
      <c r="B126" s="75">
        <v>68.989999999999995</v>
      </c>
      <c r="C126" s="75">
        <v>23.11</v>
      </c>
      <c r="D126" s="75">
        <v>62.61</v>
      </c>
      <c r="E126" s="75">
        <v>83.23</v>
      </c>
      <c r="F126" s="75">
        <v>55.54</v>
      </c>
      <c r="G126" s="84">
        <f>SUM($B$6:B126)/1000</f>
        <v>9.0214100000000013</v>
      </c>
      <c r="H126" s="84">
        <f>SUM($C$6:C126)/1000</f>
        <v>4.5999199999999982</v>
      </c>
      <c r="I126" s="84">
        <f>SUM($D$6:D126)/1000</f>
        <v>7.0669699999999986</v>
      </c>
      <c r="J126" s="84">
        <f>SUM($E$6:E126)/1000</f>
        <v>9.9457399999999989</v>
      </c>
      <c r="K126" s="84">
        <f>SUM($F$6:F126)/1000</f>
        <v>6.3789299999999969</v>
      </c>
    </row>
    <row r="127" spans="1:11" x14ac:dyDescent="0.2">
      <c r="A127" s="76">
        <v>36555</v>
      </c>
      <c r="B127" s="75">
        <v>51.47</v>
      </c>
      <c r="C127" s="75">
        <v>27.03</v>
      </c>
      <c r="D127" s="75">
        <v>64.7</v>
      </c>
      <c r="E127" s="75">
        <v>109.72</v>
      </c>
      <c r="F127" s="75">
        <v>54.68</v>
      </c>
      <c r="G127" s="84">
        <f>SUM($B$6:B127)/1000</f>
        <v>9.0728800000000014</v>
      </c>
      <c r="H127" s="84">
        <f>SUM($C$6:C127)/1000</f>
        <v>4.6269499999999981</v>
      </c>
      <c r="I127" s="84">
        <f>SUM($D$6:D127)/1000</f>
        <v>7.131669999999998</v>
      </c>
      <c r="J127" s="84">
        <f>SUM($E$6:E127)/1000</f>
        <v>10.055459999999998</v>
      </c>
      <c r="K127" s="84">
        <f>SUM($F$6:F127)/1000</f>
        <v>6.4336099999999972</v>
      </c>
    </row>
    <row r="128" spans="1:11" x14ac:dyDescent="0.2">
      <c r="A128" s="76">
        <v>36556</v>
      </c>
      <c r="B128" s="75">
        <v>48.88</v>
      </c>
      <c r="C128" s="75">
        <v>43.17</v>
      </c>
      <c r="D128" s="75">
        <v>73.36</v>
      </c>
      <c r="E128" s="75">
        <v>108.24</v>
      </c>
      <c r="F128" s="75">
        <v>46.35</v>
      </c>
      <c r="G128" s="84">
        <f>SUM($B$6:B128)/1000</f>
        <v>9.1217600000000001</v>
      </c>
      <c r="H128" s="84">
        <f>SUM($C$6:C128)/1000</f>
        <v>4.6701199999999981</v>
      </c>
      <c r="I128" s="84">
        <f>SUM($D$6:D128)/1000</f>
        <v>7.205029999999998</v>
      </c>
      <c r="J128" s="84">
        <f>SUM($E$6:E128)/1000</f>
        <v>10.163699999999999</v>
      </c>
      <c r="K128" s="84">
        <f>SUM($F$6:F128)/1000</f>
        <v>6.4799599999999975</v>
      </c>
    </row>
    <row r="129" spans="1:11" x14ac:dyDescent="0.2">
      <c r="A129" s="76">
        <v>36557</v>
      </c>
      <c r="B129" s="75">
        <v>46.88</v>
      </c>
      <c r="C129" s="75">
        <v>66.08</v>
      </c>
      <c r="D129" s="75">
        <v>79.760000000000005</v>
      </c>
      <c r="E129" s="75">
        <v>83.62</v>
      </c>
      <c r="F129" s="75">
        <v>54.7</v>
      </c>
      <c r="G129" s="84">
        <f>SUM($B$6:B129)/1000</f>
        <v>9.1686399999999999</v>
      </c>
      <c r="H129" s="84">
        <f>SUM($C$6:C129)/1000</f>
        <v>4.7361999999999984</v>
      </c>
      <c r="I129" s="84">
        <f>SUM($D$6:D129)/1000</f>
        <v>7.2847899999999983</v>
      </c>
      <c r="J129" s="84">
        <f>SUM($E$6:E129)/1000</f>
        <v>10.24732</v>
      </c>
      <c r="K129" s="84">
        <f>SUM($F$6:F129)/1000</f>
        <v>6.534659999999997</v>
      </c>
    </row>
    <row r="130" spans="1:11" x14ac:dyDescent="0.2">
      <c r="A130" s="76">
        <v>36558</v>
      </c>
      <c r="B130" s="75">
        <v>43.28</v>
      </c>
      <c r="C130" s="75">
        <v>48.7</v>
      </c>
      <c r="D130" s="75">
        <v>84.91</v>
      </c>
      <c r="E130" s="75">
        <v>87.25</v>
      </c>
      <c r="F130" s="75">
        <v>48.2</v>
      </c>
      <c r="G130" s="84">
        <f>SUM($B$6:B130)/1000</f>
        <v>9.2119199999999992</v>
      </c>
      <c r="H130" s="84">
        <f>SUM($C$6:C130)/1000</f>
        <v>4.7848999999999977</v>
      </c>
      <c r="I130" s="84">
        <f>SUM($D$6:D130)/1000</f>
        <v>7.3696999999999981</v>
      </c>
      <c r="J130" s="84">
        <f>SUM($E$6:E130)/1000</f>
        <v>10.334569999999999</v>
      </c>
      <c r="K130" s="84">
        <f>SUM($F$6:F130)/1000</f>
        <v>6.5828599999999966</v>
      </c>
    </row>
    <row r="131" spans="1:11" x14ac:dyDescent="0.2">
      <c r="A131" s="76">
        <v>36559</v>
      </c>
      <c r="B131" s="75">
        <v>73.48</v>
      </c>
      <c r="C131" s="75">
        <v>51.58</v>
      </c>
      <c r="D131" s="75">
        <v>85.67</v>
      </c>
      <c r="E131" s="75">
        <v>79.53</v>
      </c>
      <c r="F131" s="75">
        <v>42.34</v>
      </c>
      <c r="G131" s="84">
        <f>SUM($B$6:B131)/1000</f>
        <v>9.2853999999999992</v>
      </c>
      <c r="H131" s="84">
        <f>SUM($C$6:C131)/1000</f>
        <v>4.8364799999999981</v>
      </c>
      <c r="I131" s="84">
        <f>SUM($D$6:D131)/1000</f>
        <v>7.4553699999999985</v>
      </c>
      <c r="J131" s="84">
        <f>SUM($E$6:E131)/1000</f>
        <v>10.414100000000001</v>
      </c>
      <c r="K131" s="84">
        <f>SUM($F$6:F131)/1000</f>
        <v>6.6251999999999969</v>
      </c>
    </row>
    <row r="132" spans="1:11" x14ac:dyDescent="0.2">
      <c r="A132" s="76">
        <v>36560</v>
      </c>
      <c r="B132" s="75">
        <v>105.38</v>
      </c>
      <c r="C132" s="75">
        <v>56.73</v>
      </c>
      <c r="D132" s="75">
        <v>86.82</v>
      </c>
      <c r="E132" s="75">
        <v>75.95</v>
      </c>
      <c r="F132" s="75">
        <v>47.24</v>
      </c>
      <c r="G132" s="84">
        <f>SUM($B$6:B132)/1000</f>
        <v>9.3907799999999995</v>
      </c>
      <c r="H132" s="84">
        <f>SUM($C$6:C132)/1000</f>
        <v>4.8932099999999972</v>
      </c>
      <c r="I132" s="84">
        <f>SUM($D$6:D132)/1000</f>
        <v>7.542189999999998</v>
      </c>
      <c r="J132" s="84">
        <f>SUM($E$6:E132)/1000</f>
        <v>10.490050000000002</v>
      </c>
      <c r="K132" s="84">
        <f>SUM($F$6:F132)/1000</f>
        <v>6.6724399999999973</v>
      </c>
    </row>
    <row r="133" spans="1:11" x14ac:dyDescent="0.2">
      <c r="A133" s="76">
        <v>36561</v>
      </c>
      <c r="B133" s="75">
        <v>114.15</v>
      </c>
      <c r="C133" s="75">
        <v>38.57</v>
      </c>
      <c r="D133" s="75">
        <v>84.63</v>
      </c>
      <c r="E133" s="75">
        <v>80.510000000000005</v>
      </c>
      <c r="F133" s="75">
        <v>55.98</v>
      </c>
      <c r="G133" s="84">
        <f>SUM($B$6:B133)/1000</f>
        <v>9.5049299999999981</v>
      </c>
      <c r="H133" s="84">
        <f>SUM($C$6:C133)/1000</f>
        <v>4.9317799999999972</v>
      </c>
      <c r="I133" s="84">
        <f>SUM($D$6:D133)/1000</f>
        <v>7.6268199999999977</v>
      </c>
      <c r="J133" s="84">
        <f>SUM($E$6:E133)/1000</f>
        <v>10.570560000000002</v>
      </c>
      <c r="K133" s="84">
        <f>SUM($F$6:F133)/1000</f>
        <v>6.7284199999999963</v>
      </c>
    </row>
    <row r="134" spans="1:11" x14ac:dyDescent="0.2">
      <c r="A134" s="76">
        <v>36562</v>
      </c>
      <c r="B134" s="75">
        <v>106.68</v>
      </c>
      <c r="C134" s="75">
        <v>49.56</v>
      </c>
      <c r="D134" s="75">
        <v>84.62</v>
      </c>
      <c r="E134" s="75">
        <v>97.44</v>
      </c>
      <c r="F134" s="75">
        <v>53.12</v>
      </c>
      <c r="G134" s="84">
        <f>SUM($B$6:B134)/1000</f>
        <v>9.6116099999999989</v>
      </c>
      <c r="H134" s="84">
        <f>SUM($C$6:C134)/1000</f>
        <v>4.9813399999999977</v>
      </c>
      <c r="I134" s="84">
        <f>SUM($D$6:D134)/1000</f>
        <v>7.7114399999999979</v>
      </c>
      <c r="J134" s="84">
        <f>SUM($E$6:E134)/1000</f>
        <v>10.668000000000001</v>
      </c>
      <c r="K134" s="84">
        <f>SUM($F$6:F134)/1000</f>
        <v>6.7815399999999961</v>
      </c>
    </row>
    <row r="135" spans="1:11" x14ac:dyDescent="0.2">
      <c r="A135" s="76">
        <v>36563</v>
      </c>
      <c r="B135" s="75">
        <v>88.06</v>
      </c>
      <c r="C135" s="75">
        <v>58.11</v>
      </c>
      <c r="D135" s="75">
        <v>90.62</v>
      </c>
      <c r="E135" s="75">
        <v>108.76</v>
      </c>
      <c r="F135" s="75">
        <v>65.2</v>
      </c>
      <c r="G135" s="84">
        <f>SUM($B$6:B135)/1000</f>
        <v>9.6996699999999976</v>
      </c>
      <c r="H135" s="84">
        <f>SUM($C$6:C135)/1000</f>
        <v>5.0394499999999969</v>
      </c>
      <c r="I135" s="84">
        <f>SUM($D$6:D135)/1000</f>
        <v>7.8020599999999973</v>
      </c>
      <c r="J135" s="84">
        <f>SUM($E$6:E135)/1000</f>
        <v>10.776760000000001</v>
      </c>
      <c r="K135" s="84">
        <f>SUM($F$6:F135)/1000</f>
        <v>6.8467399999999961</v>
      </c>
    </row>
    <row r="136" spans="1:11" x14ac:dyDescent="0.2">
      <c r="A136" s="76">
        <v>36564</v>
      </c>
      <c r="B136" s="75">
        <v>64.66</v>
      </c>
      <c r="C136" s="75">
        <v>93.8</v>
      </c>
      <c r="D136" s="75">
        <v>85.3</v>
      </c>
      <c r="E136" s="75">
        <v>100.88</v>
      </c>
      <c r="F136" s="75">
        <v>55.3</v>
      </c>
      <c r="G136" s="84">
        <f>SUM($B$6:B136)/1000</f>
        <v>9.7643299999999975</v>
      </c>
      <c r="H136" s="84">
        <f>SUM($C$6:C136)/1000</f>
        <v>5.1332499999999976</v>
      </c>
      <c r="I136" s="84">
        <f>SUM($D$6:D136)/1000</f>
        <v>7.8873599999999975</v>
      </c>
      <c r="J136" s="84">
        <f>SUM($E$6:E136)/1000</f>
        <v>10.877640000000001</v>
      </c>
      <c r="K136" s="84">
        <f>SUM($F$6:F136)/1000</f>
        <v>6.902039999999996</v>
      </c>
    </row>
    <row r="137" spans="1:11" x14ac:dyDescent="0.2">
      <c r="A137" s="76">
        <v>36565</v>
      </c>
      <c r="B137" s="75">
        <v>64.650000000000006</v>
      </c>
      <c r="C137" s="75">
        <v>97.85</v>
      </c>
      <c r="D137" s="75">
        <v>87.78</v>
      </c>
      <c r="E137" s="75">
        <v>101.88</v>
      </c>
      <c r="F137" s="75">
        <v>44.73</v>
      </c>
      <c r="G137" s="84">
        <f>SUM($B$6:B137)/1000</f>
        <v>9.8289799999999978</v>
      </c>
      <c r="H137" s="84">
        <f>SUM($C$6:C137)/1000</f>
        <v>5.2310999999999979</v>
      </c>
      <c r="I137" s="84">
        <f>SUM($D$6:D137)/1000</f>
        <v>7.9751399999999979</v>
      </c>
      <c r="J137" s="84">
        <f>SUM($E$6:E137)/1000</f>
        <v>10.979520000000001</v>
      </c>
      <c r="K137" s="84">
        <f>SUM($F$6:F137)/1000</f>
        <v>6.9467699999999954</v>
      </c>
    </row>
    <row r="138" spans="1:11" x14ac:dyDescent="0.2">
      <c r="A138" s="76">
        <v>36566</v>
      </c>
      <c r="B138" s="75">
        <v>82.25</v>
      </c>
      <c r="C138" s="75">
        <v>106.52</v>
      </c>
      <c r="D138" s="75">
        <v>88.66</v>
      </c>
      <c r="E138" s="75">
        <v>105.99</v>
      </c>
      <c r="F138" s="75">
        <v>46.11</v>
      </c>
      <c r="G138" s="84">
        <f>SUM($B$6:B138)/1000</f>
        <v>9.911229999999998</v>
      </c>
      <c r="H138" s="84">
        <f>SUM($C$6:C138)/1000</f>
        <v>5.3376199999999985</v>
      </c>
      <c r="I138" s="84">
        <f>SUM($D$6:D138)/1000</f>
        <v>8.063799999999997</v>
      </c>
      <c r="J138" s="84">
        <f>SUM($E$6:E138)/1000</f>
        <v>11.085510000000001</v>
      </c>
      <c r="K138" s="84">
        <f>SUM($F$6:F138)/1000</f>
        <v>6.992879999999996</v>
      </c>
    </row>
    <row r="139" spans="1:11" x14ac:dyDescent="0.2">
      <c r="A139" s="76">
        <v>36567</v>
      </c>
      <c r="B139" s="75">
        <v>97.97</v>
      </c>
      <c r="C139" s="75">
        <v>127.86</v>
      </c>
      <c r="D139" s="75">
        <v>91.06</v>
      </c>
      <c r="E139" s="75">
        <v>88.86</v>
      </c>
      <c r="F139" s="75">
        <v>46.11</v>
      </c>
      <c r="G139" s="84">
        <f>SUM($B$6:B139)/1000</f>
        <v>10.009199999999996</v>
      </c>
      <c r="H139" s="84">
        <f>SUM($C$6:C139)/1000</f>
        <v>5.4654799999999977</v>
      </c>
      <c r="I139" s="84">
        <f>SUM($D$6:D139)/1000</f>
        <v>8.1548599999999976</v>
      </c>
      <c r="J139" s="84">
        <f>SUM($E$6:E139)/1000</f>
        <v>11.174370000000001</v>
      </c>
      <c r="K139" s="84">
        <f>SUM($F$6:F139)/1000</f>
        <v>7.0389899999999956</v>
      </c>
    </row>
    <row r="140" spans="1:11" x14ac:dyDescent="0.2">
      <c r="A140" s="76">
        <v>36568</v>
      </c>
      <c r="B140" s="75">
        <v>110.81</v>
      </c>
      <c r="C140" s="75">
        <v>105.95</v>
      </c>
      <c r="D140" s="75">
        <v>74.31</v>
      </c>
      <c r="E140" s="75">
        <v>88.88</v>
      </c>
      <c r="F140" s="75">
        <v>47.45</v>
      </c>
      <c r="G140" s="84">
        <f>SUM($B$6:B140)/1000</f>
        <v>10.120009999999997</v>
      </c>
      <c r="H140" s="84">
        <f>SUM($C$6:C140)/1000</f>
        <v>5.5714299999999977</v>
      </c>
      <c r="I140" s="84">
        <f>SUM($D$6:D140)/1000</f>
        <v>8.2291699999999981</v>
      </c>
      <c r="J140" s="84">
        <f>SUM($E$6:E140)/1000</f>
        <v>11.263249999999999</v>
      </c>
      <c r="K140" s="84">
        <f>SUM($F$6:F140)/1000</f>
        <v>7.0864399999999952</v>
      </c>
    </row>
    <row r="141" spans="1:11" x14ac:dyDescent="0.2">
      <c r="A141" s="76">
        <v>36569</v>
      </c>
      <c r="B141" s="75">
        <v>110.74</v>
      </c>
      <c r="C141" s="75">
        <v>79.680000000000007</v>
      </c>
      <c r="D141" s="75">
        <v>73.97</v>
      </c>
      <c r="E141" s="75">
        <v>87.94</v>
      </c>
      <c r="F141" s="75">
        <v>53.39</v>
      </c>
      <c r="G141" s="84">
        <f>SUM($B$6:B141)/1000</f>
        <v>10.230749999999997</v>
      </c>
      <c r="H141" s="84">
        <f>SUM($C$6:C141)/1000</f>
        <v>5.6511099999999974</v>
      </c>
      <c r="I141" s="84">
        <f>SUM($D$6:D141)/1000</f>
        <v>8.3031399999999973</v>
      </c>
      <c r="J141" s="84">
        <f>SUM($E$6:E141)/1000</f>
        <v>11.351190000000001</v>
      </c>
      <c r="K141" s="84">
        <f>SUM($F$6:F141)/1000</f>
        <v>7.1398299999999955</v>
      </c>
    </row>
    <row r="142" spans="1:11" x14ac:dyDescent="0.2">
      <c r="A142" s="76">
        <v>36570</v>
      </c>
      <c r="B142" s="75">
        <v>100.11</v>
      </c>
      <c r="C142" s="75">
        <v>72.59</v>
      </c>
      <c r="D142" s="75">
        <v>67.5</v>
      </c>
      <c r="E142" s="75">
        <v>89.31</v>
      </c>
      <c r="F142" s="75">
        <v>46.4</v>
      </c>
      <c r="G142" s="84">
        <f>SUM($B$6:B142)/1000</f>
        <v>10.330859999999998</v>
      </c>
      <c r="H142" s="84">
        <f>SUM($C$6:C142)/1000</f>
        <v>5.7236999999999982</v>
      </c>
      <c r="I142" s="84">
        <f>SUM($D$6:D142)/1000</f>
        <v>8.3706399999999981</v>
      </c>
      <c r="J142" s="84">
        <f>SUM($E$6:E142)/1000</f>
        <v>11.4405</v>
      </c>
      <c r="K142" s="84">
        <f>SUM($F$6:F142)/1000</f>
        <v>7.1862299999999948</v>
      </c>
    </row>
    <row r="143" spans="1:11" x14ac:dyDescent="0.2">
      <c r="A143" s="76">
        <v>36571</v>
      </c>
      <c r="B143" s="75">
        <v>48.3</v>
      </c>
      <c r="C143" s="75">
        <v>72.92</v>
      </c>
      <c r="D143" s="75">
        <v>75.27</v>
      </c>
      <c r="E143" s="75">
        <v>90.72</v>
      </c>
      <c r="F143" s="75">
        <v>60.56</v>
      </c>
      <c r="G143" s="84">
        <f>SUM($B$6:B143)/1000</f>
        <v>10.379159999999997</v>
      </c>
      <c r="H143" s="84">
        <f>SUM($C$6:C143)/1000</f>
        <v>5.7966199999999981</v>
      </c>
      <c r="I143" s="84">
        <f>SUM($D$6:D143)/1000</f>
        <v>8.4459099999999978</v>
      </c>
      <c r="J143" s="84">
        <f>SUM($E$6:E143)/1000</f>
        <v>11.531219999999999</v>
      </c>
      <c r="K143" s="84">
        <f>SUM($F$6:F143)/1000</f>
        <v>7.2467899999999954</v>
      </c>
    </row>
    <row r="144" spans="1:11" x14ac:dyDescent="0.2">
      <c r="A144" s="76">
        <v>36572</v>
      </c>
      <c r="B144" s="75">
        <v>48.25</v>
      </c>
      <c r="C144" s="75">
        <v>82.87</v>
      </c>
      <c r="D144" s="75">
        <v>50.27</v>
      </c>
      <c r="E144" s="75">
        <v>87.33</v>
      </c>
      <c r="F144" s="75">
        <v>57.75</v>
      </c>
      <c r="G144" s="84">
        <f>SUM($B$6:B144)/1000</f>
        <v>10.427409999999997</v>
      </c>
      <c r="H144" s="84">
        <f>SUM($C$6:C144)/1000</f>
        <v>5.8794899999999979</v>
      </c>
      <c r="I144" s="84">
        <f>SUM($D$6:D144)/1000</f>
        <v>8.496179999999999</v>
      </c>
      <c r="J144" s="84">
        <f>SUM($E$6:E144)/1000</f>
        <v>11.618549999999999</v>
      </c>
      <c r="K144" s="84">
        <f>SUM($F$6:F144)/1000</f>
        <v>7.3045399999999958</v>
      </c>
    </row>
    <row r="145" spans="1:11" x14ac:dyDescent="0.2">
      <c r="A145" s="76">
        <v>36573</v>
      </c>
      <c r="B145" s="75">
        <v>64.63</v>
      </c>
      <c r="C145" s="75">
        <v>70.239999999999995</v>
      </c>
      <c r="D145" s="75">
        <v>46</v>
      </c>
      <c r="E145" s="75">
        <v>88.96</v>
      </c>
      <c r="F145" s="75">
        <v>45.08</v>
      </c>
      <c r="G145" s="84">
        <f>SUM($B$6:B145)/1000</f>
        <v>10.492039999999996</v>
      </c>
      <c r="H145" s="84">
        <f>SUM($C$6:C145)/1000</f>
        <v>5.949729999999998</v>
      </c>
      <c r="I145" s="84">
        <f>SUM($D$6:D145)/1000</f>
        <v>8.5421799999999983</v>
      </c>
      <c r="J145" s="84">
        <f>SUM($E$6:E145)/1000</f>
        <v>11.707509999999999</v>
      </c>
      <c r="K145" s="84">
        <f>SUM($F$6:F145)/1000</f>
        <v>7.3496199999999954</v>
      </c>
    </row>
    <row r="146" spans="1:11" x14ac:dyDescent="0.2">
      <c r="A146" s="76">
        <v>36574</v>
      </c>
      <c r="B146" s="75">
        <v>53.99</v>
      </c>
      <c r="C146" s="75">
        <v>67.650000000000006</v>
      </c>
      <c r="D146" s="75">
        <v>60.56</v>
      </c>
      <c r="E146" s="75">
        <v>86.29</v>
      </c>
      <c r="F146" s="75">
        <v>44.38</v>
      </c>
      <c r="G146" s="84">
        <f>SUM($B$6:B146)/1000</f>
        <v>10.546029999999995</v>
      </c>
      <c r="H146" s="84">
        <f>SUM($C$6:C146)/1000</f>
        <v>6.0173799999999975</v>
      </c>
      <c r="I146" s="84">
        <f>SUM($D$6:D146)/1000</f>
        <v>8.6027399999999972</v>
      </c>
      <c r="J146" s="84">
        <f>SUM($E$6:E146)/1000</f>
        <v>11.793799999999999</v>
      </c>
      <c r="K146" s="84">
        <f>SUM($F$6:F146)/1000</f>
        <v>7.3939999999999957</v>
      </c>
    </row>
    <row r="147" spans="1:11" x14ac:dyDescent="0.2">
      <c r="A147" s="76">
        <v>36575</v>
      </c>
      <c r="B147" s="75">
        <v>56.64</v>
      </c>
      <c r="C147" s="75">
        <v>54.9</v>
      </c>
      <c r="D147" s="75">
        <v>45.37</v>
      </c>
      <c r="E147" s="75">
        <v>86.29</v>
      </c>
      <c r="F147" s="75">
        <v>49.87</v>
      </c>
      <c r="G147" s="84">
        <f>SUM($B$6:B147)/1000</f>
        <v>10.602669999999994</v>
      </c>
      <c r="H147" s="84">
        <f>SUM($C$6:C147)/1000</f>
        <v>6.0722799999999975</v>
      </c>
      <c r="I147" s="84">
        <f>SUM($D$6:D147)/1000</f>
        <v>8.6481099999999991</v>
      </c>
      <c r="J147" s="84">
        <f>SUM($E$6:E147)/1000</f>
        <v>11.880090000000001</v>
      </c>
      <c r="K147" s="84">
        <f>SUM($F$6:F147)/1000</f>
        <v>7.4438699999999951</v>
      </c>
    </row>
    <row r="148" spans="1:11" x14ac:dyDescent="0.2">
      <c r="A148" s="76">
        <v>36576</v>
      </c>
      <c r="B148" s="75">
        <v>73.209999999999994</v>
      </c>
      <c r="C148" s="75">
        <v>31.8</v>
      </c>
      <c r="D148" s="75">
        <v>38.630000000000003</v>
      </c>
      <c r="E148" s="75">
        <v>84.71</v>
      </c>
      <c r="F148" s="75">
        <v>42.94</v>
      </c>
      <c r="G148" s="84">
        <f>SUM($B$6:B148)/1000</f>
        <v>10.675879999999994</v>
      </c>
      <c r="H148" s="84">
        <f>SUM($C$6:C148)/1000</f>
        <v>6.1040799999999971</v>
      </c>
      <c r="I148" s="84">
        <f>SUM($D$6:D148)/1000</f>
        <v>8.6867399999999986</v>
      </c>
      <c r="J148" s="84">
        <f>SUM($E$6:E148)/1000</f>
        <v>11.964799999999999</v>
      </c>
      <c r="K148" s="84">
        <f>SUM($F$6:F148)/1000</f>
        <v>7.4868099999999949</v>
      </c>
    </row>
    <row r="149" spans="1:11" x14ac:dyDescent="0.2">
      <c r="A149" s="76">
        <v>36577</v>
      </c>
      <c r="B149" s="75">
        <v>69.28</v>
      </c>
      <c r="C149" s="75">
        <v>31.12</v>
      </c>
      <c r="D149" s="75">
        <v>54.91</v>
      </c>
      <c r="E149" s="75">
        <v>89.07</v>
      </c>
      <c r="F149" s="75">
        <v>27.61</v>
      </c>
      <c r="G149" s="84">
        <f>SUM($B$6:B149)/1000</f>
        <v>10.745159999999995</v>
      </c>
      <c r="H149" s="84">
        <f>SUM($C$6:C149)/1000</f>
        <v>6.1351999999999967</v>
      </c>
      <c r="I149" s="84">
        <f>SUM($D$6:D149)/1000</f>
        <v>8.7416499999999981</v>
      </c>
      <c r="J149" s="84">
        <f>SUM($E$6:E149)/1000</f>
        <v>12.05387</v>
      </c>
      <c r="K149" s="84">
        <f>SUM($F$6:F149)/1000</f>
        <v>7.514419999999995</v>
      </c>
    </row>
    <row r="150" spans="1:11" x14ac:dyDescent="0.2">
      <c r="A150" s="76">
        <v>36578</v>
      </c>
      <c r="B150" s="75">
        <v>44.15</v>
      </c>
      <c r="C150" s="75">
        <v>46.58</v>
      </c>
      <c r="D150" s="75">
        <v>63.33</v>
      </c>
      <c r="E150" s="75">
        <v>92.23</v>
      </c>
      <c r="F150" s="75">
        <v>33.79</v>
      </c>
      <c r="G150" s="84">
        <f>SUM($B$6:B150)/1000</f>
        <v>10.789309999999993</v>
      </c>
      <c r="H150" s="84">
        <f>SUM($C$6:C150)/1000</f>
        <v>6.1817799999999972</v>
      </c>
      <c r="I150" s="84">
        <f>SUM($D$6:D150)/1000</f>
        <v>8.8049799999999969</v>
      </c>
      <c r="J150" s="84">
        <f>SUM($E$6:E150)/1000</f>
        <v>12.146099999999999</v>
      </c>
      <c r="K150" s="84">
        <f>SUM($F$6:F150)/1000</f>
        <v>7.5482099999999948</v>
      </c>
    </row>
    <row r="151" spans="1:11" x14ac:dyDescent="0.2">
      <c r="A151" s="76">
        <v>36579</v>
      </c>
      <c r="B151" s="75">
        <v>53.78</v>
      </c>
      <c r="C151" s="75">
        <v>55.51</v>
      </c>
      <c r="D151" s="75">
        <v>53.31</v>
      </c>
      <c r="E151" s="75">
        <v>94.22</v>
      </c>
      <c r="F151" s="75">
        <v>41.73</v>
      </c>
      <c r="G151" s="84">
        <f>SUM($B$6:B151)/1000</f>
        <v>10.843089999999995</v>
      </c>
      <c r="H151" s="84">
        <f>SUM($C$6:C151)/1000</f>
        <v>6.2372899999999971</v>
      </c>
      <c r="I151" s="84">
        <f>SUM($D$6:D151)/1000</f>
        <v>8.8582899999999967</v>
      </c>
      <c r="J151" s="84">
        <f>SUM($E$6:E151)/1000</f>
        <v>12.240319999999999</v>
      </c>
      <c r="K151" s="84">
        <f>SUM($F$6:F151)/1000</f>
        <v>7.5899399999999941</v>
      </c>
    </row>
    <row r="152" spans="1:11" x14ac:dyDescent="0.2">
      <c r="A152" s="76">
        <v>36580</v>
      </c>
      <c r="B152" s="75">
        <v>54.73</v>
      </c>
      <c r="C152" s="75">
        <v>59.25</v>
      </c>
      <c r="D152" s="75">
        <v>66.94</v>
      </c>
      <c r="E152" s="75">
        <v>100.63</v>
      </c>
      <c r="F152" s="75">
        <v>40.26</v>
      </c>
      <c r="G152" s="84">
        <f>SUM($B$6:B152)/1000</f>
        <v>10.897819999999994</v>
      </c>
      <c r="H152" s="84">
        <f>SUM($C$6:C152)/1000</f>
        <v>6.2965399999999976</v>
      </c>
      <c r="I152" s="84">
        <f>SUM($D$6:D152)/1000</f>
        <v>8.9252299999999973</v>
      </c>
      <c r="J152" s="84">
        <f>SUM($E$6:E152)/1000</f>
        <v>12.340949999999998</v>
      </c>
      <c r="K152" s="84">
        <f>SUM($F$6:F152)/1000</f>
        <v>7.6301999999999941</v>
      </c>
    </row>
    <row r="153" spans="1:11" x14ac:dyDescent="0.2">
      <c r="A153" s="76">
        <v>36581</v>
      </c>
      <c r="B153" s="75">
        <v>79.959999999999994</v>
      </c>
      <c r="C153" s="75">
        <v>70.23</v>
      </c>
      <c r="D153" s="75">
        <v>86.21</v>
      </c>
      <c r="E153" s="75">
        <v>101.07</v>
      </c>
      <c r="F153" s="75">
        <v>38.33</v>
      </c>
      <c r="G153" s="84">
        <f>SUM($B$6:B153)/1000</f>
        <v>10.977779999999994</v>
      </c>
      <c r="H153" s="84">
        <f>SUM($C$6:C153)/1000</f>
        <v>6.3667699999999972</v>
      </c>
      <c r="I153" s="84">
        <f>SUM($D$6:D153)/1000</f>
        <v>9.0114399999999968</v>
      </c>
      <c r="J153" s="84">
        <f>SUM($E$6:E153)/1000</f>
        <v>12.442019999999998</v>
      </c>
      <c r="K153" s="84">
        <f>SUM($F$6:F153)/1000</f>
        <v>7.6685299999999943</v>
      </c>
    </row>
    <row r="154" spans="1:11" x14ac:dyDescent="0.2">
      <c r="A154" s="76">
        <v>36582</v>
      </c>
      <c r="B154" s="75">
        <v>65.61</v>
      </c>
      <c r="C154" s="75">
        <v>76.650000000000006</v>
      </c>
      <c r="D154" s="75">
        <v>80.97</v>
      </c>
      <c r="E154" s="75">
        <v>100.97</v>
      </c>
      <c r="F154" s="75">
        <v>37.51</v>
      </c>
      <c r="G154" s="84">
        <f>SUM($B$6:B154)/1000</f>
        <v>11.043389999999993</v>
      </c>
      <c r="H154" s="84">
        <f>SUM($C$6:C154)/1000</f>
        <v>6.4434199999999962</v>
      </c>
      <c r="I154" s="84">
        <f>SUM($D$6:D154)/1000</f>
        <v>9.0924099999999957</v>
      </c>
      <c r="J154" s="84">
        <f>SUM($E$6:E154)/1000</f>
        <v>12.542989999999996</v>
      </c>
      <c r="K154" s="84">
        <f>SUM($F$6:F154)/1000</f>
        <v>7.7060399999999944</v>
      </c>
    </row>
    <row r="155" spans="1:11" x14ac:dyDescent="0.2">
      <c r="A155" s="76">
        <v>36583</v>
      </c>
      <c r="B155" s="75">
        <v>71.290000000000006</v>
      </c>
      <c r="C155" s="75">
        <v>62.02</v>
      </c>
      <c r="D155" s="75">
        <v>74.88</v>
      </c>
      <c r="E155" s="75">
        <v>113.17</v>
      </c>
      <c r="F155" s="75">
        <v>37.69</v>
      </c>
      <c r="G155" s="84">
        <f>SUM($B$6:B155)/1000</f>
        <v>11.114679999999995</v>
      </c>
      <c r="H155" s="84">
        <f>SUM($C$6:C155)/1000</f>
        <v>6.5054399999999966</v>
      </c>
      <c r="I155" s="84">
        <f>SUM($D$6:D155)/1000</f>
        <v>9.1672899999999959</v>
      </c>
      <c r="J155" s="84">
        <f>SUM($E$6:E155)/1000</f>
        <v>12.656159999999996</v>
      </c>
      <c r="K155" s="84">
        <f>SUM($F$6:F155)/1000</f>
        <v>7.743729999999994</v>
      </c>
    </row>
    <row r="156" spans="1:11" x14ac:dyDescent="0.2">
      <c r="A156" s="76">
        <v>36584</v>
      </c>
      <c r="B156" s="75">
        <v>91.91</v>
      </c>
      <c r="C156" s="75">
        <v>61.9</v>
      </c>
      <c r="D156" s="75">
        <v>85.26</v>
      </c>
      <c r="E156" s="75">
        <v>126.17</v>
      </c>
      <c r="F156" s="75">
        <v>28.43</v>
      </c>
      <c r="G156" s="84">
        <f>SUM($B$6:B156)/1000</f>
        <v>11.206589999999995</v>
      </c>
      <c r="H156" s="84">
        <f>SUM($C$6:C156)/1000</f>
        <v>6.5673399999999962</v>
      </c>
      <c r="I156" s="84">
        <f>SUM($D$6:D156)/1000</f>
        <v>9.2525499999999958</v>
      </c>
      <c r="J156" s="84">
        <f>SUM($E$6:E156)/1000</f>
        <v>12.782329999999996</v>
      </c>
      <c r="K156" s="84">
        <f>SUM($F$6:F156)/1000</f>
        <v>7.7721599999999942</v>
      </c>
    </row>
    <row r="157" spans="1:11" x14ac:dyDescent="0.2">
      <c r="A157" s="76">
        <v>36585</v>
      </c>
      <c r="B157" s="75">
        <v>68.89</v>
      </c>
      <c r="F157" s="75">
        <v>26.54</v>
      </c>
      <c r="G157" s="84">
        <f>SUM($B$6:B157)/1000</f>
        <v>11.275479999999995</v>
      </c>
      <c r="H157" s="84">
        <f>SUM($C$6:C157)/1000</f>
        <v>6.5673399999999962</v>
      </c>
      <c r="I157" s="84">
        <f>SUM($D$6:D157)/1000</f>
        <v>9.2525499999999958</v>
      </c>
      <c r="J157" s="84">
        <f>SUM($E$6:E157)/1000</f>
        <v>12.782329999999996</v>
      </c>
      <c r="K157" s="84">
        <f>SUM($F$6:F157)/1000</f>
        <v>7.798699999999994</v>
      </c>
    </row>
    <row r="158" spans="1:11" x14ac:dyDescent="0.2">
      <c r="A158" s="76">
        <v>36586</v>
      </c>
      <c r="B158" s="75">
        <v>74.150000000000006</v>
      </c>
      <c r="C158" s="75">
        <v>76.86</v>
      </c>
      <c r="D158" s="75">
        <v>73.59</v>
      </c>
      <c r="E158" s="75">
        <v>101.17</v>
      </c>
      <c r="F158" s="75">
        <v>30.87</v>
      </c>
      <c r="G158" s="84">
        <f>SUM($B$6:B158)/1000</f>
        <v>11.349629999999994</v>
      </c>
      <c r="H158" s="84">
        <f>SUM($C$6:C158)/1000</f>
        <v>6.6441999999999961</v>
      </c>
      <c r="I158" s="84">
        <f>SUM($D$6:D158)/1000</f>
        <v>9.3261399999999952</v>
      </c>
      <c r="J158" s="84">
        <f>SUM($E$6:E158)/1000</f>
        <v>12.883499999999996</v>
      </c>
      <c r="K158" s="84">
        <f>SUM($F$6:F158)/1000</f>
        <v>7.8295699999999941</v>
      </c>
    </row>
    <row r="159" spans="1:11" x14ac:dyDescent="0.2">
      <c r="A159" s="76">
        <v>36587</v>
      </c>
      <c r="B159" s="75">
        <v>75.92</v>
      </c>
      <c r="C159" s="75">
        <v>79.56</v>
      </c>
      <c r="D159" s="75">
        <v>65.260000000000005</v>
      </c>
      <c r="E159" s="75">
        <v>102.4</v>
      </c>
      <c r="F159" s="75">
        <v>26.38</v>
      </c>
      <c r="G159" s="84">
        <f>SUM($B$6:B159)/1000</f>
        <v>11.425549999999994</v>
      </c>
      <c r="H159" s="84">
        <f>SUM($C$6:C159)/1000</f>
        <v>6.7237599999999969</v>
      </c>
      <c r="I159" s="84">
        <f>SUM($D$6:D159)/1000</f>
        <v>9.3913999999999955</v>
      </c>
      <c r="J159" s="84">
        <f>SUM($E$6:E159)/1000</f>
        <v>12.985899999999996</v>
      </c>
      <c r="K159" s="84">
        <f>SUM($F$6:F159)/1000</f>
        <v>7.8559499999999947</v>
      </c>
    </row>
    <row r="160" spans="1:11" x14ac:dyDescent="0.2">
      <c r="A160" s="76">
        <v>36588</v>
      </c>
      <c r="B160" s="75">
        <v>86.12</v>
      </c>
      <c r="C160" s="75">
        <v>78.77</v>
      </c>
      <c r="D160" s="75">
        <v>70.260000000000005</v>
      </c>
      <c r="E160" s="75">
        <v>100.83</v>
      </c>
      <c r="F160" s="75">
        <v>30.44</v>
      </c>
      <c r="G160" s="84">
        <f>SUM($B$6:B160)/1000</f>
        <v>11.511669999999995</v>
      </c>
      <c r="H160" s="84">
        <f>SUM($C$6:C160)/1000</f>
        <v>6.8025299999999973</v>
      </c>
      <c r="I160" s="84">
        <f>SUM($D$6:D160)/1000</f>
        <v>9.4616599999999966</v>
      </c>
      <c r="J160" s="84">
        <f>SUM($E$6:E160)/1000</f>
        <v>13.086729999999996</v>
      </c>
      <c r="K160" s="84">
        <f>SUM($F$6:F160)/1000</f>
        <v>7.8863899999999942</v>
      </c>
    </row>
    <row r="161" spans="1:11" x14ac:dyDescent="0.2">
      <c r="A161" s="76">
        <v>36589</v>
      </c>
      <c r="B161" s="75">
        <v>113.13</v>
      </c>
      <c r="C161" s="75">
        <v>79.650000000000006</v>
      </c>
      <c r="D161" s="75">
        <v>71.59</v>
      </c>
      <c r="E161" s="75">
        <v>90.69</v>
      </c>
      <c r="F161" s="75">
        <v>31.18</v>
      </c>
      <c r="G161" s="84">
        <f>SUM($B$6:B161)/1000</f>
        <v>11.624799999999993</v>
      </c>
      <c r="H161" s="84">
        <f>SUM($C$6:C161)/1000</f>
        <v>6.8821799999999964</v>
      </c>
      <c r="I161" s="84">
        <f>SUM($D$6:D161)/1000</f>
        <v>9.5332499999999971</v>
      </c>
      <c r="J161" s="84">
        <f>SUM($E$6:E161)/1000</f>
        <v>13.177419999999996</v>
      </c>
      <c r="K161" s="84">
        <f>SUM($F$6:F161)/1000</f>
        <v>7.9175699999999942</v>
      </c>
    </row>
    <row r="162" spans="1:11" x14ac:dyDescent="0.2">
      <c r="A162" s="76">
        <v>36590</v>
      </c>
      <c r="B162" s="75">
        <v>123.94</v>
      </c>
      <c r="C162" s="75">
        <v>87.81</v>
      </c>
      <c r="D162" s="75">
        <v>68.260000000000005</v>
      </c>
      <c r="E162" s="75">
        <v>93.87</v>
      </c>
      <c r="F162" s="75">
        <v>24.59</v>
      </c>
      <c r="G162" s="84">
        <f>SUM($B$6:B162)/1000</f>
        <v>11.748739999999994</v>
      </c>
      <c r="H162" s="84">
        <f>SUM($C$6:C162)/1000</f>
        <v>6.9699899999999975</v>
      </c>
      <c r="I162" s="84">
        <f>SUM($D$6:D162)/1000</f>
        <v>9.6015099999999958</v>
      </c>
      <c r="J162" s="84">
        <f>SUM($E$6:E162)/1000</f>
        <v>13.271289999999997</v>
      </c>
      <c r="K162" s="84">
        <f>SUM($F$6:F162)/1000</f>
        <v>7.9421599999999941</v>
      </c>
    </row>
    <row r="163" spans="1:11" x14ac:dyDescent="0.2">
      <c r="A163" s="76">
        <v>36591</v>
      </c>
      <c r="B163" s="75">
        <v>110.17</v>
      </c>
      <c r="C163" s="75">
        <v>69.099999999999994</v>
      </c>
      <c r="D163" s="75">
        <v>62.8</v>
      </c>
      <c r="E163" s="75">
        <v>91.54</v>
      </c>
      <c r="F163" s="75">
        <v>21.2</v>
      </c>
      <c r="G163" s="84">
        <f>SUM($B$6:B163)/1000</f>
        <v>11.858909999999995</v>
      </c>
      <c r="H163" s="84">
        <f>SUM($C$6:C163)/1000</f>
        <v>7.0390899999999972</v>
      </c>
      <c r="I163" s="84">
        <f>SUM($D$6:D163)/1000</f>
        <v>9.6643099999999951</v>
      </c>
      <c r="J163" s="84">
        <f>SUM($E$6:E163)/1000</f>
        <v>13.362829999999999</v>
      </c>
      <c r="K163" s="84">
        <f>SUM($F$6:F163)/1000</f>
        <v>7.9633599999999944</v>
      </c>
    </row>
    <row r="164" spans="1:11" x14ac:dyDescent="0.2">
      <c r="A164" s="76">
        <v>36592</v>
      </c>
      <c r="B164" s="75">
        <v>70.48</v>
      </c>
      <c r="C164" s="75">
        <v>75.38</v>
      </c>
      <c r="D164" s="75">
        <v>57.21</v>
      </c>
      <c r="E164" s="75">
        <v>96.09</v>
      </c>
      <c r="F164" s="75">
        <v>16.079999999999998</v>
      </c>
      <c r="G164" s="84">
        <f>SUM($B$6:B164)/1000</f>
        <v>11.929389999999994</v>
      </c>
      <c r="H164" s="84">
        <f>SUM($C$6:C164)/1000</f>
        <v>7.1144699999999972</v>
      </c>
      <c r="I164" s="84">
        <f>SUM($D$6:D164)/1000</f>
        <v>9.7215199999999946</v>
      </c>
      <c r="J164" s="84">
        <f>SUM($E$6:E164)/1000</f>
        <v>13.458919999999999</v>
      </c>
      <c r="K164" s="84">
        <f>SUM($F$6:F164)/1000</f>
        <v>7.9794399999999941</v>
      </c>
    </row>
    <row r="165" spans="1:11" x14ac:dyDescent="0.2">
      <c r="A165" s="76">
        <v>36593</v>
      </c>
      <c r="B165" s="75">
        <v>63.97</v>
      </c>
      <c r="C165" s="75">
        <v>72.959999999999994</v>
      </c>
      <c r="D165" s="75">
        <v>53.63</v>
      </c>
      <c r="E165" s="75">
        <v>101.88</v>
      </c>
      <c r="F165" s="75">
        <v>12.45</v>
      </c>
      <c r="G165" s="84">
        <f>SUM($B$6:B165)/1000</f>
        <v>11.993359999999994</v>
      </c>
      <c r="H165" s="84">
        <f>SUM($C$6:C165)/1000</f>
        <v>7.1874299999999973</v>
      </c>
      <c r="I165" s="84">
        <f>SUM($D$6:D165)/1000</f>
        <v>9.7751499999999947</v>
      </c>
      <c r="J165" s="84">
        <f>SUM($E$6:E165)/1000</f>
        <v>13.560799999999997</v>
      </c>
      <c r="K165" s="84">
        <f>SUM($F$6:F165)/1000</f>
        <v>7.9918899999999944</v>
      </c>
    </row>
    <row r="166" spans="1:11" x14ac:dyDescent="0.2">
      <c r="A166" s="76">
        <v>36594</v>
      </c>
      <c r="B166" s="75">
        <v>80.86</v>
      </c>
      <c r="C166" s="75">
        <v>65.930000000000007</v>
      </c>
      <c r="D166" s="75">
        <v>66.819999999999993</v>
      </c>
      <c r="E166" s="75">
        <v>98.5</v>
      </c>
      <c r="F166" s="75">
        <v>10.050000000000001</v>
      </c>
      <c r="G166" s="84">
        <f>SUM($B$6:B166)/1000</f>
        <v>12.074219999999993</v>
      </c>
      <c r="H166" s="84">
        <f>SUM($C$6:C166)/1000</f>
        <v>7.253359999999998</v>
      </c>
      <c r="I166" s="84">
        <f>SUM($D$6:D166)/1000</f>
        <v>9.8419699999999946</v>
      </c>
      <c r="J166" s="84">
        <f>SUM($E$6:E166)/1000</f>
        <v>13.659299999999998</v>
      </c>
      <c r="K166" s="84">
        <f>SUM($F$6:F166)/1000</f>
        <v>8.0019399999999941</v>
      </c>
    </row>
    <row r="167" spans="1:11" x14ac:dyDescent="0.2">
      <c r="A167" s="76">
        <v>36595</v>
      </c>
      <c r="B167" s="75">
        <v>54.84</v>
      </c>
      <c r="C167" s="75">
        <v>56.53</v>
      </c>
      <c r="D167" s="75">
        <v>41.94</v>
      </c>
      <c r="E167" s="75">
        <v>106.32</v>
      </c>
      <c r="F167" s="75">
        <v>14.01</v>
      </c>
      <c r="G167" s="84">
        <f>SUM($B$6:B167)/1000</f>
        <v>12.129059999999994</v>
      </c>
      <c r="H167" s="84">
        <f>SUM($C$6:C167)/1000</f>
        <v>7.3098899999999976</v>
      </c>
      <c r="I167" s="84">
        <f>SUM($D$6:D167)/1000</f>
        <v>9.8839099999999949</v>
      </c>
      <c r="J167" s="84">
        <f>SUM($E$6:E167)/1000</f>
        <v>13.765619999999997</v>
      </c>
      <c r="K167" s="84">
        <f>SUM($F$6:F167)/1000</f>
        <v>8.0159499999999948</v>
      </c>
    </row>
    <row r="168" spans="1:11" x14ac:dyDescent="0.2">
      <c r="A168" s="76">
        <v>36596</v>
      </c>
      <c r="B168" s="75">
        <v>67.239999999999995</v>
      </c>
      <c r="C168" s="75">
        <v>60.24</v>
      </c>
      <c r="D168" s="75">
        <v>50.85</v>
      </c>
      <c r="E168" s="75">
        <v>99.28</v>
      </c>
      <c r="F168" s="75">
        <v>18.510000000000002</v>
      </c>
      <c r="G168" s="84">
        <f>SUM($B$6:B168)/1000</f>
        <v>12.196299999999994</v>
      </c>
      <c r="H168" s="84">
        <f>SUM($C$6:C168)/1000</f>
        <v>7.370129999999997</v>
      </c>
      <c r="I168" s="84">
        <f>SUM($D$6:D168)/1000</f>
        <v>9.9347599999999954</v>
      </c>
      <c r="J168" s="84">
        <f>SUM($E$6:E168)/1000</f>
        <v>13.864899999999999</v>
      </c>
      <c r="K168" s="84">
        <f>SUM($F$6:F168)/1000</f>
        <v>8.0344599999999939</v>
      </c>
    </row>
    <row r="169" spans="1:11" x14ac:dyDescent="0.2">
      <c r="A169" s="76">
        <v>36597</v>
      </c>
      <c r="B169" s="75">
        <v>80.930000000000007</v>
      </c>
      <c r="C169" s="75">
        <v>70.38</v>
      </c>
      <c r="D169" s="75">
        <v>43.87</v>
      </c>
      <c r="E169" s="75">
        <v>84.85</v>
      </c>
      <c r="F169" s="75">
        <v>19.27</v>
      </c>
      <c r="G169" s="84">
        <f>SUM($B$6:B169)/1000</f>
        <v>12.277229999999994</v>
      </c>
      <c r="H169" s="84">
        <f>SUM($C$6:C169)/1000</f>
        <v>7.4405099999999971</v>
      </c>
      <c r="I169" s="84">
        <f>SUM($D$6:D169)/1000</f>
        <v>9.9786299999999954</v>
      </c>
      <c r="J169" s="84">
        <f>SUM($E$6:E169)/1000</f>
        <v>13.949749999999998</v>
      </c>
      <c r="K169" s="84">
        <f>SUM($F$6:F169)/1000</f>
        <v>8.0537299999999945</v>
      </c>
    </row>
    <row r="170" spans="1:11" x14ac:dyDescent="0.2">
      <c r="A170" s="76">
        <v>36598</v>
      </c>
      <c r="B170" s="75">
        <v>84.68</v>
      </c>
      <c r="C170" s="75">
        <v>58.74</v>
      </c>
      <c r="D170" s="75">
        <v>45.93</v>
      </c>
      <c r="E170" s="75">
        <v>78.73</v>
      </c>
      <c r="F170" s="75">
        <v>11.38</v>
      </c>
      <c r="G170" s="84">
        <f>SUM($B$6:B170)/1000</f>
        <v>12.361909999999995</v>
      </c>
      <c r="H170" s="84">
        <f>SUM($C$6:C170)/1000</f>
        <v>7.4992499999999973</v>
      </c>
      <c r="I170" s="84">
        <f>SUM($D$6:D170)/1000</f>
        <v>10.024559999999996</v>
      </c>
      <c r="J170" s="84">
        <f>SUM($E$6:E170)/1000</f>
        <v>14.028479999999998</v>
      </c>
      <c r="K170" s="84">
        <f>SUM($F$6:F170)/1000</f>
        <v>8.0651099999999953</v>
      </c>
    </row>
    <row r="171" spans="1:11" x14ac:dyDescent="0.2">
      <c r="A171" s="76">
        <v>36599</v>
      </c>
      <c r="B171" s="75">
        <v>53.15</v>
      </c>
      <c r="C171" s="75">
        <v>56.34</v>
      </c>
      <c r="D171" s="75">
        <v>65.19</v>
      </c>
      <c r="E171" s="75">
        <v>83.8</v>
      </c>
      <c r="F171" s="75">
        <v>11.63</v>
      </c>
      <c r="G171" s="84">
        <f>SUM($B$6:B171)/1000</f>
        <v>12.415059999999993</v>
      </c>
      <c r="H171" s="84">
        <f>SUM($C$6:C171)/1000</f>
        <v>7.5555899999999978</v>
      </c>
      <c r="I171" s="84">
        <f>SUM($D$6:D171)/1000</f>
        <v>10.089749999999997</v>
      </c>
      <c r="J171" s="84">
        <f>SUM($E$6:E171)/1000</f>
        <v>14.112279999999997</v>
      </c>
      <c r="K171" s="84">
        <f>SUM($F$6:F171)/1000</f>
        <v>8.0767399999999956</v>
      </c>
    </row>
    <row r="172" spans="1:11" x14ac:dyDescent="0.2">
      <c r="A172" s="76">
        <v>36600</v>
      </c>
      <c r="B172" s="75">
        <v>53.55</v>
      </c>
      <c r="C172" s="75">
        <v>88.38</v>
      </c>
      <c r="D172" s="75">
        <v>53.59</v>
      </c>
      <c r="E172" s="75">
        <v>92.67</v>
      </c>
      <c r="F172" s="75">
        <v>9.06</v>
      </c>
      <c r="G172" s="84">
        <f>SUM($B$6:B172)/1000</f>
        <v>12.468609999999993</v>
      </c>
      <c r="H172" s="84">
        <f>SUM($C$6:C172)/1000</f>
        <v>7.6439699999999977</v>
      </c>
      <c r="I172" s="84">
        <f>SUM($D$6:D172)/1000</f>
        <v>10.143339999999997</v>
      </c>
      <c r="J172" s="84">
        <f>SUM($E$6:E172)/1000</f>
        <v>14.204949999999997</v>
      </c>
      <c r="K172" s="84">
        <f>SUM($F$6:F172)/1000</f>
        <v>8.0857999999999954</v>
      </c>
    </row>
    <row r="173" spans="1:11" x14ac:dyDescent="0.2">
      <c r="A173" s="76">
        <v>36601</v>
      </c>
      <c r="B173" s="75">
        <v>70.900000000000006</v>
      </c>
      <c r="C173" s="75">
        <v>87.94</v>
      </c>
      <c r="D173" s="75">
        <v>73.48</v>
      </c>
      <c r="E173" s="75">
        <v>96.4</v>
      </c>
      <c r="F173" s="75">
        <v>9.06</v>
      </c>
      <c r="G173" s="84">
        <f>SUM($B$6:B173)/1000</f>
        <v>12.539509999999993</v>
      </c>
      <c r="H173" s="84">
        <f>SUM($C$6:C173)/1000</f>
        <v>7.7319099999999974</v>
      </c>
      <c r="I173" s="84">
        <f>SUM($D$6:D173)/1000</f>
        <v>10.216819999999997</v>
      </c>
      <c r="J173" s="84">
        <f>SUM($E$6:E173)/1000</f>
        <v>14.301349999999998</v>
      </c>
      <c r="K173" s="84">
        <f>SUM($F$6:F173)/1000</f>
        <v>8.0948599999999953</v>
      </c>
    </row>
    <row r="174" spans="1:11" x14ac:dyDescent="0.2">
      <c r="A174" s="76">
        <v>36602</v>
      </c>
      <c r="B174" s="75">
        <v>60.89</v>
      </c>
      <c r="C174" s="75">
        <v>100.1</v>
      </c>
      <c r="D174" s="75">
        <v>89.64</v>
      </c>
      <c r="E174" s="75">
        <v>112.83</v>
      </c>
      <c r="F174" s="75">
        <v>10.45</v>
      </c>
      <c r="G174" s="84">
        <f>SUM($B$6:B174)/1000</f>
        <v>12.600399999999992</v>
      </c>
      <c r="H174" s="84">
        <f>SUM($C$6:C174)/1000</f>
        <v>7.8320099999999977</v>
      </c>
      <c r="I174" s="84">
        <f>SUM($D$6:D174)/1000</f>
        <v>10.306459999999996</v>
      </c>
      <c r="J174" s="84">
        <f>SUM($E$6:E174)/1000</f>
        <v>14.414179999999996</v>
      </c>
      <c r="K174" s="84">
        <f>SUM($F$6:F174)/1000</f>
        <v>8.1053099999999958</v>
      </c>
    </row>
    <row r="175" spans="1:11" x14ac:dyDescent="0.2">
      <c r="A175" s="76">
        <v>36603</v>
      </c>
      <c r="B175" s="75">
        <v>70.930000000000007</v>
      </c>
      <c r="C175" s="75">
        <v>103.54</v>
      </c>
      <c r="D175" s="75">
        <v>88.66</v>
      </c>
      <c r="E175" s="75">
        <v>92.73</v>
      </c>
      <c r="F175" s="75">
        <v>10.43</v>
      </c>
      <c r="G175" s="84">
        <f>SUM($B$6:B175)/1000</f>
        <v>12.671329999999992</v>
      </c>
      <c r="H175" s="84">
        <f>SUM($C$6:C175)/1000</f>
        <v>7.9355499999999974</v>
      </c>
      <c r="I175" s="84">
        <f>SUM($D$6:D175)/1000</f>
        <v>10.395119999999995</v>
      </c>
      <c r="J175" s="84">
        <f>SUM($E$6:E175)/1000</f>
        <v>14.506909999999996</v>
      </c>
      <c r="K175" s="84">
        <f>SUM($F$6:F175)/1000</f>
        <v>8.1157399999999953</v>
      </c>
    </row>
    <row r="176" spans="1:11" x14ac:dyDescent="0.2">
      <c r="A176" s="76">
        <v>36604</v>
      </c>
      <c r="B176" s="75">
        <v>75.2</v>
      </c>
      <c r="C176" s="75">
        <v>105.03</v>
      </c>
      <c r="D176" s="75">
        <v>61.92</v>
      </c>
      <c r="E176" s="75">
        <v>94.59</v>
      </c>
      <c r="F176" s="75">
        <v>10.87</v>
      </c>
      <c r="G176" s="84">
        <f>SUM($B$6:B176)/1000</f>
        <v>12.746529999999993</v>
      </c>
      <c r="H176" s="84">
        <f>SUM($C$6:C176)/1000</f>
        <v>8.0405799999999967</v>
      </c>
      <c r="I176" s="84">
        <f>SUM($D$6:D176)/1000</f>
        <v>10.457039999999996</v>
      </c>
      <c r="J176" s="84">
        <f>SUM($E$6:E176)/1000</f>
        <v>14.601499999999996</v>
      </c>
      <c r="K176" s="84">
        <f>SUM($F$6:F176)/1000</f>
        <v>8.1266099999999959</v>
      </c>
    </row>
    <row r="177" spans="1:11" x14ac:dyDescent="0.2">
      <c r="A177" s="76">
        <v>36605</v>
      </c>
      <c r="B177" s="75">
        <v>69.349999999999994</v>
      </c>
      <c r="C177" s="75">
        <v>82.37</v>
      </c>
      <c r="D177" s="75">
        <v>69.62</v>
      </c>
      <c r="E177" s="75">
        <v>119.23</v>
      </c>
      <c r="F177" s="75">
        <v>12.68</v>
      </c>
      <c r="G177" s="84">
        <f>SUM($B$6:B177)/1000</f>
        <v>12.815879999999995</v>
      </c>
      <c r="H177" s="84">
        <f>SUM($C$6:C177)/1000</f>
        <v>8.1229499999999977</v>
      </c>
      <c r="I177" s="84">
        <f>SUM($D$6:D177)/1000</f>
        <v>10.526659999999996</v>
      </c>
      <c r="J177" s="84">
        <f>SUM($E$6:E177)/1000</f>
        <v>14.720729999999996</v>
      </c>
      <c r="K177" s="84">
        <f>SUM($F$6:F177)/1000</f>
        <v>8.1392899999999955</v>
      </c>
    </row>
    <row r="178" spans="1:11" x14ac:dyDescent="0.2">
      <c r="A178" s="76">
        <v>36606</v>
      </c>
      <c r="B178" s="75">
        <v>49.03</v>
      </c>
      <c r="C178" s="75">
        <v>86.98</v>
      </c>
      <c r="D178" s="75">
        <v>91.9</v>
      </c>
      <c r="E178" s="75">
        <v>89.12</v>
      </c>
      <c r="F178" s="75">
        <v>9.07</v>
      </c>
      <c r="G178" s="84">
        <f>SUM($B$6:B178)/1000</f>
        <v>12.864909999999995</v>
      </c>
      <c r="H178" s="84">
        <f>SUM($C$6:C178)/1000</f>
        <v>8.2099299999999964</v>
      </c>
      <c r="I178" s="84">
        <f>SUM($D$6:D178)/1000</f>
        <v>10.618559999999995</v>
      </c>
      <c r="J178" s="84">
        <f>SUM($E$6:E178)/1000</f>
        <v>14.809849999999997</v>
      </c>
      <c r="K178" s="84">
        <f>SUM($F$6:F178)/1000</f>
        <v>8.1483599999999967</v>
      </c>
    </row>
    <row r="179" spans="1:11" x14ac:dyDescent="0.2">
      <c r="A179" s="76">
        <v>36607</v>
      </c>
      <c r="B179" s="75">
        <v>48.44</v>
      </c>
      <c r="C179" s="75">
        <v>99.08</v>
      </c>
      <c r="D179" s="75">
        <v>81.99</v>
      </c>
      <c r="E179" s="75">
        <v>77.569999999999993</v>
      </c>
      <c r="F179" s="75">
        <v>9.07</v>
      </c>
      <c r="G179" s="84">
        <f>SUM($B$6:B179)/1000</f>
        <v>12.913349999999994</v>
      </c>
      <c r="H179" s="84">
        <f>SUM($C$6:C179)/1000</f>
        <v>8.3090099999999971</v>
      </c>
      <c r="I179" s="84">
        <f>SUM($D$6:D179)/1000</f>
        <v>10.700549999999996</v>
      </c>
      <c r="J179" s="84">
        <f>SUM($E$6:E179)/1000</f>
        <v>14.887419999999997</v>
      </c>
      <c r="K179" s="84">
        <f>SUM($F$6:F179)/1000</f>
        <v>8.1574299999999962</v>
      </c>
    </row>
    <row r="180" spans="1:11" x14ac:dyDescent="0.2">
      <c r="A180" s="76">
        <v>36608</v>
      </c>
      <c r="B180" s="75">
        <v>52.4</v>
      </c>
      <c r="C180" s="75">
        <v>86.72</v>
      </c>
      <c r="D180" s="75">
        <v>84.84</v>
      </c>
      <c r="E180" s="75">
        <v>81.16</v>
      </c>
      <c r="F180" s="75">
        <v>9.07</v>
      </c>
      <c r="G180" s="84">
        <f>SUM($B$6:B180)/1000</f>
        <v>12.965749999999995</v>
      </c>
      <c r="H180" s="84">
        <f>SUM($C$6:C180)/1000</f>
        <v>8.3957299999999968</v>
      </c>
      <c r="I180" s="84">
        <f>SUM($D$6:D180)/1000</f>
        <v>10.785389999999996</v>
      </c>
      <c r="J180" s="84">
        <f>SUM($E$6:E180)/1000</f>
        <v>14.968579999999996</v>
      </c>
      <c r="K180" s="84">
        <f>SUM($F$6:F180)/1000</f>
        <v>8.1664999999999957</v>
      </c>
    </row>
    <row r="181" spans="1:11" x14ac:dyDescent="0.2">
      <c r="A181" s="76">
        <v>36609</v>
      </c>
      <c r="B181" s="75">
        <v>45.16</v>
      </c>
      <c r="C181" s="75">
        <v>78.010000000000005</v>
      </c>
      <c r="D181" s="75">
        <v>85.54</v>
      </c>
      <c r="E181" s="75">
        <v>78.739999999999995</v>
      </c>
      <c r="F181" s="75">
        <v>9.06</v>
      </c>
      <c r="G181" s="84">
        <f>SUM($B$6:B181)/1000</f>
        <v>13.010909999999994</v>
      </c>
      <c r="H181" s="84">
        <f>SUM($C$6:C181)/1000</f>
        <v>8.4737399999999958</v>
      </c>
      <c r="I181" s="84">
        <f>SUM($D$6:D181)/1000</f>
        <v>10.870929999999996</v>
      </c>
      <c r="J181" s="84">
        <f>SUM($E$6:E181)/1000</f>
        <v>15.047319999999996</v>
      </c>
      <c r="K181" s="84">
        <f>SUM($F$6:F181)/1000</f>
        <v>8.1755599999999955</v>
      </c>
    </row>
    <row r="182" spans="1:11" x14ac:dyDescent="0.2">
      <c r="A182" s="76">
        <v>36610</v>
      </c>
      <c r="B182" s="75">
        <v>46.44</v>
      </c>
      <c r="C182" s="75">
        <v>77.59</v>
      </c>
      <c r="D182" s="75">
        <v>76.59</v>
      </c>
      <c r="E182" s="75">
        <v>76.64</v>
      </c>
      <c r="F182" s="75">
        <v>12.61</v>
      </c>
      <c r="G182" s="84">
        <f>SUM($B$6:B182)/1000</f>
        <v>13.057349999999994</v>
      </c>
      <c r="H182" s="84">
        <f>SUM($C$6:C182)/1000</f>
        <v>8.5513299999999965</v>
      </c>
      <c r="I182" s="84">
        <f>SUM($D$6:D182)/1000</f>
        <v>10.947519999999997</v>
      </c>
      <c r="J182" s="84">
        <f>SUM($E$6:E182)/1000</f>
        <v>15.123959999999995</v>
      </c>
      <c r="K182" s="84">
        <f>SUM($F$6:F182)/1000</f>
        <v>8.188169999999996</v>
      </c>
    </row>
    <row r="183" spans="1:11" x14ac:dyDescent="0.2">
      <c r="A183" s="76">
        <v>36611</v>
      </c>
      <c r="B183" s="75">
        <v>56.68</v>
      </c>
      <c r="C183" s="75">
        <v>69.290000000000006</v>
      </c>
      <c r="D183" s="75">
        <v>53.46</v>
      </c>
      <c r="E183" s="75">
        <v>88.03</v>
      </c>
      <c r="F183" s="75">
        <v>22.54</v>
      </c>
      <c r="G183" s="84">
        <f>SUM($B$6:B183)/1000</f>
        <v>13.114029999999996</v>
      </c>
      <c r="H183" s="84">
        <f>SUM($C$6:C183)/1000</f>
        <v>8.6206199999999971</v>
      </c>
      <c r="I183" s="84">
        <f>SUM($D$6:D183)/1000</f>
        <v>11.000979999999997</v>
      </c>
      <c r="J183" s="84">
        <f>SUM($E$6:E183)/1000</f>
        <v>15.211989999999997</v>
      </c>
      <c r="K183" s="84">
        <f>SUM($F$6:F183)/1000</f>
        <v>8.2107099999999953</v>
      </c>
    </row>
    <row r="184" spans="1:11" x14ac:dyDescent="0.2">
      <c r="A184" s="76">
        <v>36612</v>
      </c>
      <c r="B184" s="75">
        <v>54.75</v>
      </c>
      <c r="C184" s="75">
        <v>45.19</v>
      </c>
      <c r="D184" s="75">
        <v>57.75</v>
      </c>
      <c r="E184" s="75">
        <v>103.1</v>
      </c>
      <c r="F184" s="75">
        <v>24.43</v>
      </c>
      <c r="G184" s="84">
        <f>SUM($B$6:B184)/1000</f>
        <v>13.168779999999995</v>
      </c>
      <c r="H184" s="84">
        <f>SUM($C$6:C184)/1000</f>
        <v>8.6658099999999969</v>
      </c>
      <c r="I184" s="84">
        <f>SUM($D$6:D184)/1000</f>
        <v>11.058729999999995</v>
      </c>
      <c r="J184" s="84">
        <f>SUM($E$6:E184)/1000</f>
        <v>15.315089999999996</v>
      </c>
      <c r="K184" s="84">
        <f>SUM($F$6:F184)/1000</f>
        <v>8.2351399999999959</v>
      </c>
    </row>
    <row r="185" spans="1:11" x14ac:dyDescent="0.2">
      <c r="A185" s="76">
        <v>36613</v>
      </c>
      <c r="B185" s="75">
        <v>44.41</v>
      </c>
      <c r="C185" s="75">
        <v>45.34</v>
      </c>
      <c r="D185" s="75">
        <v>75</v>
      </c>
      <c r="E185" s="75">
        <v>103.28</v>
      </c>
      <c r="F185" s="75">
        <v>18.170000000000002</v>
      </c>
      <c r="G185" s="84">
        <f>SUM($B$6:B185)/1000</f>
        <v>13.213189999999996</v>
      </c>
      <c r="H185" s="84">
        <f>SUM($C$6:C185)/1000</f>
        <v>8.7111499999999982</v>
      </c>
      <c r="I185" s="84">
        <f>SUM($D$6:D185)/1000</f>
        <v>11.133729999999996</v>
      </c>
      <c r="J185" s="84">
        <f>SUM($E$6:E185)/1000</f>
        <v>15.418369999999998</v>
      </c>
      <c r="K185" s="84">
        <f>SUM($F$6:F185)/1000</f>
        <v>8.2533099999999955</v>
      </c>
    </row>
    <row r="186" spans="1:11" x14ac:dyDescent="0.2">
      <c r="A186" s="76">
        <v>36614</v>
      </c>
      <c r="B186" s="75">
        <v>53.73</v>
      </c>
      <c r="C186" s="75">
        <v>59.31</v>
      </c>
      <c r="D186" s="75">
        <v>76.09</v>
      </c>
      <c r="E186" s="75">
        <v>102.12</v>
      </c>
      <c r="F186" s="75">
        <v>9.5</v>
      </c>
      <c r="G186" s="84">
        <f>SUM($B$6:B186)/1000</f>
        <v>13.266919999999995</v>
      </c>
      <c r="H186" s="84">
        <f>SUM($C$6:C186)/1000</f>
        <v>8.7704599999999981</v>
      </c>
      <c r="I186" s="84">
        <f>SUM($D$6:D186)/1000</f>
        <v>11.209819999999995</v>
      </c>
      <c r="J186" s="84">
        <f>SUM($E$6:E186)/1000</f>
        <v>15.520489999999999</v>
      </c>
      <c r="K186" s="84">
        <f>SUM($F$6:F186)/1000</f>
        <v>8.2628099999999964</v>
      </c>
    </row>
    <row r="187" spans="1:11" x14ac:dyDescent="0.2">
      <c r="A187" s="76">
        <v>36615</v>
      </c>
      <c r="B187" s="75">
        <v>57.06</v>
      </c>
      <c r="C187" s="75">
        <v>52.43</v>
      </c>
      <c r="D187" s="75">
        <v>92.18</v>
      </c>
      <c r="E187" s="75">
        <v>99.86</v>
      </c>
      <c r="F187" s="75">
        <v>9.5</v>
      </c>
      <c r="G187" s="84">
        <f>SUM($B$6:B187)/1000</f>
        <v>13.323979999999993</v>
      </c>
      <c r="H187" s="84">
        <f>SUM($C$6:C187)/1000</f>
        <v>8.8228899999999975</v>
      </c>
      <c r="I187" s="84">
        <f>SUM($D$6:D187)/1000</f>
        <v>11.301999999999996</v>
      </c>
      <c r="J187" s="84">
        <f>SUM($E$6:E187)/1000</f>
        <v>15.620349999999998</v>
      </c>
      <c r="K187" s="84">
        <f>SUM($F$6:F187)/1000</f>
        <v>8.2723099999999956</v>
      </c>
    </row>
    <row r="188" spans="1:11" x14ac:dyDescent="0.2">
      <c r="A188" s="76">
        <v>36616</v>
      </c>
      <c r="B188" s="75">
        <v>68.81</v>
      </c>
      <c r="C188" s="75">
        <v>65.66</v>
      </c>
      <c r="D188" s="75">
        <v>105.14</v>
      </c>
      <c r="E188" s="75">
        <v>100.51</v>
      </c>
      <c r="F188" s="75">
        <v>9.49</v>
      </c>
      <c r="G188" s="84">
        <f>SUM($B$6:B188)/1000</f>
        <v>13.392789999999994</v>
      </c>
      <c r="H188" s="84">
        <f>SUM($C$6:C188)/1000</f>
        <v>8.8885499999999968</v>
      </c>
      <c r="I188" s="84">
        <f>SUM($D$6:D188)/1000</f>
        <v>11.407139999999997</v>
      </c>
      <c r="J188" s="84">
        <f>SUM($E$6:E188)/1000</f>
        <v>15.720859999999998</v>
      </c>
      <c r="K188" s="84">
        <f>SUM($F$6:F188)/1000</f>
        <v>8.2817999999999952</v>
      </c>
    </row>
  </sheetData>
  <mergeCells count="2">
    <mergeCell ref="G4:K4"/>
    <mergeCell ref="B4:F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59EDF-48DE-4743-A6ED-5B17CE86AAA1}">
  <sheetPr codeName="Sheet47"/>
  <dimension ref="A1:AL831"/>
  <sheetViews>
    <sheetView zoomScale="70" zoomScaleNormal="70" workbookViewId="0">
      <selection activeCell="R3" sqref="R3"/>
    </sheetView>
  </sheetViews>
  <sheetFormatPr defaultColWidth="9.28515625" defaultRowHeight="15.75" x14ac:dyDescent="0.3"/>
  <cols>
    <col min="1" max="1" width="10.140625" style="57" customWidth="1"/>
    <col min="2" max="2" width="9" style="57" customWidth="1"/>
    <col min="3" max="3" width="7.7109375" style="57" customWidth="1"/>
    <col min="4" max="4" width="9" style="57" customWidth="1"/>
    <col min="5" max="5" width="6.7109375" style="57" customWidth="1"/>
    <col min="6" max="6" width="11.42578125" style="57" customWidth="1"/>
    <col min="7" max="20" width="9.28515625" style="57"/>
    <col min="21" max="21" width="11" style="61" bestFit="1" customWidth="1"/>
    <col min="22" max="23" width="9.28515625" style="57"/>
    <col min="24" max="25" width="9.28515625" style="62"/>
    <col min="26" max="27" width="9.28515625" style="57"/>
    <col min="28" max="28" width="9.28515625" style="62"/>
    <col min="29" max="37" width="9.28515625" style="57"/>
    <col min="38" max="38" width="8.7109375" customWidth="1"/>
    <col min="39" max="16384" width="9.28515625" style="57"/>
  </cols>
  <sheetData>
    <row r="1" spans="1:37" x14ac:dyDescent="0.3">
      <c r="A1" s="106" t="str">
        <f>HYPERLINK("#'Contents page'!A1","Contents page")</f>
        <v>Contents page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</row>
    <row r="2" spans="1:37" x14ac:dyDescent="0.3">
      <c r="B2" s="58"/>
      <c r="C2" s="59" t="s">
        <v>115</v>
      </c>
      <c r="D2" s="59" t="s">
        <v>116</v>
      </c>
      <c r="E2" s="59"/>
      <c r="F2" s="59" t="s">
        <v>117</v>
      </c>
      <c r="G2" s="59" t="s">
        <v>118</v>
      </c>
      <c r="H2" s="59" t="s">
        <v>119</v>
      </c>
      <c r="I2" s="59" t="s">
        <v>120</v>
      </c>
      <c r="J2" s="59" t="s">
        <v>121</v>
      </c>
      <c r="K2" s="59" t="s">
        <v>104</v>
      </c>
      <c r="L2" s="59" t="s">
        <v>122</v>
      </c>
      <c r="M2" s="59" t="s">
        <v>123</v>
      </c>
      <c r="N2" s="60" t="s">
        <v>124</v>
      </c>
      <c r="O2" s="60" t="s">
        <v>125</v>
      </c>
      <c r="P2" s="60" t="s">
        <v>126</v>
      </c>
      <c r="Q2" s="60" t="s">
        <v>127</v>
      </c>
      <c r="R2" s="60"/>
      <c r="S2" s="60" t="s">
        <v>128</v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</row>
    <row r="3" spans="1:37" x14ac:dyDescent="0.3">
      <c r="B3" s="58" t="s">
        <v>129</v>
      </c>
      <c r="C3" s="58">
        <f>0/1000</f>
        <v>0</v>
      </c>
      <c r="D3" s="58">
        <v>192.54</v>
      </c>
      <c r="E3" s="58">
        <v>0</v>
      </c>
      <c r="F3" s="58">
        <v>0</v>
      </c>
      <c r="G3" s="58">
        <v>108</v>
      </c>
      <c r="H3" s="58">
        <v>104.4</v>
      </c>
      <c r="I3" s="58">
        <v>0</v>
      </c>
      <c r="J3" s="58">
        <v>183.3</v>
      </c>
      <c r="K3" s="58">
        <v>0</v>
      </c>
      <c r="L3" s="58">
        <v>518.16</v>
      </c>
      <c r="M3" s="58">
        <v>1585.8600000000001</v>
      </c>
      <c r="N3" s="58">
        <v>310.68</v>
      </c>
      <c r="O3" s="58">
        <v>85.56</v>
      </c>
      <c r="P3" s="58">
        <v>208.44</v>
      </c>
      <c r="Q3" s="58">
        <v>4881.0600000000004</v>
      </c>
      <c r="R3" s="58"/>
      <c r="S3" s="58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</row>
    <row r="4" spans="1:37" x14ac:dyDescent="0.3">
      <c r="B4" s="58" t="s">
        <v>130</v>
      </c>
      <c r="C4" s="58">
        <v>399.84</v>
      </c>
      <c r="D4" s="58">
        <v>192.48</v>
      </c>
      <c r="E4" s="58">
        <v>0</v>
      </c>
      <c r="F4" s="58">
        <v>0</v>
      </c>
      <c r="G4" s="58">
        <v>103.8</v>
      </c>
      <c r="H4" s="58">
        <v>0</v>
      </c>
      <c r="I4" s="58">
        <v>0</v>
      </c>
      <c r="J4" s="58">
        <v>102</v>
      </c>
      <c r="K4" s="58">
        <v>88.8</v>
      </c>
      <c r="L4" s="58">
        <v>496.79999999999995</v>
      </c>
      <c r="M4" s="58">
        <v>2935.56</v>
      </c>
      <c r="N4" s="58">
        <v>0</v>
      </c>
      <c r="O4" s="58">
        <v>0</v>
      </c>
      <c r="P4" s="58">
        <v>104.04</v>
      </c>
      <c r="Q4" s="58">
        <v>2373.06</v>
      </c>
      <c r="R4" s="58"/>
      <c r="S4" s="58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</row>
    <row r="5" spans="1:37" x14ac:dyDescent="0.3">
      <c r="B5" s="58" t="s">
        <v>131</v>
      </c>
      <c r="C5" s="58">
        <v>138.30000000000001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104.4</v>
      </c>
      <c r="J5" s="58">
        <v>191.94</v>
      </c>
      <c r="K5" s="58">
        <v>85.56</v>
      </c>
      <c r="L5" s="58">
        <v>602.6400000000001</v>
      </c>
      <c r="M5" s="58">
        <v>2694.78</v>
      </c>
      <c r="N5" s="58">
        <v>0</v>
      </c>
      <c r="O5" s="58">
        <v>0</v>
      </c>
      <c r="P5" s="58">
        <v>0</v>
      </c>
      <c r="Q5" s="58">
        <v>1105.6199999999999</v>
      </c>
      <c r="R5" s="58"/>
      <c r="S5" s="58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</row>
    <row r="6" spans="1:37" x14ac:dyDescent="0.3">
      <c r="B6" s="58" t="s">
        <v>132</v>
      </c>
      <c r="C6" s="58">
        <v>103.08</v>
      </c>
      <c r="D6" s="58">
        <v>296.04000000000002</v>
      </c>
      <c r="E6" s="58">
        <v>0</v>
      </c>
      <c r="F6" s="58">
        <v>104.04</v>
      </c>
      <c r="G6" s="58">
        <v>0</v>
      </c>
      <c r="H6" s="58">
        <v>0</v>
      </c>
      <c r="I6" s="58">
        <v>0</v>
      </c>
      <c r="J6" s="58">
        <v>106.2</v>
      </c>
      <c r="K6" s="58">
        <v>85.56</v>
      </c>
      <c r="L6" s="58">
        <v>810.06000000000006</v>
      </c>
      <c r="M6" s="58">
        <v>1082.3399999999999</v>
      </c>
      <c r="N6" s="58">
        <v>0</v>
      </c>
      <c r="O6" s="58">
        <v>0</v>
      </c>
      <c r="P6" s="58">
        <v>104.4</v>
      </c>
      <c r="Q6" s="58">
        <v>5052.6000000000004</v>
      </c>
      <c r="R6" s="58"/>
      <c r="S6" s="58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</row>
    <row r="7" spans="1:37" x14ac:dyDescent="0.3">
      <c r="B7" s="58" t="s">
        <v>133</v>
      </c>
      <c r="C7" s="58">
        <v>0</v>
      </c>
      <c r="D7" s="58">
        <v>672.96</v>
      </c>
      <c r="E7" s="58">
        <v>0</v>
      </c>
      <c r="F7" s="58">
        <v>0</v>
      </c>
      <c r="G7" s="58">
        <v>102.12</v>
      </c>
      <c r="H7" s="58">
        <v>0</v>
      </c>
      <c r="I7" s="58">
        <v>0</v>
      </c>
      <c r="J7" s="58">
        <v>275.70000000000005</v>
      </c>
      <c r="K7" s="58">
        <v>85.68</v>
      </c>
      <c r="L7" s="58">
        <v>519.24</v>
      </c>
      <c r="M7" s="58">
        <v>818.22</v>
      </c>
      <c r="N7" s="58">
        <v>0</v>
      </c>
      <c r="O7" s="58">
        <v>0</v>
      </c>
      <c r="P7" s="58">
        <v>187.2</v>
      </c>
      <c r="Q7" s="58">
        <v>5350.8600000000006</v>
      </c>
      <c r="R7" s="58"/>
      <c r="S7" s="58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37" x14ac:dyDescent="0.3">
      <c r="B8" s="58" t="s">
        <v>134</v>
      </c>
      <c r="C8" s="58">
        <v>128.1</v>
      </c>
      <c r="D8" s="58">
        <v>96.24</v>
      </c>
      <c r="E8" s="58">
        <v>0</v>
      </c>
      <c r="F8" s="58">
        <v>0</v>
      </c>
      <c r="G8" s="58">
        <v>104.4</v>
      </c>
      <c r="H8" s="58">
        <v>0</v>
      </c>
      <c r="I8" s="58">
        <v>0</v>
      </c>
      <c r="J8" s="58">
        <v>108</v>
      </c>
      <c r="K8" s="58">
        <v>88.8</v>
      </c>
      <c r="L8" s="58">
        <v>489.71999999999997</v>
      </c>
      <c r="M8" s="58">
        <v>1343.1</v>
      </c>
      <c r="N8" s="58">
        <v>0</v>
      </c>
      <c r="O8" s="58">
        <v>0</v>
      </c>
      <c r="P8" s="58">
        <v>104.4</v>
      </c>
      <c r="Q8" s="58">
        <v>3613.4399999999996</v>
      </c>
      <c r="R8" s="58"/>
      <c r="S8" s="5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</row>
    <row r="9" spans="1:37" x14ac:dyDescent="0.3">
      <c r="B9" s="58" t="s">
        <v>135</v>
      </c>
      <c r="C9" s="58">
        <v>103.08</v>
      </c>
      <c r="D9" s="58">
        <v>0</v>
      </c>
      <c r="E9" s="58">
        <v>0</v>
      </c>
      <c r="F9" s="58">
        <v>0</v>
      </c>
      <c r="G9" s="58">
        <v>0</v>
      </c>
      <c r="H9" s="58">
        <v>0</v>
      </c>
      <c r="I9" s="58">
        <v>0</v>
      </c>
      <c r="J9" s="58">
        <v>105</v>
      </c>
      <c r="K9" s="58">
        <v>88.8</v>
      </c>
      <c r="L9" s="58">
        <v>0</v>
      </c>
      <c r="M9" s="58">
        <v>319.2</v>
      </c>
      <c r="N9" s="58">
        <v>0</v>
      </c>
      <c r="O9" s="58">
        <v>0</v>
      </c>
      <c r="P9" s="58">
        <v>0</v>
      </c>
      <c r="Q9" s="58">
        <v>208.8</v>
      </c>
      <c r="R9" s="58"/>
      <c r="S9" s="58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</row>
    <row r="10" spans="1:37" x14ac:dyDescent="0.3">
      <c r="B10" s="58" t="s">
        <v>136</v>
      </c>
      <c r="C10" s="58">
        <v>82.8</v>
      </c>
      <c r="D10" s="58">
        <v>0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88.8</v>
      </c>
      <c r="L10" s="58">
        <v>931.92</v>
      </c>
      <c r="M10" s="58">
        <v>449.28</v>
      </c>
      <c r="N10" s="58">
        <v>0</v>
      </c>
      <c r="O10" s="58">
        <v>104.4</v>
      </c>
      <c r="P10" s="58">
        <v>208.8</v>
      </c>
      <c r="Q10" s="58">
        <v>2237.4</v>
      </c>
      <c r="R10" s="58"/>
      <c r="S10" s="58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</row>
    <row r="11" spans="1:37" x14ac:dyDescent="0.3">
      <c r="B11" s="58" t="s">
        <v>137</v>
      </c>
      <c r="C11" s="58">
        <v>0</v>
      </c>
      <c r="D11" s="58">
        <v>192.24</v>
      </c>
      <c r="E11" s="58">
        <v>0</v>
      </c>
      <c r="F11" s="58">
        <v>0</v>
      </c>
      <c r="G11" s="58">
        <v>208.8</v>
      </c>
      <c r="H11" s="58">
        <v>0</v>
      </c>
      <c r="I11" s="58">
        <v>0</v>
      </c>
      <c r="J11" s="58">
        <v>208.56</v>
      </c>
      <c r="K11" s="58">
        <v>88.8</v>
      </c>
      <c r="L11" s="58">
        <v>208.8</v>
      </c>
      <c r="M11" s="58">
        <v>87.42</v>
      </c>
      <c r="N11" s="58">
        <v>0</v>
      </c>
      <c r="O11" s="58">
        <v>0</v>
      </c>
      <c r="P11" s="58">
        <v>208.2</v>
      </c>
      <c r="Q11" s="58">
        <v>3720.96</v>
      </c>
      <c r="R11" s="58"/>
      <c r="S11" s="58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</row>
    <row r="12" spans="1:37" x14ac:dyDescent="0.3"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</row>
    <row r="13" spans="1:37" x14ac:dyDescent="0.3">
      <c r="C13" s="57" t="s">
        <v>138</v>
      </c>
      <c r="D13" s="57" t="s">
        <v>139</v>
      </c>
      <c r="F13" s="57" t="s">
        <v>140</v>
      </c>
      <c r="G13" s="57" t="s">
        <v>138</v>
      </c>
      <c r="H13" s="57" t="s">
        <v>141</v>
      </c>
      <c r="I13" s="57" t="s">
        <v>142</v>
      </c>
      <c r="J13" s="57" t="s">
        <v>139</v>
      </c>
      <c r="K13" s="57" t="s">
        <v>141</v>
      </c>
      <c r="L13" s="57" t="s">
        <v>140</v>
      </c>
      <c r="M13" s="57" t="s">
        <v>143</v>
      </c>
      <c r="N13" s="57" t="s">
        <v>141</v>
      </c>
      <c r="O13" s="57" t="s">
        <v>141</v>
      </c>
      <c r="P13" s="57" t="s">
        <v>144</v>
      </c>
      <c r="Q13" s="57" t="s">
        <v>144</v>
      </c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</row>
    <row r="14" spans="1:37" x14ac:dyDescent="0.3"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</row>
    <row r="15" spans="1:37" x14ac:dyDescent="0.3"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</row>
    <row r="16" spans="1:37" x14ac:dyDescent="0.3"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</row>
    <row r="17" spans="2:37" ht="45" x14ac:dyDescent="0.3">
      <c r="B17" s="58"/>
      <c r="C17" s="83" t="s">
        <v>138</v>
      </c>
      <c r="D17" s="83" t="s">
        <v>139</v>
      </c>
      <c r="E17" s="83" t="s">
        <v>140</v>
      </c>
      <c r="F17" s="83" t="s">
        <v>144</v>
      </c>
      <c r="G17" s="83" t="s">
        <v>142</v>
      </c>
      <c r="H17" s="83" t="s">
        <v>143</v>
      </c>
      <c r="I17" s="59" t="s">
        <v>141</v>
      </c>
      <c r="J17" s="59"/>
      <c r="K17" s="59"/>
      <c r="L17" s="59"/>
      <c r="M17" s="59"/>
      <c r="N17" s="60"/>
      <c r="O17" s="60"/>
      <c r="P17" s="60"/>
      <c r="Q17" s="60"/>
      <c r="R17" s="60"/>
      <c r="S17" s="60" t="s">
        <v>128</v>
      </c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</row>
    <row r="18" spans="2:37" x14ac:dyDescent="0.3">
      <c r="B18" s="58" t="s">
        <v>129</v>
      </c>
      <c r="C18" s="58">
        <f>(C3+G3)/1000</f>
        <v>0.108</v>
      </c>
      <c r="D18" s="58">
        <f>(D3+J3)/1000</f>
        <v>0.37584000000000001</v>
      </c>
      <c r="E18" s="58">
        <f>(F3+L3)/1000</f>
        <v>0.51815999999999995</v>
      </c>
      <c r="F18" s="58">
        <f>(P3+Q3)/1000</f>
        <v>5.0895000000000001</v>
      </c>
      <c r="G18" s="58">
        <f>I3/1000</f>
        <v>0</v>
      </c>
      <c r="H18" s="58">
        <f>M3/1000</f>
        <v>1.58586</v>
      </c>
      <c r="I18" s="58">
        <f>(H3+K3+N3+O3)/1000</f>
        <v>0.50064000000000008</v>
      </c>
      <c r="J18" s="58"/>
      <c r="K18" s="58"/>
      <c r="L18" s="58"/>
      <c r="M18" s="58"/>
      <c r="N18" s="58"/>
      <c r="O18" s="58"/>
      <c r="P18" s="58"/>
      <c r="Q18" s="58"/>
      <c r="R18" s="58"/>
      <c r="S18" s="5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2:37" x14ac:dyDescent="0.3">
      <c r="B19" s="58" t="s">
        <v>130</v>
      </c>
      <c r="C19" s="58">
        <f>(C4+G4)/1000</f>
        <v>0.50363999999999998</v>
      </c>
      <c r="D19" s="58">
        <f t="shared" ref="D19:D26" si="0">(D4+J4)/1000</f>
        <v>0.29448000000000002</v>
      </c>
      <c r="E19" s="58">
        <f t="shared" ref="E19:E26" si="1">(F4+L4)/1000</f>
        <v>0.49679999999999996</v>
      </c>
      <c r="F19" s="58">
        <f t="shared" ref="F19:F26" si="2">(P4+Q4)/1000</f>
        <v>2.4771000000000001</v>
      </c>
      <c r="G19" s="58">
        <f t="shared" ref="G19:G26" si="3">I4/1000</f>
        <v>0</v>
      </c>
      <c r="H19" s="58">
        <f t="shared" ref="H19:H26" si="4">M4/1000</f>
        <v>2.9355599999999997</v>
      </c>
      <c r="I19" s="58">
        <f t="shared" ref="I19:I26" si="5">(H4+K4+N4+O4)/1000</f>
        <v>8.8800000000000004E-2</v>
      </c>
      <c r="J19" s="58"/>
      <c r="K19" s="58"/>
      <c r="L19" s="58"/>
      <c r="M19" s="58"/>
      <c r="N19" s="58"/>
      <c r="O19" s="58"/>
      <c r="P19" s="58"/>
      <c r="Q19" s="58"/>
      <c r="R19" s="58"/>
      <c r="S19" s="58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</row>
    <row r="20" spans="2:37" x14ac:dyDescent="0.3">
      <c r="B20" s="58" t="s">
        <v>131</v>
      </c>
      <c r="C20" s="58">
        <f t="shared" ref="C20:C26" si="6">(C5+G5)/1000</f>
        <v>0.13830000000000001</v>
      </c>
      <c r="D20" s="58">
        <f t="shared" si="0"/>
        <v>0.19194</v>
      </c>
      <c r="E20" s="58">
        <f t="shared" si="1"/>
        <v>0.60264000000000006</v>
      </c>
      <c r="F20" s="58">
        <f t="shared" si="2"/>
        <v>1.1056199999999998</v>
      </c>
      <c r="G20" s="58">
        <f t="shared" si="3"/>
        <v>0.10440000000000001</v>
      </c>
      <c r="H20" s="58">
        <f t="shared" si="4"/>
        <v>2.6947800000000002</v>
      </c>
      <c r="I20" s="58">
        <f t="shared" si="5"/>
        <v>8.5559999999999997E-2</v>
      </c>
      <c r="J20" s="58"/>
      <c r="K20" s="58"/>
      <c r="L20" s="58"/>
      <c r="M20" s="58"/>
      <c r="N20" s="58"/>
      <c r="O20" s="58"/>
      <c r="P20" s="58"/>
      <c r="Q20" s="58"/>
      <c r="R20" s="58"/>
      <c r="S20" s="58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</row>
    <row r="21" spans="2:37" x14ac:dyDescent="0.3">
      <c r="B21" s="58" t="s">
        <v>132</v>
      </c>
      <c r="C21" s="58">
        <f t="shared" si="6"/>
        <v>0.10308</v>
      </c>
      <c r="D21" s="58">
        <f t="shared" si="0"/>
        <v>0.40223999999999999</v>
      </c>
      <c r="E21" s="58">
        <f t="shared" si="1"/>
        <v>0.91410000000000002</v>
      </c>
      <c r="F21" s="58">
        <f t="shared" si="2"/>
        <v>5.157</v>
      </c>
      <c r="G21" s="58">
        <f t="shared" si="3"/>
        <v>0</v>
      </c>
      <c r="H21" s="58">
        <f t="shared" si="4"/>
        <v>1.0823399999999999</v>
      </c>
      <c r="I21" s="58">
        <f t="shared" si="5"/>
        <v>8.5559999999999997E-2</v>
      </c>
      <c r="J21" s="58"/>
      <c r="K21" s="58"/>
      <c r="L21" s="58"/>
      <c r="M21" s="58"/>
      <c r="N21" s="58"/>
      <c r="O21" s="58"/>
      <c r="P21" s="58"/>
      <c r="Q21" s="58"/>
      <c r="R21" s="58"/>
      <c r="S21" s="58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</row>
    <row r="22" spans="2:37" x14ac:dyDescent="0.3">
      <c r="B22" s="58" t="s">
        <v>133</v>
      </c>
      <c r="C22" s="58">
        <f t="shared" si="6"/>
        <v>0.10212</v>
      </c>
      <c r="D22" s="58">
        <f t="shared" si="0"/>
        <v>0.94866000000000006</v>
      </c>
      <c r="E22" s="58">
        <f t="shared" si="1"/>
        <v>0.51924000000000003</v>
      </c>
      <c r="F22" s="58">
        <f t="shared" si="2"/>
        <v>5.5380600000000006</v>
      </c>
      <c r="G22" s="58">
        <f t="shared" si="3"/>
        <v>0</v>
      </c>
      <c r="H22" s="58">
        <f t="shared" si="4"/>
        <v>0.81822000000000006</v>
      </c>
      <c r="I22" s="58">
        <f t="shared" si="5"/>
        <v>8.5680000000000006E-2</v>
      </c>
      <c r="J22" s="58"/>
      <c r="K22" s="58"/>
      <c r="L22" s="58"/>
      <c r="M22" s="58"/>
      <c r="N22" s="58"/>
      <c r="O22" s="58"/>
      <c r="P22" s="58"/>
      <c r="Q22" s="58"/>
      <c r="R22" s="58"/>
      <c r="S22" s="58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</row>
    <row r="23" spans="2:37" x14ac:dyDescent="0.3">
      <c r="B23" s="58" t="s">
        <v>134</v>
      </c>
      <c r="C23" s="58">
        <f t="shared" si="6"/>
        <v>0.23250000000000001</v>
      </c>
      <c r="D23" s="58">
        <f t="shared" si="0"/>
        <v>0.20424</v>
      </c>
      <c r="E23" s="58">
        <f t="shared" si="1"/>
        <v>0.48971999999999999</v>
      </c>
      <c r="F23" s="58">
        <f t="shared" si="2"/>
        <v>3.7178399999999998</v>
      </c>
      <c r="G23" s="58">
        <f t="shared" si="3"/>
        <v>0</v>
      </c>
      <c r="H23" s="58">
        <f t="shared" si="4"/>
        <v>1.3431</v>
      </c>
      <c r="I23" s="58">
        <f t="shared" si="5"/>
        <v>8.8800000000000004E-2</v>
      </c>
      <c r="J23" s="58"/>
      <c r="K23" s="58"/>
      <c r="L23" s="58"/>
      <c r="M23" s="58"/>
      <c r="N23" s="58"/>
      <c r="O23" s="58"/>
      <c r="P23" s="58"/>
      <c r="Q23" s="58"/>
      <c r="R23" s="58"/>
      <c r="S23" s="58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</row>
    <row r="24" spans="2:37" x14ac:dyDescent="0.3">
      <c r="B24" s="58" t="s">
        <v>135</v>
      </c>
      <c r="C24" s="58">
        <f t="shared" si="6"/>
        <v>0.10308</v>
      </c>
      <c r="D24" s="58">
        <f t="shared" si="0"/>
        <v>0.105</v>
      </c>
      <c r="E24" s="58">
        <f t="shared" si="1"/>
        <v>0</v>
      </c>
      <c r="F24" s="58">
        <f t="shared" si="2"/>
        <v>0.20880000000000001</v>
      </c>
      <c r="G24" s="58">
        <f t="shared" si="3"/>
        <v>0</v>
      </c>
      <c r="H24" s="58">
        <f t="shared" si="4"/>
        <v>0.31919999999999998</v>
      </c>
      <c r="I24" s="58">
        <f t="shared" si="5"/>
        <v>8.8800000000000004E-2</v>
      </c>
      <c r="J24" s="58"/>
      <c r="K24" s="58"/>
      <c r="L24" s="58"/>
      <c r="M24" s="58"/>
      <c r="N24" s="58"/>
      <c r="O24" s="58"/>
      <c r="P24" s="58"/>
      <c r="Q24" s="58"/>
      <c r="R24" s="58"/>
      <c r="S24" s="58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</row>
    <row r="25" spans="2:37" x14ac:dyDescent="0.3">
      <c r="B25" s="58" t="s">
        <v>136</v>
      </c>
      <c r="C25" s="58">
        <f t="shared" si="6"/>
        <v>8.2799999999999999E-2</v>
      </c>
      <c r="D25" s="58">
        <f t="shared" si="0"/>
        <v>0</v>
      </c>
      <c r="E25" s="58">
        <f t="shared" si="1"/>
        <v>0.93191999999999997</v>
      </c>
      <c r="F25" s="58">
        <f t="shared" si="2"/>
        <v>2.4462000000000002</v>
      </c>
      <c r="G25" s="58">
        <f t="shared" si="3"/>
        <v>0</v>
      </c>
      <c r="H25" s="58">
        <f t="shared" si="4"/>
        <v>0.44927999999999996</v>
      </c>
      <c r="I25" s="58">
        <f t="shared" si="5"/>
        <v>0.19319999999999998</v>
      </c>
      <c r="J25" s="58"/>
      <c r="K25" s="58"/>
      <c r="L25" s="58"/>
      <c r="M25" s="58"/>
      <c r="N25" s="58"/>
      <c r="O25" s="58"/>
      <c r="P25" s="58"/>
      <c r="Q25" s="58"/>
      <c r="R25" s="58"/>
      <c r="S25" s="58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</row>
    <row r="26" spans="2:37" x14ac:dyDescent="0.3">
      <c r="B26" s="58" t="s">
        <v>137</v>
      </c>
      <c r="C26" s="58">
        <f t="shared" si="6"/>
        <v>0.20880000000000001</v>
      </c>
      <c r="D26" s="58">
        <f t="shared" si="0"/>
        <v>0.40079999999999999</v>
      </c>
      <c r="E26" s="58">
        <f t="shared" si="1"/>
        <v>0.20880000000000001</v>
      </c>
      <c r="F26" s="58">
        <f t="shared" si="2"/>
        <v>3.92916</v>
      </c>
      <c r="G26" s="58">
        <f t="shared" si="3"/>
        <v>0</v>
      </c>
      <c r="H26" s="58">
        <f t="shared" si="4"/>
        <v>8.7419999999999998E-2</v>
      </c>
      <c r="I26" s="58">
        <f t="shared" si="5"/>
        <v>8.8800000000000004E-2</v>
      </c>
      <c r="J26" s="58"/>
      <c r="K26" s="58"/>
      <c r="L26" s="58"/>
      <c r="M26" s="58"/>
      <c r="N26" s="58"/>
      <c r="O26" s="58"/>
      <c r="P26" s="58"/>
      <c r="Q26" s="58"/>
      <c r="R26" s="58"/>
      <c r="S26" s="58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</row>
    <row r="27" spans="2:37" x14ac:dyDescent="0.3"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</row>
    <row r="28" spans="2:37" ht="18" x14ac:dyDescent="0.35">
      <c r="B28" s="9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2:37" x14ac:dyDescent="0.3"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</row>
    <row r="30" spans="2:37" x14ac:dyDescent="0.3"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</row>
    <row r="31" spans="2:37" x14ac:dyDescent="0.3"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</row>
    <row r="32" spans="2:37" x14ac:dyDescent="0.3"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</row>
    <row r="33" spans="21:37" x14ac:dyDescent="0.3"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</row>
    <row r="34" spans="21:37" x14ac:dyDescent="0.3"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</row>
    <row r="35" spans="21:37" x14ac:dyDescent="0.3"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21:37" x14ac:dyDescent="0.3"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</row>
    <row r="37" spans="21:37" x14ac:dyDescent="0.3"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21:37" x14ac:dyDescent="0.3"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21:37" x14ac:dyDescent="0.3"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21:37" x14ac:dyDescent="0.3"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21:37" x14ac:dyDescent="0.3"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21:37" x14ac:dyDescent="0.3"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</row>
    <row r="43" spans="21:37" x14ac:dyDescent="0.3"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</row>
    <row r="44" spans="21:37" x14ac:dyDescent="0.3"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</row>
    <row r="45" spans="21:37" x14ac:dyDescent="0.3"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</row>
    <row r="46" spans="21:37" x14ac:dyDescent="0.3"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21:37" x14ac:dyDescent="0.3"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</row>
    <row r="48" spans="21:37" x14ac:dyDescent="0.3"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</row>
    <row r="49" spans="1:37" x14ac:dyDescent="0.3"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</row>
    <row r="50" spans="1:37" x14ac:dyDescent="0.3"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x14ac:dyDescent="0.3"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 x14ac:dyDescent="0.3"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x14ac:dyDescent="0.3"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x14ac:dyDescent="0.3"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 x14ac:dyDescent="0.3"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 x14ac:dyDescent="0.3"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x14ac:dyDescent="0.3"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37" x14ac:dyDescent="0.3"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</row>
    <row r="59" spans="1:37" x14ac:dyDescent="0.3"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</row>
    <row r="60" spans="1:37" x14ac:dyDescent="0.3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</row>
    <row r="61" spans="1:37" x14ac:dyDescent="0.3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</row>
    <row r="62" spans="1:37" x14ac:dyDescent="0.3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</row>
    <row r="63" spans="1:37" x14ac:dyDescent="0.3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</row>
    <row r="64" spans="1:37" x14ac:dyDescent="0.3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</row>
    <row r="65" spans="1:37" x14ac:dyDescent="0.3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</row>
    <row r="66" spans="1:37" x14ac:dyDescent="0.3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</row>
    <row r="67" spans="1:37" x14ac:dyDescent="0.3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</row>
    <row r="68" spans="1:37" x14ac:dyDescent="0.3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</row>
    <row r="69" spans="1:37" x14ac:dyDescent="0.3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</row>
    <row r="70" spans="1:37" x14ac:dyDescent="0.3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</row>
    <row r="71" spans="1:37" x14ac:dyDescent="0.3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</row>
    <row r="72" spans="1:37" x14ac:dyDescent="0.3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</row>
    <row r="73" spans="1:37" x14ac:dyDescent="0.3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</row>
    <row r="74" spans="1:37" x14ac:dyDescent="0.3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</row>
    <row r="75" spans="1:37" x14ac:dyDescent="0.3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</row>
    <row r="76" spans="1:37" x14ac:dyDescent="0.3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</row>
    <row r="77" spans="1:37" x14ac:dyDescent="0.3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</row>
    <row r="78" spans="1:37" x14ac:dyDescent="0.3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</row>
    <row r="79" spans="1:37" x14ac:dyDescent="0.3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</row>
    <row r="80" spans="1:37" x14ac:dyDescent="0.3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</row>
    <row r="81" spans="1:37" x14ac:dyDescent="0.3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x14ac:dyDescent="0.3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x14ac:dyDescent="0.3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x14ac:dyDescent="0.3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x14ac:dyDescent="0.3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x14ac:dyDescent="0.3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x14ac:dyDescent="0.3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x14ac:dyDescent="0.3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x14ac:dyDescent="0.3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x14ac:dyDescent="0.3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x14ac:dyDescent="0.3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x14ac:dyDescent="0.3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x14ac:dyDescent="0.3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x14ac:dyDescent="0.3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x14ac:dyDescent="0.3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x14ac:dyDescent="0.3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x14ac:dyDescent="0.3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x14ac:dyDescent="0.3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x14ac:dyDescent="0.3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x14ac:dyDescent="0.3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x14ac:dyDescent="0.3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x14ac:dyDescent="0.3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x14ac:dyDescent="0.3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x14ac:dyDescent="0.3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x14ac:dyDescent="0.3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x14ac:dyDescent="0.3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x14ac:dyDescent="0.3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x14ac:dyDescent="0.3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x14ac:dyDescent="0.3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x14ac:dyDescent="0.3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x14ac:dyDescent="0.3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x14ac:dyDescent="0.3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x14ac:dyDescent="0.3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x14ac:dyDescent="0.3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x14ac:dyDescent="0.3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x14ac:dyDescent="0.3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x14ac:dyDescent="0.3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x14ac:dyDescent="0.3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7" x14ac:dyDescent="0.3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x14ac:dyDescent="0.3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</row>
    <row r="124" spans="1:37" x14ac:dyDescent="0.3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7" x14ac:dyDescent="0.3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x14ac:dyDescent="0.3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</row>
    <row r="127" spans="1:37" x14ac:dyDescent="0.3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7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</row>
    <row r="130" spans="1:37" x14ac:dyDescent="0.3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x14ac:dyDescent="0.3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x14ac:dyDescent="0.3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x14ac:dyDescent="0.3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x14ac:dyDescent="0.3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x14ac:dyDescent="0.3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</row>
    <row r="142" spans="1:37" x14ac:dyDescent="0.3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x14ac:dyDescent="0.3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</row>
    <row r="145" spans="1:37" x14ac:dyDescent="0.3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  <row r="146" spans="1:37" x14ac:dyDescent="0.3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</row>
    <row r="147" spans="1:37" x14ac:dyDescent="0.3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</row>
    <row r="148" spans="1:37" x14ac:dyDescent="0.3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</row>
    <row r="149" spans="1:37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</row>
    <row r="150" spans="1:37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</row>
    <row r="151" spans="1:37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</row>
    <row r="152" spans="1:37" x14ac:dyDescent="0.3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</row>
    <row r="153" spans="1:37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</row>
    <row r="154" spans="1:37" x14ac:dyDescent="0.3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</row>
    <row r="155" spans="1:37" x14ac:dyDescent="0.3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</row>
    <row r="156" spans="1:37" x14ac:dyDescent="0.3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</row>
    <row r="157" spans="1:37" x14ac:dyDescent="0.3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</row>
    <row r="158" spans="1:37" x14ac:dyDescent="0.3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</row>
    <row r="159" spans="1:37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</row>
    <row r="160" spans="1:37" x14ac:dyDescent="0.3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</row>
    <row r="161" spans="1:37" x14ac:dyDescent="0.3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</row>
    <row r="162" spans="1:37" x14ac:dyDescent="0.3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</row>
    <row r="163" spans="1:37" x14ac:dyDescent="0.3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</row>
    <row r="164" spans="1:37" x14ac:dyDescent="0.3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</row>
    <row r="165" spans="1:37" x14ac:dyDescent="0.3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</row>
    <row r="166" spans="1:37" x14ac:dyDescent="0.3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</row>
    <row r="167" spans="1:37" x14ac:dyDescent="0.3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</row>
    <row r="168" spans="1:37" x14ac:dyDescent="0.3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</row>
    <row r="169" spans="1:37" x14ac:dyDescent="0.3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</row>
    <row r="170" spans="1:37" x14ac:dyDescent="0.3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</row>
    <row r="171" spans="1:37" x14ac:dyDescent="0.3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</row>
    <row r="172" spans="1:37" x14ac:dyDescent="0.3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</row>
    <row r="173" spans="1:37" x14ac:dyDescent="0.3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</row>
    <row r="174" spans="1:37" x14ac:dyDescent="0.3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</row>
    <row r="175" spans="1:37" x14ac:dyDescent="0.3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</row>
    <row r="176" spans="1:37" x14ac:dyDescent="0.3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</row>
    <row r="177" spans="1:37" x14ac:dyDescent="0.3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</row>
    <row r="178" spans="1:37" x14ac:dyDescent="0.3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</row>
    <row r="179" spans="1:37" x14ac:dyDescent="0.3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</row>
    <row r="180" spans="1:37" x14ac:dyDescent="0.3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</row>
    <row r="181" spans="1:37" x14ac:dyDescent="0.3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</row>
    <row r="182" spans="1:37" x14ac:dyDescent="0.3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</row>
    <row r="183" spans="1:37" x14ac:dyDescent="0.3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</row>
    <row r="184" spans="1:37" x14ac:dyDescent="0.3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</row>
    <row r="185" spans="1:37" x14ac:dyDescent="0.3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</row>
    <row r="186" spans="1:37" x14ac:dyDescent="0.3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</row>
    <row r="187" spans="1:37" x14ac:dyDescent="0.3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</row>
    <row r="188" spans="1:37" x14ac:dyDescent="0.3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</row>
    <row r="189" spans="1:37" x14ac:dyDescent="0.3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</row>
    <row r="190" spans="1:37" x14ac:dyDescent="0.3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</row>
    <row r="191" spans="1:37" x14ac:dyDescent="0.3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</row>
    <row r="192" spans="1:37" x14ac:dyDescent="0.3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</row>
    <row r="193" spans="1:37" x14ac:dyDescent="0.3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</row>
    <row r="194" spans="1:37" x14ac:dyDescent="0.3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</row>
    <row r="195" spans="1:37" x14ac:dyDescent="0.3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</row>
    <row r="196" spans="1:37" x14ac:dyDescent="0.3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</row>
    <row r="197" spans="1:37" x14ac:dyDescent="0.3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</row>
    <row r="198" spans="1:37" x14ac:dyDescent="0.3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</row>
    <row r="199" spans="1:37" x14ac:dyDescent="0.3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</row>
    <row r="200" spans="1:37" x14ac:dyDescent="0.3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</row>
    <row r="201" spans="1:37" x14ac:dyDescent="0.3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</row>
    <row r="202" spans="1:37" x14ac:dyDescent="0.3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</row>
    <row r="203" spans="1:37" x14ac:dyDescent="0.3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</row>
    <row r="204" spans="1:37" x14ac:dyDescent="0.3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</row>
    <row r="205" spans="1:37" x14ac:dyDescent="0.3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</row>
    <row r="206" spans="1:37" x14ac:dyDescent="0.3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</row>
    <row r="207" spans="1:37" x14ac:dyDescent="0.3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</row>
    <row r="208" spans="1:37" x14ac:dyDescent="0.3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</row>
    <row r="209" spans="1:37" x14ac:dyDescent="0.3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</row>
    <row r="210" spans="1:37" x14ac:dyDescent="0.3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</row>
    <row r="211" spans="1:37" x14ac:dyDescent="0.3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</row>
    <row r="212" spans="1:37" x14ac:dyDescent="0.3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</row>
    <row r="213" spans="1:37" x14ac:dyDescent="0.3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</row>
    <row r="214" spans="1:37" x14ac:dyDescent="0.3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</row>
    <row r="215" spans="1:37" x14ac:dyDescent="0.3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</row>
    <row r="216" spans="1:37" x14ac:dyDescent="0.3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</row>
    <row r="217" spans="1:37" x14ac:dyDescent="0.3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</row>
    <row r="218" spans="1:37" x14ac:dyDescent="0.3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</row>
    <row r="219" spans="1:37" x14ac:dyDescent="0.3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</row>
    <row r="220" spans="1:37" x14ac:dyDescent="0.3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</row>
    <row r="221" spans="1:37" x14ac:dyDescent="0.3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</row>
    <row r="222" spans="1:37" x14ac:dyDescent="0.3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</row>
    <row r="223" spans="1:37" x14ac:dyDescent="0.3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</row>
    <row r="224" spans="1:37" x14ac:dyDescent="0.3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</row>
    <row r="225" spans="1:37" x14ac:dyDescent="0.3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</row>
    <row r="226" spans="1:37" x14ac:dyDescent="0.3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</row>
    <row r="227" spans="1:37" x14ac:dyDescent="0.3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</row>
    <row r="228" spans="1:37" x14ac:dyDescent="0.3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</row>
    <row r="229" spans="1:37" x14ac:dyDescent="0.3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</row>
    <row r="230" spans="1:37" x14ac:dyDescent="0.3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</row>
    <row r="231" spans="1:37" x14ac:dyDescent="0.3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</row>
    <row r="232" spans="1:37" x14ac:dyDescent="0.3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</row>
    <row r="233" spans="1:37" x14ac:dyDescent="0.3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</row>
    <row r="234" spans="1:37" x14ac:dyDescent="0.3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</row>
    <row r="235" spans="1:37" x14ac:dyDescent="0.3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</row>
    <row r="236" spans="1:37" x14ac:dyDescent="0.3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</row>
    <row r="237" spans="1:37" x14ac:dyDescent="0.3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</row>
    <row r="238" spans="1:37" x14ac:dyDescent="0.3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</row>
    <row r="239" spans="1:37" x14ac:dyDescent="0.3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</row>
    <row r="240" spans="1:37" x14ac:dyDescent="0.3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</row>
    <row r="241" spans="1:37" x14ac:dyDescent="0.3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</row>
    <row r="242" spans="1:37" x14ac:dyDescent="0.3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</row>
    <row r="243" spans="1:37" x14ac:dyDescent="0.3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</row>
    <row r="244" spans="1:37" x14ac:dyDescent="0.3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</row>
    <row r="245" spans="1:37" x14ac:dyDescent="0.3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</row>
    <row r="246" spans="1:37" x14ac:dyDescent="0.3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</row>
    <row r="247" spans="1:37" x14ac:dyDescent="0.3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</row>
    <row r="248" spans="1:37" x14ac:dyDescent="0.3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</row>
    <row r="249" spans="1:37" x14ac:dyDescent="0.3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</row>
    <row r="250" spans="1:37" x14ac:dyDescent="0.3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</row>
    <row r="251" spans="1:37" x14ac:dyDescent="0.3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</row>
    <row r="252" spans="1:37" x14ac:dyDescent="0.3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</row>
    <row r="253" spans="1:37" x14ac:dyDescent="0.3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</row>
    <row r="254" spans="1:37" x14ac:dyDescent="0.3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</row>
    <row r="255" spans="1:37" x14ac:dyDescent="0.3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</row>
    <row r="256" spans="1:37" x14ac:dyDescent="0.3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</row>
    <row r="257" spans="1:37" x14ac:dyDescent="0.3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</row>
    <row r="258" spans="1:37" x14ac:dyDescent="0.3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</row>
    <row r="259" spans="1:37" x14ac:dyDescent="0.3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</row>
    <row r="260" spans="1:37" x14ac:dyDescent="0.3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</row>
    <row r="261" spans="1:37" x14ac:dyDescent="0.3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</row>
    <row r="262" spans="1:37" x14ac:dyDescent="0.3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</row>
    <row r="263" spans="1:37" x14ac:dyDescent="0.3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</row>
    <row r="264" spans="1:37" x14ac:dyDescent="0.3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</row>
    <row r="265" spans="1:37" x14ac:dyDescent="0.3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</row>
    <row r="266" spans="1:37" x14ac:dyDescent="0.3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</row>
    <row r="267" spans="1:37" x14ac:dyDescent="0.3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</row>
    <row r="268" spans="1:37" x14ac:dyDescent="0.3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</row>
    <row r="269" spans="1:37" x14ac:dyDescent="0.3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</row>
    <row r="270" spans="1:37" x14ac:dyDescent="0.3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</row>
    <row r="271" spans="1:37" x14ac:dyDescent="0.3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</row>
    <row r="272" spans="1:37" x14ac:dyDescent="0.3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</row>
    <row r="273" spans="1:37" x14ac:dyDescent="0.3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</row>
    <row r="274" spans="1:37" x14ac:dyDescent="0.3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</row>
    <row r="275" spans="1:37" x14ac:dyDescent="0.3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</row>
    <row r="276" spans="1:37" x14ac:dyDescent="0.3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</row>
    <row r="277" spans="1:37" x14ac:dyDescent="0.3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</row>
    <row r="278" spans="1:37" x14ac:dyDescent="0.3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</row>
    <row r="279" spans="1:37" x14ac:dyDescent="0.3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</row>
    <row r="280" spans="1:37" x14ac:dyDescent="0.3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</row>
    <row r="281" spans="1:37" x14ac:dyDescent="0.3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</row>
    <row r="282" spans="1:37" x14ac:dyDescent="0.3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</row>
    <row r="283" spans="1:37" x14ac:dyDescent="0.3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</row>
    <row r="284" spans="1:37" x14ac:dyDescent="0.3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</row>
    <row r="285" spans="1:37" x14ac:dyDescent="0.3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</row>
    <row r="286" spans="1:37" x14ac:dyDescent="0.3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</row>
    <row r="287" spans="1:37" x14ac:dyDescent="0.3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</row>
    <row r="288" spans="1:37" x14ac:dyDescent="0.3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</row>
    <row r="289" spans="1:37" x14ac:dyDescent="0.3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</row>
    <row r="290" spans="1:37" x14ac:dyDescent="0.3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</row>
    <row r="291" spans="1:37" x14ac:dyDescent="0.3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</row>
    <row r="292" spans="1:37" x14ac:dyDescent="0.3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1:37" x14ac:dyDescent="0.3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</row>
    <row r="294" spans="1:37" x14ac:dyDescent="0.3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</row>
    <row r="295" spans="1:37" x14ac:dyDescent="0.3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</row>
    <row r="296" spans="1:37" x14ac:dyDescent="0.3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</row>
    <row r="297" spans="1:37" x14ac:dyDescent="0.3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</row>
    <row r="298" spans="1:37" x14ac:dyDescent="0.3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</row>
    <row r="299" spans="1:37" x14ac:dyDescent="0.3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</row>
    <row r="300" spans="1:37" x14ac:dyDescent="0.3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</row>
    <row r="301" spans="1:37" x14ac:dyDescent="0.3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</row>
    <row r="302" spans="1:37" x14ac:dyDescent="0.3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</row>
    <row r="303" spans="1:37" x14ac:dyDescent="0.3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</row>
    <row r="304" spans="1:37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</row>
    <row r="305" spans="1:37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</row>
    <row r="306" spans="1:37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</row>
    <row r="307" spans="1:37" x14ac:dyDescent="0.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</row>
    <row r="308" spans="1:37" x14ac:dyDescent="0.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</row>
    <row r="309" spans="1:37" x14ac:dyDescent="0.3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</row>
    <row r="310" spans="1:37" x14ac:dyDescent="0.3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</row>
    <row r="311" spans="1:37" x14ac:dyDescent="0.3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</row>
    <row r="312" spans="1:37" x14ac:dyDescent="0.3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</row>
    <row r="313" spans="1:37" x14ac:dyDescent="0.3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</row>
    <row r="314" spans="1:37" x14ac:dyDescent="0.3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</row>
    <row r="315" spans="1:37" x14ac:dyDescent="0.3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</row>
    <row r="316" spans="1:37" x14ac:dyDescent="0.3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</row>
    <row r="317" spans="1:37" x14ac:dyDescent="0.3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</row>
    <row r="318" spans="1:37" x14ac:dyDescent="0.3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</row>
    <row r="319" spans="1:37" x14ac:dyDescent="0.3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</row>
    <row r="320" spans="1:37" x14ac:dyDescent="0.3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</row>
    <row r="321" spans="1:37" x14ac:dyDescent="0.3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</row>
    <row r="322" spans="1:37" x14ac:dyDescent="0.3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</row>
    <row r="323" spans="1:37" x14ac:dyDescent="0.3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</row>
    <row r="324" spans="1:37" x14ac:dyDescent="0.3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</row>
    <row r="325" spans="1:37" x14ac:dyDescent="0.3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</row>
    <row r="326" spans="1:37" x14ac:dyDescent="0.3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</row>
    <row r="327" spans="1:37" x14ac:dyDescent="0.3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</row>
    <row r="328" spans="1:37" x14ac:dyDescent="0.3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</row>
    <row r="329" spans="1:37" x14ac:dyDescent="0.3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</row>
    <row r="330" spans="1:37" x14ac:dyDescent="0.3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</row>
    <row r="331" spans="1:37" x14ac:dyDescent="0.3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</row>
    <row r="332" spans="1:37" x14ac:dyDescent="0.3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</row>
    <row r="333" spans="1:37" x14ac:dyDescent="0.3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</row>
    <row r="334" spans="1:37" x14ac:dyDescent="0.3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</row>
    <row r="335" spans="1:37" x14ac:dyDescent="0.3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</row>
    <row r="336" spans="1:37" x14ac:dyDescent="0.3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</row>
    <row r="337" spans="1:37" x14ac:dyDescent="0.3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</row>
    <row r="338" spans="1:37" x14ac:dyDescent="0.3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</row>
    <row r="339" spans="1:37" x14ac:dyDescent="0.3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</row>
    <row r="340" spans="1:37" x14ac:dyDescent="0.3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</row>
    <row r="341" spans="1:37" x14ac:dyDescent="0.3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</row>
    <row r="342" spans="1:37" x14ac:dyDescent="0.3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</row>
    <row r="343" spans="1:37" x14ac:dyDescent="0.3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</row>
    <row r="344" spans="1:37" x14ac:dyDescent="0.3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</row>
    <row r="345" spans="1:37" x14ac:dyDescent="0.3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</row>
    <row r="346" spans="1:37" x14ac:dyDescent="0.3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</row>
    <row r="347" spans="1:37" x14ac:dyDescent="0.3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</row>
    <row r="348" spans="1:37" x14ac:dyDescent="0.3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</row>
    <row r="349" spans="1:37" x14ac:dyDescent="0.3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</row>
    <row r="350" spans="1:37" x14ac:dyDescent="0.3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</row>
    <row r="351" spans="1:37" x14ac:dyDescent="0.3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</row>
    <row r="352" spans="1:37" x14ac:dyDescent="0.3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</row>
    <row r="353" spans="1:37" x14ac:dyDescent="0.3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</row>
    <row r="354" spans="1:37" x14ac:dyDescent="0.3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</row>
    <row r="355" spans="1:37" x14ac:dyDescent="0.3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</row>
    <row r="356" spans="1:37" x14ac:dyDescent="0.3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</row>
    <row r="357" spans="1:37" x14ac:dyDescent="0.3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</row>
    <row r="358" spans="1:37" x14ac:dyDescent="0.3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</row>
    <row r="359" spans="1:37" x14ac:dyDescent="0.3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</row>
    <row r="360" spans="1:37" x14ac:dyDescent="0.3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</row>
    <row r="361" spans="1:37" x14ac:dyDescent="0.3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</row>
    <row r="362" spans="1:37" x14ac:dyDescent="0.3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</row>
    <row r="363" spans="1:37" x14ac:dyDescent="0.3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</row>
    <row r="364" spans="1:37" x14ac:dyDescent="0.3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</row>
    <row r="365" spans="1:37" x14ac:dyDescent="0.3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</row>
    <row r="366" spans="1:37" x14ac:dyDescent="0.3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</row>
    <row r="367" spans="1:37" x14ac:dyDescent="0.3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</row>
    <row r="368" spans="1:37" x14ac:dyDescent="0.3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</row>
    <row r="369" spans="1:37" x14ac:dyDescent="0.3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</row>
    <row r="370" spans="1:37" x14ac:dyDescent="0.3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</row>
    <row r="371" spans="1:37" x14ac:dyDescent="0.3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</row>
    <row r="372" spans="1:37" x14ac:dyDescent="0.3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</row>
    <row r="373" spans="1:37" x14ac:dyDescent="0.3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</row>
    <row r="374" spans="1:37" x14ac:dyDescent="0.3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</row>
    <row r="375" spans="1:37" x14ac:dyDescent="0.3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</row>
    <row r="376" spans="1:37" x14ac:dyDescent="0.3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</row>
    <row r="377" spans="1:37" x14ac:dyDescent="0.3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</row>
    <row r="378" spans="1:37" x14ac:dyDescent="0.3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</row>
    <row r="379" spans="1:37" x14ac:dyDescent="0.3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</row>
    <row r="380" spans="1:37" x14ac:dyDescent="0.3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</row>
    <row r="381" spans="1:37" x14ac:dyDescent="0.3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</row>
    <row r="382" spans="1:37" x14ac:dyDescent="0.3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</row>
    <row r="383" spans="1:37" x14ac:dyDescent="0.3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</row>
    <row r="384" spans="1:37" x14ac:dyDescent="0.3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</row>
    <row r="385" spans="1:37" x14ac:dyDescent="0.3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</row>
    <row r="386" spans="1:37" x14ac:dyDescent="0.3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</row>
    <row r="387" spans="1:37" x14ac:dyDescent="0.3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</row>
    <row r="388" spans="1:37" x14ac:dyDescent="0.3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</row>
    <row r="389" spans="1:37" x14ac:dyDescent="0.3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</row>
    <row r="390" spans="1:37" x14ac:dyDescent="0.3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</row>
    <row r="391" spans="1:37" x14ac:dyDescent="0.3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</row>
    <row r="392" spans="1:37" x14ac:dyDescent="0.3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</row>
    <row r="393" spans="1:37" x14ac:dyDescent="0.3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</row>
    <row r="394" spans="1:37" x14ac:dyDescent="0.3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</row>
    <row r="395" spans="1:37" x14ac:dyDescent="0.3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</row>
    <row r="396" spans="1:37" x14ac:dyDescent="0.3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</row>
    <row r="397" spans="1:37" x14ac:dyDescent="0.3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</row>
    <row r="398" spans="1:37" x14ac:dyDescent="0.3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</row>
    <row r="399" spans="1:37" x14ac:dyDescent="0.3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</row>
    <row r="400" spans="1:37" x14ac:dyDescent="0.3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</row>
    <row r="401" spans="1:37" x14ac:dyDescent="0.3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</row>
    <row r="402" spans="1:37" x14ac:dyDescent="0.3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</row>
    <row r="403" spans="1:37" x14ac:dyDescent="0.3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</row>
    <row r="404" spans="1:37" x14ac:dyDescent="0.3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</row>
    <row r="405" spans="1:37" x14ac:dyDescent="0.3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</row>
    <row r="406" spans="1:37" x14ac:dyDescent="0.3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</row>
    <row r="407" spans="1:37" x14ac:dyDescent="0.3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</row>
    <row r="408" spans="1:37" x14ac:dyDescent="0.3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</row>
    <row r="409" spans="1:37" x14ac:dyDescent="0.3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</row>
    <row r="410" spans="1:37" x14ac:dyDescent="0.3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</row>
    <row r="411" spans="1:37" x14ac:dyDescent="0.3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</row>
    <row r="412" spans="1:37" x14ac:dyDescent="0.3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</row>
    <row r="413" spans="1:37" x14ac:dyDescent="0.3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</row>
    <row r="414" spans="1:37" x14ac:dyDescent="0.3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</row>
    <row r="415" spans="1:37" x14ac:dyDescent="0.3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</row>
    <row r="416" spans="1:37" x14ac:dyDescent="0.3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</row>
    <row r="417" spans="1:37" x14ac:dyDescent="0.3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</row>
    <row r="418" spans="1:37" x14ac:dyDescent="0.3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</row>
    <row r="419" spans="1:37" x14ac:dyDescent="0.3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</row>
    <row r="420" spans="1:37" x14ac:dyDescent="0.3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</row>
    <row r="421" spans="1:37" x14ac:dyDescent="0.3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</row>
    <row r="422" spans="1:37" x14ac:dyDescent="0.3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</row>
    <row r="423" spans="1:37" x14ac:dyDescent="0.3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</row>
    <row r="424" spans="1:37" x14ac:dyDescent="0.3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</row>
    <row r="425" spans="1:37" x14ac:dyDescent="0.3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</row>
    <row r="426" spans="1:37" x14ac:dyDescent="0.3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</row>
    <row r="427" spans="1:37" x14ac:dyDescent="0.3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</row>
    <row r="428" spans="1:37" x14ac:dyDescent="0.3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</row>
    <row r="429" spans="1:37" x14ac:dyDescent="0.3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</row>
    <row r="430" spans="1:37" x14ac:dyDescent="0.3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</row>
    <row r="431" spans="1:37" x14ac:dyDescent="0.3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</row>
    <row r="432" spans="1:37" x14ac:dyDescent="0.3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</row>
    <row r="433" spans="1:37" x14ac:dyDescent="0.3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</row>
    <row r="434" spans="1:37" x14ac:dyDescent="0.3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</row>
    <row r="435" spans="1:37" x14ac:dyDescent="0.3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</row>
    <row r="436" spans="1:37" x14ac:dyDescent="0.3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</row>
    <row r="437" spans="1:37" x14ac:dyDescent="0.3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</row>
    <row r="438" spans="1:37" x14ac:dyDescent="0.3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</row>
    <row r="439" spans="1:37" x14ac:dyDescent="0.3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</row>
    <row r="440" spans="1:37" x14ac:dyDescent="0.3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</row>
    <row r="441" spans="1:37" x14ac:dyDescent="0.3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</row>
    <row r="442" spans="1:37" x14ac:dyDescent="0.3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</row>
    <row r="443" spans="1:37" x14ac:dyDescent="0.3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</row>
    <row r="444" spans="1:37" x14ac:dyDescent="0.3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</row>
    <row r="445" spans="1:37" x14ac:dyDescent="0.3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</row>
    <row r="446" spans="1:37" x14ac:dyDescent="0.3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</row>
    <row r="447" spans="1:37" x14ac:dyDescent="0.3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</row>
    <row r="448" spans="1:37" x14ac:dyDescent="0.3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</row>
    <row r="449" spans="1:37" x14ac:dyDescent="0.3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</row>
    <row r="450" spans="1:37" x14ac:dyDescent="0.3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</row>
    <row r="451" spans="1:37" x14ac:dyDescent="0.3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</row>
    <row r="452" spans="1:37" x14ac:dyDescent="0.3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</row>
    <row r="453" spans="1:37" x14ac:dyDescent="0.3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</row>
    <row r="454" spans="1:37" x14ac:dyDescent="0.3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</row>
    <row r="455" spans="1:37" x14ac:dyDescent="0.3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</row>
    <row r="456" spans="1:37" x14ac:dyDescent="0.3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</row>
    <row r="457" spans="1:37" x14ac:dyDescent="0.3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</row>
    <row r="458" spans="1:37" x14ac:dyDescent="0.3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</row>
    <row r="459" spans="1:37" x14ac:dyDescent="0.3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</row>
    <row r="460" spans="1:37" x14ac:dyDescent="0.3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</row>
    <row r="461" spans="1:37" x14ac:dyDescent="0.3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</row>
    <row r="462" spans="1:37" x14ac:dyDescent="0.3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</row>
    <row r="463" spans="1:37" x14ac:dyDescent="0.3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</row>
    <row r="464" spans="1:37" x14ac:dyDescent="0.3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</row>
    <row r="465" spans="1:37" x14ac:dyDescent="0.3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</row>
    <row r="466" spans="1:37" x14ac:dyDescent="0.3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</row>
    <row r="467" spans="1:37" x14ac:dyDescent="0.3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</row>
    <row r="468" spans="1:37" x14ac:dyDescent="0.3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</row>
    <row r="469" spans="1:37" x14ac:dyDescent="0.3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</row>
    <row r="470" spans="1:37" x14ac:dyDescent="0.3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</row>
    <row r="471" spans="1:37" x14ac:dyDescent="0.3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</row>
    <row r="472" spans="1:37" x14ac:dyDescent="0.3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</row>
    <row r="473" spans="1:37" x14ac:dyDescent="0.3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</row>
    <row r="474" spans="1:37" x14ac:dyDescent="0.3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</row>
    <row r="475" spans="1:37" x14ac:dyDescent="0.3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</row>
    <row r="476" spans="1:37" x14ac:dyDescent="0.3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</row>
    <row r="477" spans="1:37" x14ac:dyDescent="0.3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</row>
    <row r="478" spans="1:37" x14ac:dyDescent="0.3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</row>
    <row r="479" spans="1:37" x14ac:dyDescent="0.3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</row>
    <row r="480" spans="1:37" x14ac:dyDescent="0.3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</row>
    <row r="481" spans="1:37" x14ac:dyDescent="0.3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</row>
    <row r="482" spans="1:37" x14ac:dyDescent="0.3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</row>
    <row r="483" spans="1:37" x14ac:dyDescent="0.3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</row>
    <row r="484" spans="1:37" x14ac:dyDescent="0.3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</row>
    <row r="485" spans="1:37" x14ac:dyDescent="0.3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</row>
    <row r="486" spans="1:37" x14ac:dyDescent="0.3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</row>
    <row r="487" spans="1:37" x14ac:dyDescent="0.3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</row>
    <row r="488" spans="1:37" x14ac:dyDescent="0.3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</row>
    <row r="489" spans="1:37" x14ac:dyDescent="0.3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</row>
    <row r="490" spans="1:37" x14ac:dyDescent="0.3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</row>
    <row r="491" spans="1:37" x14ac:dyDescent="0.3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</row>
    <row r="492" spans="1:37" x14ac:dyDescent="0.3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</row>
    <row r="493" spans="1:37" x14ac:dyDescent="0.3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</row>
    <row r="494" spans="1:37" x14ac:dyDescent="0.3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</row>
    <row r="495" spans="1:37" x14ac:dyDescent="0.3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</row>
    <row r="496" spans="1:37" x14ac:dyDescent="0.3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</row>
    <row r="497" spans="1:37" x14ac:dyDescent="0.3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</row>
    <row r="498" spans="1:37" x14ac:dyDescent="0.3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</row>
    <row r="499" spans="1:37" x14ac:dyDescent="0.3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</row>
    <row r="500" spans="1:37" x14ac:dyDescent="0.3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</row>
    <row r="501" spans="1:37" x14ac:dyDescent="0.3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</row>
    <row r="502" spans="1:37" x14ac:dyDescent="0.3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</row>
    <row r="503" spans="1:37" x14ac:dyDescent="0.3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</row>
    <row r="504" spans="1:37" x14ac:dyDescent="0.3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</row>
    <row r="505" spans="1:37" x14ac:dyDescent="0.3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</row>
    <row r="506" spans="1:37" x14ac:dyDescent="0.3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</row>
    <row r="507" spans="1:37" x14ac:dyDescent="0.3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</row>
    <row r="508" spans="1:37" x14ac:dyDescent="0.3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</row>
    <row r="509" spans="1:37" x14ac:dyDescent="0.3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</row>
    <row r="510" spans="1:37" x14ac:dyDescent="0.3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</row>
    <row r="511" spans="1:37" x14ac:dyDescent="0.3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</row>
    <row r="512" spans="1:37" x14ac:dyDescent="0.3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</row>
    <row r="513" spans="1:37" x14ac:dyDescent="0.3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</row>
    <row r="514" spans="1:37" x14ac:dyDescent="0.3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</row>
    <row r="515" spans="1:37" x14ac:dyDescent="0.3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</row>
    <row r="516" spans="1:37" x14ac:dyDescent="0.3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</row>
    <row r="517" spans="1:37" x14ac:dyDescent="0.3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</row>
    <row r="518" spans="1:37" x14ac:dyDescent="0.3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</row>
    <row r="519" spans="1:37" x14ac:dyDescent="0.3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</row>
    <row r="520" spans="1:37" x14ac:dyDescent="0.3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</row>
    <row r="521" spans="1:37" x14ac:dyDescent="0.3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</row>
    <row r="522" spans="1:37" x14ac:dyDescent="0.3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</row>
    <row r="523" spans="1:37" x14ac:dyDescent="0.3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</row>
    <row r="524" spans="1:37" x14ac:dyDescent="0.3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</row>
    <row r="525" spans="1:37" x14ac:dyDescent="0.3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</row>
    <row r="526" spans="1:37" x14ac:dyDescent="0.3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</row>
    <row r="527" spans="1:37" x14ac:dyDescent="0.3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</row>
    <row r="528" spans="1:37" x14ac:dyDescent="0.3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</row>
    <row r="529" spans="1:37" x14ac:dyDescent="0.3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</row>
    <row r="530" spans="1:37" x14ac:dyDescent="0.3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</row>
    <row r="531" spans="1:37" x14ac:dyDescent="0.3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</row>
    <row r="532" spans="1:37" x14ac:dyDescent="0.3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</row>
    <row r="533" spans="1:37" x14ac:dyDescent="0.3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</row>
    <row r="534" spans="1:37" x14ac:dyDescent="0.3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</row>
    <row r="535" spans="1:37" x14ac:dyDescent="0.3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</row>
    <row r="536" spans="1:37" x14ac:dyDescent="0.3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</row>
    <row r="537" spans="1:37" x14ac:dyDescent="0.3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</row>
    <row r="538" spans="1:37" x14ac:dyDescent="0.3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</row>
    <row r="539" spans="1:37" x14ac:dyDescent="0.3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</row>
    <row r="540" spans="1:37" x14ac:dyDescent="0.3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</row>
    <row r="541" spans="1:37" x14ac:dyDescent="0.3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</row>
    <row r="542" spans="1:37" x14ac:dyDescent="0.3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</row>
    <row r="543" spans="1:37" x14ac:dyDescent="0.3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</row>
    <row r="544" spans="1:37" x14ac:dyDescent="0.3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</row>
    <row r="545" spans="1:37" x14ac:dyDescent="0.3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</row>
    <row r="546" spans="1:37" x14ac:dyDescent="0.3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</row>
    <row r="547" spans="1:37" x14ac:dyDescent="0.3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</row>
    <row r="548" spans="1:37" x14ac:dyDescent="0.3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</row>
    <row r="549" spans="1:37" x14ac:dyDescent="0.3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</row>
    <row r="550" spans="1:37" x14ac:dyDescent="0.3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</row>
    <row r="551" spans="1:37" x14ac:dyDescent="0.3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</row>
    <row r="552" spans="1:37" x14ac:dyDescent="0.3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</row>
    <row r="553" spans="1:37" x14ac:dyDescent="0.3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</row>
    <row r="554" spans="1:37" x14ac:dyDescent="0.3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</row>
    <row r="555" spans="1:37" x14ac:dyDescent="0.3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</row>
    <row r="556" spans="1:37" x14ac:dyDescent="0.3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</row>
    <row r="557" spans="1:37" x14ac:dyDescent="0.3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</row>
    <row r="558" spans="1:37" x14ac:dyDescent="0.3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</row>
    <row r="559" spans="1:37" x14ac:dyDescent="0.3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</row>
    <row r="560" spans="1:37" x14ac:dyDescent="0.3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</row>
    <row r="561" spans="1:37" x14ac:dyDescent="0.3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</row>
    <row r="562" spans="1:37" x14ac:dyDescent="0.3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</row>
    <row r="563" spans="1:37" x14ac:dyDescent="0.3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</row>
    <row r="564" spans="1:37" x14ac:dyDescent="0.3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</row>
    <row r="565" spans="1:37" x14ac:dyDescent="0.3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</row>
    <row r="566" spans="1:37" x14ac:dyDescent="0.3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</row>
    <row r="567" spans="1:37" x14ac:dyDescent="0.3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</row>
    <row r="568" spans="1:37" x14ac:dyDescent="0.3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</row>
    <row r="569" spans="1:37" x14ac:dyDescent="0.3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</row>
    <row r="570" spans="1:37" x14ac:dyDescent="0.3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</row>
    <row r="571" spans="1:37" x14ac:dyDescent="0.3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</row>
    <row r="572" spans="1:37" x14ac:dyDescent="0.3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7" x14ac:dyDescent="0.3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</row>
    <row r="574" spans="1:37" x14ac:dyDescent="0.3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</row>
    <row r="575" spans="1:37" x14ac:dyDescent="0.3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7" x14ac:dyDescent="0.3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1:37" x14ac:dyDescent="0.3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</row>
    <row r="578" spans="1:37" x14ac:dyDescent="0.3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</row>
    <row r="579" spans="1:37" x14ac:dyDescent="0.3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</row>
    <row r="580" spans="1:37" x14ac:dyDescent="0.3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</row>
    <row r="581" spans="1:37" x14ac:dyDescent="0.3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</row>
    <row r="582" spans="1:37" x14ac:dyDescent="0.3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</row>
    <row r="583" spans="1:37" x14ac:dyDescent="0.3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</row>
    <row r="584" spans="1:37" x14ac:dyDescent="0.3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</row>
    <row r="585" spans="1:37" x14ac:dyDescent="0.3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</row>
    <row r="586" spans="1:37" x14ac:dyDescent="0.3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</row>
    <row r="587" spans="1:37" x14ac:dyDescent="0.3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</row>
    <row r="588" spans="1:37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</row>
    <row r="589" spans="1:37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</row>
    <row r="590" spans="1:37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</row>
    <row r="591" spans="1:37" x14ac:dyDescent="0.3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</row>
    <row r="592" spans="1:37" x14ac:dyDescent="0.3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</row>
    <row r="593" spans="1:37" x14ac:dyDescent="0.3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</row>
    <row r="594" spans="1:37" x14ac:dyDescent="0.3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</row>
    <row r="595" spans="1:37" x14ac:dyDescent="0.3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</row>
    <row r="596" spans="1:37" x14ac:dyDescent="0.3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</row>
    <row r="597" spans="1:37" x14ac:dyDescent="0.3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</row>
    <row r="598" spans="1:37" x14ac:dyDescent="0.3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</row>
    <row r="599" spans="1:37" x14ac:dyDescent="0.3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</row>
    <row r="600" spans="1:37" x14ac:dyDescent="0.3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</row>
    <row r="601" spans="1:37" x14ac:dyDescent="0.3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1:37" x14ac:dyDescent="0.3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</row>
    <row r="603" spans="1:37" x14ac:dyDescent="0.3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</row>
    <row r="604" spans="1:37" x14ac:dyDescent="0.3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1:37" x14ac:dyDescent="0.3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</row>
    <row r="606" spans="1:37" x14ac:dyDescent="0.3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</row>
    <row r="607" spans="1:37" x14ac:dyDescent="0.3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1:37" x14ac:dyDescent="0.3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</row>
    <row r="609" spans="1:37" x14ac:dyDescent="0.3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</row>
    <row r="610" spans="1:37" x14ac:dyDescent="0.3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</row>
    <row r="611" spans="1:37" x14ac:dyDescent="0.3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</row>
    <row r="612" spans="1:37" x14ac:dyDescent="0.3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</row>
    <row r="613" spans="1:37" x14ac:dyDescent="0.3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</row>
    <row r="614" spans="1:37" x14ac:dyDescent="0.3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</row>
    <row r="615" spans="1:37" x14ac:dyDescent="0.3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</row>
    <row r="616" spans="1:37" x14ac:dyDescent="0.3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</row>
    <row r="617" spans="1:37" x14ac:dyDescent="0.3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</row>
    <row r="618" spans="1:37" x14ac:dyDescent="0.3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</row>
    <row r="619" spans="1:37" x14ac:dyDescent="0.3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</row>
    <row r="620" spans="1:37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</row>
    <row r="621" spans="1:37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</row>
    <row r="622" spans="1:37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</row>
    <row r="623" spans="1:37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</row>
    <row r="624" spans="1:37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</row>
    <row r="625" spans="1:37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</row>
    <row r="626" spans="1:37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</row>
    <row r="627" spans="1:37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</row>
    <row r="628" spans="1:37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</row>
    <row r="629" spans="1:37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</row>
    <row r="630" spans="1:37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</row>
    <row r="631" spans="1:37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</row>
    <row r="632" spans="1:37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</row>
    <row r="633" spans="1:37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</row>
    <row r="634" spans="1:37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</row>
    <row r="635" spans="1:37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</row>
    <row r="636" spans="1:37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</row>
    <row r="637" spans="1:37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</row>
    <row r="638" spans="1:37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</row>
    <row r="639" spans="1:37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</row>
    <row r="640" spans="1:37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</row>
    <row r="641" spans="1:37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</row>
    <row r="642" spans="1:37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</row>
    <row r="643" spans="1:37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</row>
    <row r="644" spans="1:37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</row>
    <row r="645" spans="1:37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</row>
    <row r="646" spans="1:37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</row>
    <row r="647" spans="1:37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</row>
    <row r="648" spans="1:37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</row>
    <row r="649" spans="1:37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</row>
    <row r="650" spans="1:37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</row>
    <row r="651" spans="1:37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</row>
    <row r="652" spans="1:37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</row>
    <row r="653" spans="1:37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</row>
    <row r="654" spans="1:37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</row>
    <row r="655" spans="1:37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</row>
    <row r="656" spans="1:37" x14ac:dyDescent="0.3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</row>
    <row r="657" spans="2:37" x14ac:dyDescent="0.3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</row>
    <row r="658" spans="2:37" x14ac:dyDescent="0.3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</row>
    <row r="659" spans="2:37" x14ac:dyDescent="0.3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</row>
    <row r="660" spans="2:37" x14ac:dyDescent="0.3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</row>
    <row r="661" spans="2:37" x14ac:dyDescent="0.3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</row>
    <row r="662" spans="2:37" x14ac:dyDescent="0.3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</row>
    <row r="663" spans="2:37" x14ac:dyDescent="0.3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</row>
    <row r="664" spans="2:37" x14ac:dyDescent="0.3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</row>
    <row r="665" spans="2:37" x14ac:dyDescent="0.3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</row>
    <row r="666" spans="2:37" x14ac:dyDescent="0.3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</row>
    <row r="667" spans="2:37" x14ac:dyDescent="0.3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</row>
    <row r="668" spans="2:37" x14ac:dyDescent="0.3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</row>
    <row r="669" spans="2:37" x14ac:dyDescent="0.3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</row>
    <row r="670" spans="2:37" x14ac:dyDescent="0.3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</row>
    <row r="671" spans="2:37" x14ac:dyDescent="0.3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</row>
    <row r="672" spans="2:37" x14ac:dyDescent="0.3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</row>
    <row r="673" spans="2:37" x14ac:dyDescent="0.3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</row>
    <row r="674" spans="2:37" x14ac:dyDescent="0.3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</row>
    <row r="675" spans="2:37" x14ac:dyDescent="0.3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</row>
    <row r="676" spans="2:37" x14ac:dyDescent="0.3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</row>
    <row r="677" spans="2:37" x14ac:dyDescent="0.3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</row>
    <row r="678" spans="2:37" x14ac:dyDescent="0.3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</row>
    <row r="679" spans="2:37" x14ac:dyDescent="0.3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</row>
    <row r="680" spans="2:37" x14ac:dyDescent="0.3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</row>
    <row r="681" spans="2:37" x14ac:dyDescent="0.3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</row>
    <row r="682" spans="2:37" x14ac:dyDescent="0.3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</row>
    <row r="683" spans="2:37" x14ac:dyDescent="0.3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</row>
    <row r="684" spans="2:37" x14ac:dyDescent="0.3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</row>
    <row r="685" spans="2:37" x14ac:dyDescent="0.3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</row>
    <row r="686" spans="2:37" x14ac:dyDescent="0.3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</row>
    <row r="687" spans="2:37" x14ac:dyDescent="0.3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</row>
    <row r="688" spans="2:37" x14ac:dyDescent="0.3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</row>
    <row r="689" spans="2:37" x14ac:dyDescent="0.3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</row>
    <row r="690" spans="2:37" x14ac:dyDescent="0.3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</row>
    <row r="691" spans="2:37" x14ac:dyDescent="0.3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</row>
    <row r="692" spans="2:37" x14ac:dyDescent="0.3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</row>
    <row r="693" spans="2:37" x14ac:dyDescent="0.3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</row>
    <row r="694" spans="2:37" x14ac:dyDescent="0.3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</row>
    <row r="695" spans="2:37" x14ac:dyDescent="0.3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</row>
    <row r="696" spans="2:37" x14ac:dyDescent="0.3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</row>
    <row r="697" spans="2:37" x14ac:dyDescent="0.3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</row>
    <row r="698" spans="2:37" x14ac:dyDescent="0.3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</row>
    <row r="699" spans="2:37" x14ac:dyDescent="0.3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</row>
    <row r="700" spans="2:37" x14ac:dyDescent="0.3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</row>
    <row r="701" spans="2:37" x14ac:dyDescent="0.3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</row>
    <row r="702" spans="2:37" x14ac:dyDescent="0.3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</row>
    <row r="703" spans="2:37" x14ac:dyDescent="0.3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</row>
    <row r="704" spans="2:37" x14ac:dyDescent="0.3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</row>
    <row r="705" spans="2:37" x14ac:dyDescent="0.3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</row>
    <row r="706" spans="2:37" x14ac:dyDescent="0.3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</row>
    <row r="707" spans="2:37" x14ac:dyDescent="0.3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</row>
    <row r="708" spans="2:37" x14ac:dyDescent="0.3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</row>
    <row r="709" spans="2:37" x14ac:dyDescent="0.3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</row>
    <row r="710" spans="2:37" x14ac:dyDescent="0.3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</row>
    <row r="711" spans="2:37" x14ac:dyDescent="0.3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</row>
    <row r="712" spans="2:37" x14ac:dyDescent="0.3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</row>
    <row r="713" spans="2:37" x14ac:dyDescent="0.3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</row>
    <row r="714" spans="2:37" x14ac:dyDescent="0.3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</row>
    <row r="715" spans="2:37" x14ac:dyDescent="0.3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</row>
    <row r="716" spans="2:37" x14ac:dyDescent="0.3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</row>
    <row r="717" spans="2:37" x14ac:dyDescent="0.3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</row>
    <row r="718" spans="2:37" x14ac:dyDescent="0.3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</row>
    <row r="719" spans="2:37" x14ac:dyDescent="0.3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</row>
    <row r="720" spans="2:37" x14ac:dyDescent="0.3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</row>
    <row r="721" spans="2:37" x14ac:dyDescent="0.3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</row>
    <row r="722" spans="2:37" x14ac:dyDescent="0.3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</row>
    <row r="723" spans="2:37" x14ac:dyDescent="0.3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</row>
    <row r="724" spans="2:37" x14ac:dyDescent="0.3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</row>
    <row r="725" spans="2:37" x14ac:dyDescent="0.3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</row>
    <row r="726" spans="2:37" x14ac:dyDescent="0.3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</row>
    <row r="727" spans="2:37" x14ac:dyDescent="0.3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</row>
    <row r="728" spans="2:37" x14ac:dyDescent="0.3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</row>
    <row r="729" spans="2:37" x14ac:dyDescent="0.3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</row>
    <row r="730" spans="2:37" x14ac:dyDescent="0.3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</row>
    <row r="731" spans="2:37" x14ac:dyDescent="0.3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</row>
    <row r="732" spans="2:37" x14ac:dyDescent="0.3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</row>
    <row r="733" spans="2:37" x14ac:dyDescent="0.3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</row>
    <row r="734" spans="2:37" x14ac:dyDescent="0.3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</row>
    <row r="735" spans="2:37" x14ac:dyDescent="0.3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</row>
    <row r="736" spans="2:37" x14ac:dyDescent="0.3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</row>
    <row r="737" spans="2:37" x14ac:dyDescent="0.3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</row>
    <row r="738" spans="2:37" x14ac:dyDescent="0.3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</row>
    <row r="739" spans="2:37" x14ac:dyDescent="0.3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</row>
    <row r="740" spans="2:37" x14ac:dyDescent="0.3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</row>
    <row r="741" spans="2:37" x14ac:dyDescent="0.3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</row>
    <row r="742" spans="2:37" x14ac:dyDescent="0.3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</row>
    <row r="743" spans="2:37" x14ac:dyDescent="0.3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</row>
    <row r="744" spans="2:37" x14ac:dyDescent="0.3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</row>
    <row r="745" spans="2:37" x14ac:dyDescent="0.3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</row>
    <row r="746" spans="2:37" x14ac:dyDescent="0.3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</row>
    <row r="747" spans="2:37" x14ac:dyDescent="0.3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</row>
    <row r="748" spans="2:37" x14ac:dyDescent="0.3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</row>
    <row r="749" spans="2:37" x14ac:dyDescent="0.3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</row>
    <row r="750" spans="2:37" x14ac:dyDescent="0.3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</row>
    <row r="751" spans="2:37" x14ac:dyDescent="0.3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</row>
    <row r="752" spans="2:37" x14ac:dyDescent="0.3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</row>
    <row r="753" spans="2:37" x14ac:dyDescent="0.3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</row>
    <row r="754" spans="2:37" x14ac:dyDescent="0.3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</row>
    <row r="755" spans="2:37" x14ac:dyDescent="0.3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</row>
    <row r="756" spans="2:37" x14ac:dyDescent="0.3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</row>
    <row r="757" spans="2:37" x14ac:dyDescent="0.3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</row>
    <row r="758" spans="2:37" x14ac:dyDescent="0.3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</row>
    <row r="759" spans="2:37" x14ac:dyDescent="0.3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</row>
    <row r="760" spans="2:37" x14ac:dyDescent="0.3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</row>
    <row r="761" spans="2:37" x14ac:dyDescent="0.3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</row>
    <row r="762" spans="2:37" x14ac:dyDescent="0.3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</row>
    <row r="763" spans="2:37" x14ac:dyDescent="0.3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</row>
    <row r="764" spans="2:37" x14ac:dyDescent="0.3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</row>
    <row r="765" spans="2:37" x14ac:dyDescent="0.3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</row>
    <row r="766" spans="2:37" x14ac:dyDescent="0.3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</row>
    <row r="767" spans="2:37" x14ac:dyDescent="0.3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</row>
    <row r="768" spans="2:37" x14ac:dyDescent="0.3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</row>
    <row r="769" spans="2:37" x14ac:dyDescent="0.3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</row>
    <row r="770" spans="2:37" x14ac:dyDescent="0.3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</row>
    <row r="771" spans="2:37" x14ac:dyDescent="0.3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</row>
    <row r="772" spans="2:37" x14ac:dyDescent="0.3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</row>
    <row r="773" spans="2:37" x14ac:dyDescent="0.3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</row>
    <row r="774" spans="2:37" x14ac:dyDescent="0.3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</row>
    <row r="775" spans="2:37" x14ac:dyDescent="0.3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</row>
    <row r="776" spans="2:37" x14ac:dyDescent="0.3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</row>
    <row r="777" spans="2:37" x14ac:dyDescent="0.3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</row>
    <row r="778" spans="2:37" x14ac:dyDescent="0.3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</row>
    <row r="779" spans="2:37" x14ac:dyDescent="0.3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</row>
    <row r="780" spans="2:37" x14ac:dyDescent="0.3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</row>
    <row r="781" spans="2:37" x14ac:dyDescent="0.3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</row>
    <row r="782" spans="2:37" x14ac:dyDescent="0.3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</row>
    <row r="783" spans="2:37" x14ac:dyDescent="0.3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</row>
    <row r="784" spans="2:37" x14ac:dyDescent="0.3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</row>
    <row r="785" spans="2:37" x14ac:dyDescent="0.3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</row>
    <row r="786" spans="2:37" x14ac:dyDescent="0.3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</row>
    <row r="787" spans="2:37" x14ac:dyDescent="0.3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</row>
    <row r="788" spans="2:37" x14ac:dyDescent="0.3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</row>
    <row r="789" spans="2:37" x14ac:dyDescent="0.3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</row>
    <row r="790" spans="2:37" x14ac:dyDescent="0.3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</row>
    <row r="791" spans="2:37" x14ac:dyDescent="0.3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</row>
    <row r="792" spans="2:37" x14ac:dyDescent="0.3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</row>
    <row r="793" spans="2:37" x14ac:dyDescent="0.3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</row>
    <row r="794" spans="2:37" x14ac:dyDescent="0.3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</row>
    <row r="795" spans="2:37" x14ac:dyDescent="0.3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</row>
    <row r="796" spans="2:37" x14ac:dyDescent="0.3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</row>
    <row r="797" spans="2:37" x14ac:dyDescent="0.3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</row>
    <row r="798" spans="2:37" x14ac:dyDescent="0.3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</row>
    <row r="799" spans="2:37" x14ac:dyDescent="0.3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</row>
    <row r="800" spans="2:37" x14ac:dyDescent="0.3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</row>
    <row r="801" spans="2:37" x14ac:dyDescent="0.3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</row>
    <row r="802" spans="2:37" x14ac:dyDescent="0.3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</row>
    <row r="803" spans="2:37" x14ac:dyDescent="0.3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</row>
    <row r="804" spans="2:37" x14ac:dyDescent="0.3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</row>
    <row r="805" spans="2:37" x14ac:dyDescent="0.3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</row>
    <row r="806" spans="2:37" x14ac:dyDescent="0.3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</row>
    <row r="807" spans="2:37" x14ac:dyDescent="0.3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</row>
    <row r="808" spans="2:37" x14ac:dyDescent="0.3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</row>
    <row r="809" spans="2:37" x14ac:dyDescent="0.3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</row>
    <row r="810" spans="2:37" x14ac:dyDescent="0.3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</row>
    <row r="811" spans="2:37" x14ac:dyDescent="0.3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</row>
    <row r="812" spans="2:37" x14ac:dyDescent="0.3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</row>
    <row r="813" spans="2:37" x14ac:dyDescent="0.3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</row>
    <row r="814" spans="2:37" x14ac:dyDescent="0.3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</row>
    <row r="815" spans="2:37" x14ac:dyDescent="0.3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</row>
    <row r="816" spans="2:37" x14ac:dyDescent="0.3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</row>
    <row r="817" spans="2:37" x14ac:dyDescent="0.3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</row>
    <row r="818" spans="2:37" x14ac:dyDescent="0.3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</row>
    <row r="819" spans="2:37" x14ac:dyDescent="0.3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</row>
    <row r="820" spans="2:37" x14ac:dyDescent="0.3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</row>
    <row r="821" spans="2:37" x14ac:dyDescent="0.3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</row>
    <row r="822" spans="2:37" x14ac:dyDescent="0.3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</row>
    <row r="823" spans="2:37" x14ac:dyDescent="0.3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</row>
    <row r="824" spans="2:37" x14ac:dyDescent="0.3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</row>
    <row r="825" spans="2:37" x14ac:dyDescent="0.3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</row>
    <row r="826" spans="2:37" x14ac:dyDescent="0.3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</row>
    <row r="827" spans="2:37" x14ac:dyDescent="0.3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</row>
    <row r="828" spans="2:37" x14ac:dyDescent="0.3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</row>
    <row r="829" spans="2:37" x14ac:dyDescent="0.3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</row>
    <row r="830" spans="2:37" x14ac:dyDescent="0.3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</row>
    <row r="831" spans="2:37" x14ac:dyDescent="0.3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19567-3D5B-4E54-8F12-9CD5D43BAAF4}">
  <sheetPr codeName="Sheet21"/>
  <dimension ref="A1:J206"/>
  <sheetViews>
    <sheetView topLeftCell="A4" workbookViewId="0">
      <selection activeCell="E4" sqref="E4"/>
    </sheetView>
  </sheetViews>
  <sheetFormatPr defaultColWidth="9.28515625" defaultRowHeight="15" x14ac:dyDescent="0.25"/>
  <cols>
    <col min="1" max="1" width="10.7109375" bestFit="1" customWidth="1"/>
    <col min="2" max="3" width="17.5703125" bestFit="1" customWidth="1"/>
    <col min="4" max="4" width="2.5703125" style="86" customWidth="1"/>
    <col min="5" max="5" width="13.7109375" customWidth="1"/>
    <col min="6" max="6" width="12.42578125" customWidth="1"/>
    <col min="7" max="7" width="12.28515625" customWidth="1"/>
    <col min="10" max="10" width="13.28515625" bestFit="1" customWidth="1"/>
    <col min="11" max="12" width="11.28515625" bestFit="1" customWidth="1"/>
    <col min="13" max="15" width="18.28515625" bestFit="1" customWidth="1"/>
    <col min="16" max="17" width="24.5703125" bestFit="1" customWidth="1"/>
    <col min="18" max="20" width="25" bestFit="1" customWidth="1"/>
  </cols>
  <sheetData>
    <row r="1" spans="1:10" x14ac:dyDescent="0.25">
      <c r="A1" s="106" t="str">
        <f>HYPERLINK("#'Contents page'!A1","Contents page")</f>
        <v>Contents page</v>
      </c>
    </row>
    <row r="2" spans="1:10" x14ac:dyDescent="0.25">
      <c r="A2" s="194" t="s">
        <v>145</v>
      </c>
      <c r="B2" s="194"/>
      <c r="C2" s="194"/>
      <c r="D2" s="194"/>
      <c r="E2" s="194"/>
      <c r="F2" s="194"/>
      <c r="G2" s="194"/>
    </row>
    <row r="3" spans="1:10" x14ac:dyDescent="0.25">
      <c r="A3" s="194" t="s">
        <v>110</v>
      </c>
      <c r="B3" s="194"/>
      <c r="C3" s="194"/>
      <c r="E3" s="194" t="s">
        <v>111</v>
      </c>
      <c r="F3" s="194"/>
      <c r="G3" s="194"/>
    </row>
    <row r="4" spans="1:10" x14ac:dyDescent="0.25">
      <c r="A4" s="41" t="s">
        <v>77</v>
      </c>
      <c r="B4" s="33" t="s">
        <v>25</v>
      </c>
      <c r="C4" s="33" t="s">
        <v>26</v>
      </c>
      <c r="E4" s="41" t="s">
        <v>77</v>
      </c>
      <c r="F4" s="41" t="s">
        <v>25</v>
      </c>
      <c r="G4" s="41" t="s">
        <v>26</v>
      </c>
      <c r="J4" s="41"/>
    </row>
    <row r="5" spans="1:10" x14ac:dyDescent="0.25">
      <c r="A5" s="4">
        <v>36434</v>
      </c>
      <c r="B5">
        <v>0</v>
      </c>
      <c r="C5">
        <v>0</v>
      </c>
      <c r="E5" s="4">
        <f>A5</f>
        <v>36434</v>
      </c>
      <c r="F5" s="14">
        <f>SUM(B$5:B5)/1000</f>
        <v>0</v>
      </c>
      <c r="G5" s="14">
        <f>SUM(C$5:C5)/1000</f>
        <v>0</v>
      </c>
    </row>
    <row r="6" spans="1:10" x14ac:dyDescent="0.25">
      <c r="A6" s="4">
        <v>36435</v>
      </c>
      <c r="B6">
        <v>2.64201</v>
      </c>
      <c r="C6">
        <v>0</v>
      </c>
      <c r="E6" s="4">
        <f t="shared" ref="E6:E69" si="0">A6</f>
        <v>36435</v>
      </c>
      <c r="F6" s="14">
        <f>SUM(B$5:B6)/1000</f>
        <v>2.6420099999999998E-3</v>
      </c>
      <c r="G6" s="14">
        <f>SUM(C$5:C6)/1000</f>
        <v>0</v>
      </c>
    </row>
    <row r="7" spans="1:10" x14ac:dyDescent="0.25">
      <c r="A7" s="4">
        <v>36436</v>
      </c>
      <c r="B7">
        <v>1.0585</v>
      </c>
      <c r="C7">
        <v>0.1888</v>
      </c>
      <c r="E7" s="4">
        <f t="shared" si="0"/>
        <v>36436</v>
      </c>
      <c r="F7" s="14">
        <f>SUM(B$5:B7)/1000</f>
        <v>3.7005100000000002E-3</v>
      </c>
      <c r="G7" s="14">
        <f>SUM(C$5:C7)/1000</f>
        <v>1.8880000000000001E-4</v>
      </c>
    </row>
    <row r="8" spans="1:10" x14ac:dyDescent="0.25">
      <c r="A8" s="4">
        <v>36437</v>
      </c>
      <c r="B8">
        <v>0</v>
      </c>
      <c r="C8">
        <v>0</v>
      </c>
      <c r="E8" s="4">
        <f t="shared" si="0"/>
        <v>36437</v>
      </c>
      <c r="F8" s="14">
        <f>SUM(B$5:B8)/1000</f>
        <v>3.7005100000000002E-3</v>
      </c>
      <c r="G8" s="14">
        <f>SUM(C$5:C8)/1000</f>
        <v>1.8880000000000001E-4</v>
      </c>
    </row>
    <row r="9" spans="1:10" x14ac:dyDescent="0.25">
      <c r="A9" s="4">
        <v>36438</v>
      </c>
      <c r="B9">
        <v>0</v>
      </c>
      <c r="C9">
        <v>0</v>
      </c>
      <c r="E9" s="4">
        <f t="shared" si="0"/>
        <v>36438</v>
      </c>
      <c r="F9" s="14">
        <f>SUM(B$5:B9)/1000</f>
        <v>3.7005100000000002E-3</v>
      </c>
      <c r="G9" s="14">
        <f>SUM(C$5:C9)/1000</f>
        <v>1.8880000000000001E-4</v>
      </c>
    </row>
    <row r="10" spans="1:10" x14ac:dyDescent="0.25">
      <c r="A10" s="4">
        <v>36439</v>
      </c>
      <c r="B10">
        <v>0.44996999999999998</v>
      </c>
      <c r="C10">
        <v>0.20172999999999999</v>
      </c>
      <c r="E10" s="4">
        <f t="shared" si="0"/>
        <v>36439</v>
      </c>
      <c r="F10" s="14">
        <f>SUM(B$5:B10)/1000</f>
        <v>4.1504799999999998E-3</v>
      </c>
      <c r="G10" s="14">
        <f>SUM(C$5:C10)/1000</f>
        <v>3.9052999999999999E-4</v>
      </c>
    </row>
    <row r="11" spans="1:10" x14ac:dyDescent="0.25">
      <c r="A11" s="4">
        <v>36440</v>
      </c>
      <c r="B11">
        <v>0</v>
      </c>
      <c r="C11">
        <v>0</v>
      </c>
      <c r="E11" s="4">
        <f t="shared" si="0"/>
        <v>36440</v>
      </c>
      <c r="F11" s="14">
        <f>SUM(B$5:B11)/1000</f>
        <v>4.1504799999999998E-3</v>
      </c>
      <c r="G11" s="14">
        <f>SUM(C$5:C11)/1000</f>
        <v>3.9052999999999999E-4</v>
      </c>
    </row>
    <row r="12" spans="1:10" x14ac:dyDescent="0.25">
      <c r="A12" s="4">
        <v>36441</v>
      </c>
      <c r="B12">
        <v>0</v>
      </c>
      <c r="C12">
        <v>0.42035</v>
      </c>
      <c r="E12" s="4">
        <f t="shared" si="0"/>
        <v>36441</v>
      </c>
      <c r="F12" s="14">
        <f>SUM(B$5:B12)/1000</f>
        <v>4.1504799999999998E-3</v>
      </c>
      <c r="G12" s="14">
        <f>SUM(C$5:C12)/1000</f>
        <v>8.1088000000000004E-4</v>
      </c>
    </row>
    <row r="13" spans="1:10" x14ac:dyDescent="0.25">
      <c r="A13" s="4">
        <v>36442</v>
      </c>
      <c r="B13">
        <v>0</v>
      </c>
      <c r="C13">
        <v>5.3676599999999999</v>
      </c>
      <c r="E13" s="4">
        <f t="shared" si="0"/>
        <v>36442</v>
      </c>
      <c r="F13" s="14">
        <f>SUM(B$5:B13)/1000</f>
        <v>4.1504799999999998E-3</v>
      </c>
      <c r="G13" s="14">
        <f>SUM(C$5:C13)/1000</f>
        <v>6.1785399999999997E-3</v>
      </c>
    </row>
    <row r="14" spans="1:10" x14ac:dyDescent="0.25">
      <c r="A14" s="4">
        <v>36443</v>
      </c>
      <c r="B14">
        <v>0</v>
      </c>
      <c r="C14">
        <v>5.2717599999999996</v>
      </c>
      <c r="E14" s="4">
        <f t="shared" si="0"/>
        <v>36443</v>
      </c>
      <c r="F14" s="14">
        <f>SUM(B$5:B14)/1000</f>
        <v>4.1504799999999998E-3</v>
      </c>
      <c r="G14" s="14">
        <f>SUM(C$5:C14)/1000</f>
        <v>1.1450299999999998E-2</v>
      </c>
    </row>
    <row r="15" spans="1:10" x14ac:dyDescent="0.25">
      <c r="A15" s="4">
        <v>36444</v>
      </c>
      <c r="B15">
        <v>14.06456</v>
      </c>
      <c r="C15">
        <v>0</v>
      </c>
      <c r="E15" s="4">
        <f t="shared" si="0"/>
        <v>36444</v>
      </c>
      <c r="F15" s="14">
        <f>SUM(B$5:B15)/1000</f>
        <v>1.8215040000000002E-2</v>
      </c>
      <c r="G15" s="14">
        <f>SUM(C$5:C15)/1000</f>
        <v>1.1450299999999998E-2</v>
      </c>
    </row>
    <row r="16" spans="1:10" x14ac:dyDescent="0.25">
      <c r="A16" s="4">
        <v>36445</v>
      </c>
      <c r="B16">
        <v>25.517659999999999</v>
      </c>
      <c r="C16">
        <v>1.45872</v>
      </c>
      <c r="E16" s="4">
        <f t="shared" si="0"/>
        <v>36445</v>
      </c>
      <c r="F16" s="14">
        <f>SUM(B$5:B16)/1000</f>
        <v>4.3732699999999999E-2</v>
      </c>
      <c r="G16" s="14">
        <f>SUM(C$5:C16)/1000</f>
        <v>1.2909019999999998E-2</v>
      </c>
    </row>
    <row r="17" spans="1:7" x14ac:dyDescent="0.25">
      <c r="A17" s="4">
        <v>36446</v>
      </c>
      <c r="B17">
        <v>23.411919999999999</v>
      </c>
      <c r="C17">
        <v>0</v>
      </c>
      <c r="E17" s="4">
        <f t="shared" si="0"/>
        <v>36446</v>
      </c>
      <c r="F17" s="14">
        <f>SUM(B$5:B17)/1000</f>
        <v>6.7144620000000002E-2</v>
      </c>
      <c r="G17" s="14">
        <f>SUM(C$5:C17)/1000</f>
        <v>1.2909019999999998E-2</v>
      </c>
    </row>
    <row r="18" spans="1:7" x14ac:dyDescent="0.25">
      <c r="A18" s="4">
        <v>36447</v>
      </c>
      <c r="B18">
        <v>8.3875499999999992</v>
      </c>
      <c r="C18">
        <v>0</v>
      </c>
      <c r="E18" s="4">
        <f t="shared" si="0"/>
        <v>36447</v>
      </c>
      <c r="F18" s="14">
        <f>SUM(B$5:B18)/1000</f>
        <v>7.553217000000001E-2</v>
      </c>
      <c r="G18" s="14">
        <f>SUM(C$5:C18)/1000</f>
        <v>1.2909019999999998E-2</v>
      </c>
    </row>
    <row r="19" spans="1:7" x14ac:dyDescent="0.25">
      <c r="A19" s="4">
        <v>36448</v>
      </c>
      <c r="B19">
        <v>1.2861899999999999</v>
      </c>
      <c r="C19">
        <v>2.4407700000000001</v>
      </c>
      <c r="E19" s="4">
        <f t="shared" si="0"/>
        <v>36448</v>
      </c>
      <c r="F19" s="14">
        <f>SUM(B$5:B19)/1000</f>
        <v>7.6818360000000016E-2</v>
      </c>
      <c r="G19" s="14">
        <f>SUM(C$5:C19)/1000</f>
        <v>1.5349789999999999E-2</v>
      </c>
    </row>
    <row r="20" spans="1:7" x14ac:dyDescent="0.25">
      <c r="A20" s="4">
        <v>36449</v>
      </c>
      <c r="B20">
        <v>0</v>
      </c>
      <c r="C20">
        <v>28.054649999999999</v>
      </c>
      <c r="E20" s="4">
        <f t="shared" si="0"/>
        <v>36449</v>
      </c>
      <c r="F20" s="14">
        <f>SUM(B$5:B20)/1000</f>
        <v>7.6818360000000016E-2</v>
      </c>
      <c r="G20" s="14">
        <f>SUM(C$5:C20)/1000</f>
        <v>4.3404439999999996E-2</v>
      </c>
    </row>
    <row r="21" spans="1:7" x14ac:dyDescent="0.25">
      <c r="A21" s="4">
        <v>36450</v>
      </c>
      <c r="B21">
        <v>0</v>
      </c>
      <c r="C21">
        <v>13.7179</v>
      </c>
      <c r="E21" s="4">
        <f t="shared" si="0"/>
        <v>36450</v>
      </c>
      <c r="F21" s="14">
        <f>SUM(B$5:B21)/1000</f>
        <v>7.6818360000000016E-2</v>
      </c>
      <c r="G21" s="14">
        <f>SUM(C$5:C21)/1000</f>
        <v>5.7122339999999994E-2</v>
      </c>
    </row>
    <row r="22" spans="1:7" x14ac:dyDescent="0.25">
      <c r="A22" s="4">
        <v>36451</v>
      </c>
      <c r="B22">
        <v>9.0809300000000004</v>
      </c>
      <c r="C22">
        <v>2.6656599999999999</v>
      </c>
      <c r="E22" s="4">
        <f t="shared" si="0"/>
        <v>36451</v>
      </c>
      <c r="F22" s="14">
        <f>SUM(B$5:B22)/1000</f>
        <v>8.5899290000000003E-2</v>
      </c>
      <c r="G22" s="14">
        <f>SUM(C$5:C22)/1000</f>
        <v>5.9787999999999994E-2</v>
      </c>
    </row>
    <row r="23" spans="1:7" x14ac:dyDescent="0.25">
      <c r="A23" s="4">
        <v>36452</v>
      </c>
      <c r="B23">
        <v>0</v>
      </c>
      <c r="C23">
        <v>0</v>
      </c>
      <c r="E23" s="4">
        <f t="shared" si="0"/>
        <v>36452</v>
      </c>
      <c r="F23" s="14">
        <f>SUM(B$5:B23)/1000</f>
        <v>8.5899290000000003E-2</v>
      </c>
      <c r="G23" s="14">
        <f>SUM(C$5:C23)/1000</f>
        <v>5.9787999999999994E-2</v>
      </c>
    </row>
    <row r="24" spans="1:7" x14ac:dyDescent="0.25">
      <c r="A24" s="4">
        <v>36453</v>
      </c>
      <c r="B24">
        <v>25.763120000000001</v>
      </c>
      <c r="C24">
        <v>0</v>
      </c>
      <c r="E24" s="4">
        <f t="shared" si="0"/>
        <v>36453</v>
      </c>
      <c r="F24" s="14">
        <f>SUM(B$5:B24)/1000</f>
        <v>0.11166241</v>
      </c>
      <c r="G24" s="14">
        <f>SUM(C$5:C24)/1000</f>
        <v>5.9787999999999994E-2</v>
      </c>
    </row>
    <row r="25" spans="1:7" x14ac:dyDescent="0.25">
      <c r="A25" s="4">
        <v>36454</v>
      </c>
      <c r="B25">
        <v>15.03858</v>
      </c>
      <c r="C25">
        <v>0.14771000000000001</v>
      </c>
      <c r="E25" s="4">
        <f t="shared" si="0"/>
        <v>36454</v>
      </c>
      <c r="F25" s="14">
        <f>SUM(B$5:B25)/1000</f>
        <v>0.12670099000000001</v>
      </c>
      <c r="G25" s="14">
        <f>SUM(C$5:C25)/1000</f>
        <v>5.9935710000000003E-2</v>
      </c>
    </row>
    <row r="26" spans="1:7" x14ac:dyDescent="0.25">
      <c r="A26" s="4">
        <v>36455</v>
      </c>
      <c r="B26">
        <v>0</v>
      </c>
      <c r="C26">
        <v>8.8475400000000004</v>
      </c>
      <c r="E26" s="4">
        <f t="shared" si="0"/>
        <v>36455</v>
      </c>
      <c r="F26" s="14">
        <f>SUM(B$5:B26)/1000</f>
        <v>0.12670099000000001</v>
      </c>
      <c r="G26" s="14">
        <f>SUM(C$5:C26)/1000</f>
        <v>6.878324999999999E-2</v>
      </c>
    </row>
    <row r="27" spans="1:7" x14ac:dyDescent="0.25">
      <c r="A27" s="4">
        <v>36456</v>
      </c>
      <c r="B27">
        <v>0</v>
      </c>
      <c r="C27">
        <v>26.016549999999999</v>
      </c>
      <c r="E27" s="4">
        <f t="shared" si="0"/>
        <v>36456</v>
      </c>
      <c r="F27" s="14">
        <f>SUM(B$5:B27)/1000</f>
        <v>0.12670099000000001</v>
      </c>
      <c r="G27" s="14">
        <f>SUM(C$5:C27)/1000</f>
        <v>9.479979999999999E-2</v>
      </c>
    </row>
    <row r="28" spans="1:7" x14ac:dyDescent="0.25">
      <c r="A28" s="4">
        <v>36457</v>
      </c>
      <c r="B28">
        <v>0</v>
      </c>
      <c r="C28">
        <v>21.027539999999998</v>
      </c>
      <c r="E28" s="4">
        <f t="shared" si="0"/>
        <v>36457</v>
      </c>
      <c r="F28" s="14">
        <f>SUM(B$5:B28)/1000</f>
        <v>0.12670099000000001</v>
      </c>
      <c r="G28" s="14">
        <f>SUM(C$5:C28)/1000</f>
        <v>0.11582733999999999</v>
      </c>
    </row>
    <row r="29" spans="1:7" x14ac:dyDescent="0.25">
      <c r="A29" s="4">
        <v>36458</v>
      </c>
      <c r="B29">
        <v>8.5923800000000004</v>
      </c>
      <c r="C29">
        <v>33.14293</v>
      </c>
      <c r="E29" s="4">
        <f t="shared" si="0"/>
        <v>36458</v>
      </c>
      <c r="F29" s="14">
        <f>SUM(B$5:B29)/1000</f>
        <v>0.13529337000000002</v>
      </c>
      <c r="G29" s="14">
        <f>SUM(C$5:C29)/1000</f>
        <v>0.14897026999999999</v>
      </c>
    </row>
    <row r="30" spans="1:7" x14ac:dyDescent="0.25">
      <c r="A30" s="4">
        <v>36459</v>
      </c>
      <c r="B30">
        <v>3.6662300000000001</v>
      </c>
      <c r="C30">
        <v>15.64038</v>
      </c>
      <c r="E30" s="4">
        <f t="shared" si="0"/>
        <v>36459</v>
      </c>
      <c r="F30" s="14">
        <f>SUM(B$5:B30)/1000</f>
        <v>0.13895960000000002</v>
      </c>
      <c r="G30" s="14">
        <f>SUM(C$5:C30)/1000</f>
        <v>0.16461065</v>
      </c>
    </row>
    <row r="31" spans="1:7" x14ac:dyDescent="0.25">
      <c r="A31" s="4">
        <v>36460</v>
      </c>
      <c r="B31">
        <v>19.821359999999999</v>
      </c>
      <c r="C31">
        <v>6.3486599999999997</v>
      </c>
      <c r="E31" s="4">
        <f t="shared" si="0"/>
        <v>36460</v>
      </c>
      <c r="F31" s="14">
        <f>SUM(B$5:B31)/1000</f>
        <v>0.15878096000000003</v>
      </c>
      <c r="G31" s="14">
        <f>SUM(C$5:C31)/1000</f>
        <v>0.17095930999999998</v>
      </c>
    </row>
    <row r="32" spans="1:7" x14ac:dyDescent="0.25">
      <c r="A32" s="4">
        <v>36461</v>
      </c>
      <c r="B32">
        <v>8.6047600000000006</v>
      </c>
      <c r="C32">
        <v>1.2804800000000001</v>
      </c>
      <c r="E32" s="4">
        <f t="shared" si="0"/>
        <v>36461</v>
      </c>
      <c r="F32" s="14">
        <f>SUM(B$5:B32)/1000</f>
        <v>0.16738572000000002</v>
      </c>
      <c r="G32" s="14">
        <f>SUM(C$5:C32)/1000</f>
        <v>0.17223979</v>
      </c>
    </row>
    <row r="33" spans="1:7" x14ac:dyDescent="0.25">
      <c r="A33" s="4">
        <v>36462</v>
      </c>
      <c r="B33">
        <v>0</v>
      </c>
      <c r="C33">
        <v>0</v>
      </c>
      <c r="E33" s="4">
        <f t="shared" si="0"/>
        <v>36462</v>
      </c>
      <c r="F33" s="14">
        <f>SUM(B$5:B33)/1000</f>
        <v>0.16738572000000002</v>
      </c>
      <c r="G33" s="14">
        <f>SUM(C$5:C33)/1000</f>
        <v>0.17223979</v>
      </c>
    </row>
    <row r="34" spans="1:7" x14ac:dyDescent="0.25">
      <c r="A34" s="4">
        <v>36463</v>
      </c>
      <c r="B34">
        <v>0.39699000000000001</v>
      </c>
      <c r="C34">
        <v>14.811210000000001</v>
      </c>
      <c r="E34" s="4">
        <f t="shared" si="0"/>
        <v>36463</v>
      </c>
      <c r="F34" s="14">
        <f>SUM(B$5:B34)/1000</f>
        <v>0.16778271</v>
      </c>
      <c r="G34" s="14">
        <f>SUM(C$5:C34)/1000</f>
        <v>0.187051</v>
      </c>
    </row>
    <row r="35" spans="1:7" x14ac:dyDescent="0.25">
      <c r="A35" s="4">
        <v>36464</v>
      </c>
      <c r="B35">
        <v>15.58414</v>
      </c>
      <c r="C35">
        <v>6.3590400000000002</v>
      </c>
      <c r="E35" s="4">
        <f t="shared" si="0"/>
        <v>36464</v>
      </c>
      <c r="F35" s="14">
        <f>SUM(B$5:B35)/1000</f>
        <v>0.18336685</v>
      </c>
      <c r="G35" s="14">
        <f>SUM(C$5:C35)/1000</f>
        <v>0.19341003999999998</v>
      </c>
    </row>
    <row r="36" spans="1:7" x14ac:dyDescent="0.25">
      <c r="A36" s="4">
        <v>36465</v>
      </c>
      <c r="B36">
        <v>0</v>
      </c>
      <c r="C36">
        <v>0</v>
      </c>
      <c r="E36" s="4">
        <f t="shared" si="0"/>
        <v>36465</v>
      </c>
      <c r="F36" s="14">
        <f>SUM(B$5:B36)/1000</f>
        <v>0.18336685</v>
      </c>
      <c r="G36" s="14">
        <f>SUM(C$5:C36)/1000</f>
        <v>0.19341003999999998</v>
      </c>
    </row>
    <row r="37" spans="1:7" x14ac:dyDescent="0.25">
      <c r="A37" s="4">
        <v>36466</v>
      </c>
      <c r="B37">
        <v>4.2153700000000001</v>
      </c>
      <c r="C37">
        <v>1.13914</v>
      </c>
      <c r="E37" s="4">
        <f t="shared" si="0"/>
        <v>36466</v>
      </c>
      <c r="F37" s="14">
        <f>SUM(B$5:B37)/1000</f>
        <v>0.18758221999999999</v>
      </c>
      <c r="G37" s="14">
        <f>SUM(C$5:C37)/1000</f>
        <v>0.19454917999999999</v>
      </c>
    </row>
    <row r="38" spans="1:7" x14ac:dyDescent="0.25">
      <c r="A38" s="4">
        <v>36467</v>
      </c>
      <c r="B38">
        <v>16.928930000000001</v>
      </c>
      <c r="C38">
        <v>0</v>
      </c>
      <c r="E38" s="4">
        <f t="shared" si="0"/>
        <v>36467</v>
      </c>
      <c r="F38" s="14">
        <f>SUM(B$5:B38)/1000</f>
        <v>0.20451115</v>
      </c>
      <c r="G38" s="14">
        <f>SUM(C$5:C38)/1000</f>
        <v>0.19454917999999999</v>
      </c>
    </row>
    <row r="39" spans="1:7" x14ac:dyDescent="0.25">
      <c r="A39" s="4">
        <v>36468</v>
      </c>
      <c r="B39">
        <v>12.91034</v>
      </c>
      <c r="C39">
        <v>0</v>
      </c>
      <c r="E39" s="4">
        <f t="shared" si="0"/>
        <v>36468</v>
      </c>
      <c r="F39" s="14">
        <f>SUM(B$5:B39)/1000</f>
        <v>0.21742149</v>
      </c>
      <c r="G39" s="14">
        <f>SUM(C$5:C39)/1000</f>
        <v>0.19454917999999999</v>
      </c>
    </row>
    <row r="40" spans="1:7" x14ac:dyDescent="0.25">
      <c r="A40" s="4">
        <v>36469</v>
      </c>
      <c r="B40">
        <v>3.98584</v>
      </c>
      <c r="C40">
        <v>0</v>
      </c>
      <c r="E40" s="4">
        <f t="shared" si="0"/>
        <v>36469</v>
      </c>
      <c r="F40" s="14">
        <f>SUM(B$5:B40)/1000</f>
        <v>0.22140733000000001</v>
      </c>
      <c r="G40" s="14">
        <f>SUM(C$5:C40)/1000</f>
        <v>0.19454917999999999</v>
      </c>
    </row>
    <row r="41" spans="1:7" x14ac:dyDescent="0.25">
      <c r="A41" s="4">
        <v>36470</v>
      </c>
      <c r="B41">
        <v>0</v>
      </c>
      <c r="C41">
        <v>0</v>
      </c>
      <c r="E41" s="4">
        <f t="shared" si="0"/>
        <v>36470</v>
      </c>
      <c r="F41" s="14">
        <f>SUM(B$5:B41)/1000</f>
        <v>0.22140733000000001</v>
      </c>
      <c r="G41" s="14">
        <f>SUM(C$5:C41)/1000</f>
        <v>0.19454917999999999</v>
      </c>
    </row>
    <row r="42" spans="1:7" x14ac:dyDescent="0.25">
      <c r="A42" s="4">
        <v>36471</v>
      </c>
      <c r="B42">
        <v>0</v>
      </c>
      <c r="C42">
        <v>1.9845900000000001</v>
      </c>
      <c r="E42" s="4">
        <f t="shared" si="0"/>
        <v>36471</v>
      </c>
      <c r="F42" s="14">
        <f>SUM(B$5:B42)/1000</f>
        <v>0.22140733000000001</v>
      </c>
      <c r="G42" s="14">
        <f>SUM(C$5:C42)/1000</f>
        <v>0.19653376999999997</v>
      </c>
    </row>
    <row r="43" spans="1:7" x14ac:dyDescent="0.25">
      <c r="A43" s="4">
        <v>36472</v>
      </c>
      <c r="B43">
        <v>1.29941</v>
      </c>
      <c r="C43">
        <v>4.4310000000000002E-2</v>
      </c>
      <c r="E43" s="4">
        <f t="shared" si="0"/>
        <v>36472</v>
      </c>
      <c r="F43" s="14">
        <f>SUM(B$5:B43)/1000</f>
        <v>0.22270673999999999</v>
      </c>
      <c r="G43" s="14">
        <f>SUM(C$5:C43)/1000</f>
        <v>0.19657807999999996</v>
      </c>
    </row>
    <row r="44" spans="1:7" x14ac:dyDescent="0.25">
      <c r="A44" s="4">
        <v>36473</v>
      </c>
      <c r="B44">
        <v>21.43439</v>
      </c>
      <c r="C44">
        <v>12.617889999999999</v>
      </c>
      <c r="E44" s="4">
        <f t="shared" si="0"/>
        <v>36473</v>
      </c>
      <c r="F44" s="14">
        <f>SUM(B$5:B44)/1000</f>
        <v>0.24414113000000001</v>
      </c>
      <c r="G44" s="14">
        <f>SUM(C$5:C44)/1000</f>
        <v>0.20919596999999995</v>
      </c>
    </row>
    <row r="45" spans="1:7" x14ac:dyDescent="0.25">
      <c r="A45" s="4">
        <v>36474</v>
      </c>
      <c r="B45">
        <v>5.9613800000000001</v>
      </c>
      <c r="C45">
        <v>12.88571</v>
      </c>
      <c r="E45" s="4">
        <f t="shared" si="0"/>
        <v>36474</v>
      </c>
      <c r="F45" s="14">
        <f>SUM(B$5:B45)/1000</f>
        <v>0.25010251</v>
      </c>
      <c r="G45" s="14">
        <f>SUM(C$5:C45)/1000</f>
        <v>0.22208167999999995</v>
      </c>
    </row>
    <row r="46" spans="1:7" x14ac:dyDescent="0.25">
      <c r="A46" s="4">
        <v>36475</v>
      </c>
      <c r="B46">
        <v>1.65689</v>
      </c>
      <c r="C46">
        <v>12.309699999999999</v>
      </c>
      <c r="E46" s="4">
        <f t="shared" si="0"/>
        <v>36475</v>
      </c>
      <c r="F46" s="14">
        <f>SUM(B$5:B46)/1000</f>
        <v>0.25175940000000002</v>
      </c>
      <c r="G46" s="14">
        <f>SUM(C$5:C46)/1000</f>
        <v>0.23439137999999995</v>
      </c>
    </row>
    <row r="47" spans="1:7" x14ac:dyDescent="0.25">
      <c r="A47" s="4">
        <v>36476</v>
      </c>
      <c r="B47">
        <v>0</v>
      </c>
      <c r="C47">
        <v>10.5305</v>
      </c>
      <c r="E47" s="4">
        <f t="shared" si="0"/>
        <v>36476</v>
      </c>
      <c r="F47" s="14">
        <f>SUM(B$5:B47)/1000</f>
        <v>0.25175940000000002</v>
      </c>
      <c r="G47" s="14">
        <f>SUM(C$5:C47)/1000</f>
        <v>0.24492187999999993</v>
      </c>
    </row>
    <row r="48" spans="1:7" x14ac:dyDescent="0.25">
      <c r="A48" s="4">
        <v>36477</v>
      </c>
      <c r="B48">
        <v>0</v>
      </c>
      <c r="C48">
        <v>0</v>
      </c>
      <c r="E48" s="4">
        <f t="shared" si="0"/>
        <v>36477</v>
      </c>
      <c r="F48" s="14">
        <f>SUM(B$5:B48)/1000</f>
        <v>0.25175940000000002</v>
      </c>
      <c r="G48" s="14">
        <f>SUM(C$5:C48)/1000</f>
        <v>0.24492187999999993</v>
      </c>
    </row>
    <row r="49" spans="1:7" x14ac:dyDescent="0.25">
      <c r="A49" s="4">
        <v>36478</v>
      </c>
      <c r="B49">
        <v>10.574669999999999</v>
      </c>
      <c r="C49">
        <v>6.2652900000000002</v>
      </c>
      <c r="E49" s="4">
        <f t="shared" si="0"/>
        <v>36478</v>
      </c>
      <c r="F49" s="14">
        <f>SUM(B$5:B49)/1000</f>
        <v>0.26233406999999997</v>
      </c>
      <c r="G49" s="14">
        <f>SUM(C$5:C49)/1000</f>
        <v>0.2511871699999999</v>
      </c>
    </row>
    <row r="50" spans="1:7" x14ac:dyDescent="0.25">
      <c r="A50" s="4">
        <v>36479</v>
      </c>
      <c r="B50">
        <v>0</v>
      </c>
      <c r="C50">
        <v>30.91526</v>
      </c>
      <c r="E50" s="4">
        <f t="shared" si="0"/>
        <v>36479</v>
      </c>
      <c r="F50" s="14">
        <f>SUM(B$5:B50)/1000</f>
        <v>0.26233406999999997</v>
      </c>
      <c r="G50" s="14">
        <f>SUM(C$5:C50)/1000</f>
        <v>0.2821024299999999</v>
      </c>
    </row>
    <row r="51" spans="1:7" x14ac:dyDescent="0.25">
      <c r="A51" s="4">
        <v>36480</v>
      </c>
      <c r="B51">
        <v>3.3500000000000002E-2</v>
      </c>
      <c r="C51">
        <v>48.373620000000003</v>
      </c>
      <c r="E51" s="4">
        <f t="shared" si="0"/>
        <v>36480</v>
      </c>
      <c r="F51" s="14">
        <f>SUM(B$5:B51)/1000</f>
        <v>0.26236756999999999</v>
      </c>
      <c r="G51" s="14">
        <f>SUM(C$5:C51)/1000</f>
        <v>0.33047604999999991</v>
      </c>
    </row>
    <row r="52" spans="1:7" x14ac:dyDescent="0.25">
      <c r="A52" s="4">
        <v>36481</v>
      </c>
      <c r="B52">
        <v>0</v>
      </c>
      <c r="C52">
        <v>35.944130000000001</v>
      </c>
      <c r="E52" s="4">
        <f t="shared" si="0"/>
        <v>36481</v>
      </c>
      <c r="F52" s="14">
        <f>SUM(B$5:B52)/1000</f>
        <v>0.26236756999999999</v>
      </c>
      <c r="G52" s="14">
        <f>SUM(C$5:C52)/1000</f>
        <v>0.36642017999999998</v>
      </c>
    </row>
    <row r="53" spans="1:7" x14ac:dyDescent="0.25">
      <c r="A53" s="4">
        <v>36482</v>
      </c>
      <c r="B53">
        <v>7.6519899999999996</v>
      </c>
      <c r="C53">
        <v>0</v>
      </c>
      <c r="E53" s="4">
        <f t="shared" si="0"/>
        <v>36482</v>
      </c>
      <c r="F53" s="14">
        <f>SUM(B$5:B53)/1000</f>
        <v>0.27001955999999999</v>
      </c>
      <c r="G53" s="14">
        <f>SUM(C$5:C53)/1000</f>
        <v>0.36642017999999998</v>
      </c>
    </row>
    <row r="54" spans="1:7" x14ac:dyDescent="0.25">
      <c r="A54" s="4">
        <v>36483</v>
      </c>
      <c r="B54">
        <v>0</v>
      </c>
      <c r="C54">
        <v>0</v>
      </c>
      <c r="E54" s="4">
        <f t="shared" si="0"/>
        <v>36483</v>
      </c>
      <c r="F54" s="14">
        <f>SUM(B$5:B54)/1000</f>
        <v>0.27001955999999999</v>
      </c>
      <c r="G54" s="14">
        <f>SUM(C$5:C54)/1000</f>
        <v>0.36642017999999998</v>
      </c>
    </row>
    <row r="55" spans="1:7" x14ac:dyDescent="0.25">
      <c r="A55" s="4">
        <v>36484</v>
      </c>
      <c r="B55">
        <v>1.0449900000000001</v>
      </c>
      <c r="C55">
        <v>0</v>
      </c>
      <c r="E55" s="4">
        <f t="shared" si="0"/>
        <v>36484</v>
      </c>
      <c r="F55" s="14">
        <f>SUM(B$5:B55)/1000</f>
        <v>0.27106455000000002</v>
      </c>
      <c r="G55" s="14">
        <f>SUM(C$5:C55)/1000</f>
        <v>0.36642017999999998</v>
      </c>
    </row>
    <row r="56" spans="1:7" x14ac:dyDescent="0.25">
      <c r="A56" s="4">
        <v>36485</v>
      </c>
      <c r="B56">
        <v>16.60614</v>
      </c>
      <c r="C56">
        <v>8.4660899999999994</v>
      </c>
      <c r="E56" s="4">
        <f t="shared" si="0"/>
        <v>36485</v>
      </c>
      <c r="F56" s="14">
        <f>SUM(B$5:B56)/1000</f>
        <v>0.28767069000000001</v>
      </c>
      <c r="G56" s="14">
        <f>SUM(C$5:C56)/1000</f>
        <v>0.37488626999999997</v>
      </c>
    </row>
    <row r="57" spans="1:7" x14ac:dyDescent="0.25">
      <c r="A57" s="4">
        <v>36486</v>
      </c>
      <c r="B57">
        <v>43.561439999999997</v>
      </c>
      <c r="C57">
        <v>7.0980800000000004</v>
      </c>
      <c r="E57" s="4">
        <f t="shared" si="0"/>
        <v>36486</v>
      </c>
      <c r="F57" s="14">
        <f>SUM(B$5:B57)/1000</f>
        <v>0.33123212999999996</v>
      </c>
      <c r="G57" s="14">
        <f>SUM(C$5:C57)/1000</f>
        <v>0.38198434999999997</v>
      </c>
    </row>
    <row r="58" spans="1:7" x14ac:dyDescent="0.25">
      <c r="A58" s="4">
        <v>36487</v>
      </c>
      <c r="B58">
        <v>0</v>
      </c>
      <c r="C58">
        <v>0</v>
      </c>
      <c r="E58" s="4">
        <f t="shared" si="0"/>
        <v>36487</v>
      </c>
      <c r="F58" s="14">
        <f>SUM(B$5:B58)/1000</f>
        <v>0.33123212999999996</v>
      </c>
      <c r="G58" s="14">
        <f>SUM(C$5:C58)/1000</f>
        <v>0.38198434999999997</v>
      </c>
    </row>
    <row r="59" spans="1:7" x14ac:dyDescent="0.25">
      <c r="A59" s="4">
        <v>36488</v>
      </c>
      <c r="B59">
        <v>9.9304799999999993</v>
      </c>
      <c r="C59">
        <v>10.20593</v>
      </c>
      <c r="E59" s="4">
        <f t="shared" si="0"/>
        <v>36488</v>
      </c>
      <c r="F59" s="14">
        <f>SUM(B$5:B59)/1000</f>
        <v>0.34116260999999998</v>
      </c>
      <c r="G59" s="14">
        <f>SUM(C$5:C59)/1000</f>
        <v>0.39219027999999995</v>
      </c>
    </row>
    <row r="60" spans="1:7" x14ac:dyDescent="0.25">
      <c r="A60" s="4">
        <v>36489</v>
      </c>
      <c r="B60">
        <v>0.78895999999999999</v>
      </c>
      <c r="C60">
        <v>15.94412</v>
      </c>
      <c r="E60" s="4">
        <f t="shared" si="0"/>
        <v>36489</v>
      </c>
      <c r="F60" s="14">
        <f>SUM(B$5:B60)/1000</f>
        <v>0.34195156999999993</v>
      </c>
      <c r="G60" s="14">
        <f>SUM(C$5:C60)/1000</f>
        <v>0.40813439999999995</v>
      </c>
    </row>
    <row r="61" spans="1:7" x14ac:dyDescent="0.25">
      <c r="A61" s="4">
        <v>36490</v>
      </c>
      <c r="B61">
        <v>0</v>
      </c>
      <c r="C61">
        <v>29.452590000000001</v>
      </c>
      <c r="E61" s="4">
        <f t="shared" si="0"/>
        <v>36490</v>
      </c>
      <c r="F61" s="14">
        <f>SUM(B$5:B61)/1000</f>
        <v>0.34195156999999993</v>
      </c>
      <c r="G61" s="14">
        <f>SUM(C$5:C61)/1000</f>
        <v>0.43758698999999995</v>
      </c>
    </row>
    <row r="62" spans="1:7" x14ac:dyDescent="0.25">
      <c r="A62" s="4">
        <v>36491</v>
      </c>
      <c r="B62">
        <v>0</v>
      </c>
      <c r="C62">
        <v>11.135540000000001</v>
      </c>
      <c r="E62" s="4">
        <f t="shared" si="0"/>
        <v>36491</v>
      </c>
      <c r="F62" s="14">
        <f>SUM(B$5:B62)/1000</f>
        <v>0.34195156999999993</v>
      </c>
      <c r="G62" s="14">
        <f>SUM(C$5:C62)/1000</f>
        <v>0.44872252999999995</v>
      </c>
    </row>
    <row r="63" spans="1:7" x14ac:dyDescent="0.25">
      <c r="A63" s="4">
        <v>36492</v>
      </c>
      <c r="B63">
        <v>7.2217399999999996</v>
      </c>
      <c r="C63">
        <v>39.50855</v>
      </c>
      <c r="E63" s="4">
        <f t="shared" si="0"/>
        <v>36492</v>
      </c>
      <c r="F63" s="14">
        <f>SUM(B$5:B63)/1000</f>
        <v>0.34917330999999996</v>
      </c>
      <c r="G63" s="14">
        <f>SUM(C$5:C63)/1000</f>
        <v>0.48823107999999998</v>
      </c>
    </row>
    <row r="64" spans="1:7" x14ac:dyDescent="0.25">
      <c r="A64" s="4">
        <v>36493</v>
      </c>
      <c r="B64">
        <v>29.589320000000001</v>
      </c>
      <c r="C64">
        <v>71.486829999999998</v>
      </c>
      <c r="E64" s="4">
        <f t="shared" si="0"/>
        <v>36493</v>
      </c>
      <c r="F64" s="14">
        <f>SUM(B$5:B64)/1000</f>
        <v>0.37876262999999993</v>
      </c>
      <c r="G64" s="14">
        <f>SUM(C$5:C64)/1000</f>
        <v>0.55971790999999993</v>
      </c>
    </row>
    <row r="65" spans="1:7" x14ac:dyDescent="0.25">
      <c r="A65" s="4">
        <v>36494</v>
      </c>
      <c r="B65">
        <v>26.398029999999999</v>
      </c>
      <c r="C65">
        <v>91.674719999999994</v>
      </c>
      <c r="E65" s="4">
        <f t="shared" si="0"/>
        <v>36494</v>
      </c>
      <c r="F65" s="14">
        <f>SUM(B$5:B65)/1000</f>
        <v>0.40516065999999995</v>
      </c>
      <c r="G65" s="14">
        <f>SUM(C$5:C65)/1000</f>
        <v>0.65139262999999992</v>
      </c>
    </row>
    <row r="66" spans="1:7" x14ac:dyDescent="0.25">
      <c r="A66" s="4">
        <v>36495</v>
      </c>
      <c r="B66">
        <v>25.927510000000002</v>
      </c>
      <c r="C66">
        <v>76.455389999999994</v>
      </c>
      <c r="E66" s="4">
        <f t="shared" si="0"/>
        <v>36495</v>
      </c>
      <c r="F66" s="14">
        <f>SUM(B$5:B66)/1000</f>
        <v>0.43108816999999994</v>
      </c>
      <c r="G66" s="14">
        <f>SUM(C$5:C66)/1000</f>
        <v>0.72784801999999993</v>
      </c>
    </row>
    <row r="67" spans="1:7" x14ac:dyDescent="0.25">
      <c r="A67" s="4">
        <v>36496</v>
      </c>
      <c r="B67">
        <v>6.2987599999999997</v>
      </c>
      <c r="C67">
        <v>60.431870000000004</v>
      </c>
      <c r="E67" s="4">
        <f t="shared" si="0"/>
        <v>36496</v>
      </c>
      <c r="F67" s="14">
        <f>SUM(B$5:B67)/1000</f>
        <v>0.43738692999999995</v>
      </c>
      <c r="G67" s="14">
        <f>SUM(C$5:C67)/1000</f>
        <v>0.78827988999999987</v>
      </c>
    </row>
    <row r="68" spans="1:7" x14ac:dyDescent="0.25">
      <c r="A68" s="4">
        <v>36497</v>
      </c>
      <c r="B68">
        <v>2.8313000000000001</v>
      </c>
      <c r="C68">
        <v>14.54025</v>
      </c>
      <c r="E68" s="4">
        <f t="shared" si="0"/>
        <v>36497</v>
      </c>
      <c r="F68" s="14">
        <f>SUM(B$5:B68)/1000</f>
        <v>0.44021822999999993</v>
      </c>
      <c r="G68" s="14">
        <f>SUM(C$5:C68)/1000</f>
        <v>0.8028201399999999</v>
      </c>
    </row>
    <row r="69" spans="1:7" x14ac:dyDescent="0.25">
      <c r="A69" s="4">
        <v>36498</v>
      </c>
      <c r="B69">
        <v>2.8140000000000001</v>
      </c>
      <c r="C69">
        <v>16.978819999999999</v>
      </c>
      <c r="E69" s="4">
        <f t="shared" si="0"/>
        <v>36498</v>
      </c>
      <c r="F69" s="14">
        <f>SUM(B$5:B69)/1000</f>
        <v>0.44303222999999997</v>
      </c>
      <c r="G69" s="14">
        <f>SUM(C$5:C69)/1000</f>
        <v>0.81979895999999997</v>
      </c>
    </row>
    <row r="70" spans="1:7" x14ac:dyDescent="0.25">
      <c r="A70" s="4">
        <v>36499</v>
      </c>
      <c r="B70">
        <v>11.35768</v>
      </c>
      <c r="C70">
        <v>32.207349999999998</v>
      </c>
      <c r="E70" s="4">
        <f t="shared" ref="E70:E133" si="1">A70</f>
        <v>36499</v>
      </c>
      <c r="F70" s="14">
        <f>SUM(B$5:B70)/1000</f>
        <v>0.45438991000000001</v>
      </c>
      <c r="G70" s="14">
        <f>SUM(C$5:C70)/1000</f>
        <v>0.85200630999999993</v>
      </c>
    </row>
    <row r="71" spans="1:7" x14ac:dyDescent="0.25">
      <c r="A71" s="4">
        <v>36500</v>
      </c>
      <c r="B71">
        <v>3.1941999999999999</v>
      </c>
      <c r="C71">
        <v>35.435830000000003</v>
      </c>
      <c r="E71" s="4">
        <f t="shared" si="1"/>
        <v>36500</v>
      </c>
      <c r="F71" s="14">
        <f>SUM(B$5:B71)/1000</f>
        <v>0.45758410999999999</v>
      </c>
      <c r="G71" s="14">
        <f>SUM(C$5:C71)/1000</f>
        <v>0.88744213999999999</v>
      </c>
    </row>
    <row r="72" spans="1:7" x14ac:dyDescent="0.25">
      <c r="A72" s="4">
        <v>36501</v>
      </c>
      <c r="B72">
        <v>17.357089999999999</v>
      </c>
      <c r="C72">
        <v>21.509409999999999</v>
      </c>
      <c r="E72" s="4">
        <f t="shared" si="1"/>
        <v>36501</v>
      </c>
      <c r="F72" s="14">
        <f>SUM(B$5:B72)/1000</f>
        <v>0.47494120000000001</v>
      </c>
      <c r="G72" s="14">
        <f>SUM(C$5:C72)/1000</f>
        <v>0.90895155000000005</v>
      </c>
    </row>
    <row r="73" spans="1:7" x14ac:dyDescent="0.25">
      <c r="A73" s="4">
        <v>36502</v>
      </c>
      <c r="B73">
        <v>32.58737</v>
      </c>
      <c r="C73">
        <v>6.6557000000000004</v>
      </c>
      <c r="E73" s="4">
        <f t="shared" si="1"/>
        <v>36502</v>
      </c>
      <c r="F73" s="14">
        <f>SUM(B$5:B73)/1000</f>
        <v>0.50752856999999996</v>
      </c>
      <c r="G73" s="14">
        <f>SUM(C$5:C73)/1000</f>
        <v>0.91560724999999998</v>
      </c>
    </row>
    <row r="74" spans="1:7" x14ac:dyDescent="0.25">
      <c r="A74" s="4">
        <v>36503</v>
      </c>
      <c r="B74">
        <v>37.28745</v>
      </c>
      <c r="C74">
        <v>2.6663999999999999</v>
      </c>
      <c r="E74" s="4">
        <f t="shared" si="1"/>
        <v>36503</v>
      </c>
      <c r="F74" s="14">
        <f>SUM(B$5:B74)/1000</f>
        <v>0.54481601999999996</v>
      </c>
      <c r="G74" s="14">
        <f>SUM(C$5:C74)/1000</f>
        <v>0.91827364999999994</v>
      </c>
    </row>
    <row r="75" spans="1:7" x14ac:dyDescent="0.25">
      <c r="A75" s="4">
        <v>36504</v>
      </c>
      <c r="B75">
        <v>20.344609999999999</v>
      </c>
      <c r="C75">
        <v>3.6107999999999998</v>
      </c>
      <c r="E75" s="4">
        <f t="shared" si="1"/>
        <v>36504</v>
      </c>
      <c r="F75" s="14">
        <f>SUM(B$5:B75)/1000</f>
        <v>0.56516062999999994</v>
      </c>
      <c r="G75" s="14">
        <f>SUM(C$5:C75)/1000</f>
        <v>0.92188444999999997</v>
      </c>
    </row>
    <row r="76" spans="1:7" x14ac:dyDescent="0.25">
      <c r="A76" s="4">
        <v>36505</v>
      </c>
      <c r="B76">
        <v>38.621879999999997</v>
      </c>
      <c r="C76">
        <v>8.1845700000000008</v>
      </c>
      <c r="E76" s="4">
        <f t="shared" si="1"/>
        <v>36505</v>
      </c>
      <c r="F76" s="14">
        <f>SUM(B$5:B76)/1000</f>
        <v>0.60378251000000005</v>
      </c>
      <c r="G76" s="14">
        <f>SUM(C$5:C76)/1000</f>
        <v>0.93006902000000002</v>
      </c>
    </row>
    <row r="77" spans="1:7" x14ac:dyDescent="0.25">
      <c r="A77" s="4">
        <v>36506</v>
      </c>
      <c r="B77">
        <v>65.713430000000002</v>
      </c>
      <c r="C77">
        <v>17.600480000000001</v>
      </c>
      <c r="E77" s="4">
        <f t="shared" si="1"/>
        <v>36506</v>
      </c>
      <c r="F77" s="14">
        <f>SUM(B$5:B77)/1000</f>
        <v>0.66949594000000001</v>
      </c>
      <c r="G77" s="14">
        <f>SUM(C$5:C77)/1000</f>
        <v>0.94766949999999994</v>
      </c>
    </row>
    <row r="78" spans="1:7" x14ac:dyDescent="0.25">
      <c r="A78" s="4">
        <v>36507</v>
      </c>
      <c r="B78">
        <v>63.847520000000003</v>
      </c>
      <c r="C78">
        <v>9.69177</v>
      </c>
      <c r="E78" s="4">
        <f t="shared" si="1"/>
        <v>36507</v>
      </c>
      <c r="F78" s="14">
        <f>SUM(B$5:B78)/1000</f>
        <v>0.73334346000000006</v>
      </c>
      <c r="G78" s="14">
        <f>SUM(C$5:C78)/1000</f>
        <v>0.95736127000000004</v>
      </c>
    </row>
    <row r="79" spans="1:7" x14ac:dyDescent="0.25">
      <c r="A79" s="4">
        <v>36508</v>
      </c>
      <c r="B79">
        <v>59.434249999999999</v>
      </c>
      <c r="C79">
        <v>31.64781</v>
      </c>
      <c r="E79" s="4">
        <f t="shared" si="1"/>
        <v>36508</v>
      </c>
      <c r="F79" s="14">
        <f>SUM(B$5:B79)/1000</f>
        <v>0.79277771000000008</v>
      </c>
      <c r="G79" s="14">
        <f>SUM(C$5:C79)/1000</f>
        <v>0.98900907999999998</v>
      </c>
    </row>
    <row r="80" spans="1:7" x14ac:dyDescent="0.25">
      <c r="A80" s="4">
        <v>36509</v>
      </c>
      <c r="B80">
        <v>67.273139999999998</v>
      </c>
      <c r="C80">
        <v>7.83718</v>
      </c>
      <c r="E80" s="4">
        <f t="shared" si="1"/>
        <v>36509</v>
      </c>
      <c r="F80" s="14">
        <f>SUM(B$5:B80)/1000</f>
        <v>0.86005085000000003</v>
      </c>
      <c r="G80" s="14">
        <f>SUM(C$5:C80)/1000</f>
        <v>0.99684625999999998</v>
      </c>
    </row>
    <row r="81" spans="1:7" x14ac:dyDescent="0.25">
      <c r="A81" s="4">
        <v>36510</v>
      </c>
      <c r="B81">
        <v>59.089350000000003</v>
      </c>
      <c r="C81">
        <v>1.3472</v>
      </c>
      <c r="E81" s="4">
        <f t="shared" si="1"/>
        <v>36510</v>
      </c>
      <c r="F81" s="14">
        <f>SUM(B$5:B81)/1000</f>
        <v>0.91914020000000007</v>
      </c>
      <c r="G81" s="14">
        <f>SUM(C$5:C81)/1000</f>
        <v>0.99819346000000009</v>
      </c>
    </row>
    <row r="82" spans="1:7" x14ac:dyDescent="0.25">
      <c r="A82" s="4">
        <v>36511</v>
      </c>
      <c r="B82">
        <v>33.647219999999997</v>
      </c>
      <c r="C82">
        <v>1.3415999999999999</v>
      </c>
      <c r="E82" s="4">
        <f t="shared" si="1"/>
        <v>36511</v>
      </c>
      <c r="F82" s="14">
        <f>SUM(B$5:B82)/1000</f>
        <v>0.95278742000000005</v>
      </c>
      <c r="G82" s="14">
        <f>SUM(C$5:C82)/1000</f>
        <v>0.99953506000000003</v>
      </c>
    </row>
    <row r="83" spans="1:7" x14ac:dyDescent="0.25">
      <c r="A83" s="4">
        <v>36512</v>
      </c>
      <c r="B83">
        <v>8.2119999999999997</v>
      </c>
      <c r="C83">
        <v>1.3460000000000001</v>
      </c>
      <c r="E83" s="4">
        <f t="shared" si="1"/>
        <v>36512</v>
      </c>
      <c r="F83" s="14">
        <f>SUM(B$5:B83)/1000</f>
        <v>0.96099941999999994</v>
      </c>
      <c r="G83" s="14">
        <f>SUM(C$5:C83)/1000</f>
        <v>1.00088106</v>
      </c>
    </row>
    <row r="84" spans="1:7" x14ac:dyDescent="0.25">
      <c r="A84" s="4">
        <v>36513</v>
      </c>
      <c r="B84">
        <v>2.86612</v>
      </c>
      <c r="C84">
        <v>1.3623000000000001</v>
      </c>
      <c r="E84" s="4">
        <f t="shared" si="1"/>
        <v>36513</v>
      </c>
      <c r="F84" s="14">
        <f>SUM(B$5:B84)/1000</f>
        <v>0.96386554000000002</v>
      </c>
      <c r="G84" s="14">
        <f>SUM(C$5:C84)/1000</f>
        <v>1.00224336</v>
      </c>
    </row>
    <row r="85" spans="1:7" x14ac:dyDescent="0.25">
      <c r="A85" s="4">
        <v>36514</v>
      </c>
      <c r="B85">
        <v>0.93110000000000004</v>
      </c>
      <c r="C85">
        <v>5.5219699999999996</v>
      </c>
      <c r="E85" s="4">
        <f t="shared" si="1"/>
        <v>36514</v>
      </c>
      <c r="F85" s="14">
        <f>SUM(B$5:B85)/1000</f>
        <v>0.96479663999999998</v>
      </c>
      <c r="G85" s="14">
        <f>SUM(C$5:C85)/1000</f>
        <v>1.00776533</v>
      </c>
    </row>
    <row r="86" spans="1:7" x14ac:dyDescent="0.25">
      <c r="A86" s="4">
        <v>36515</v>
      </c>
      <c r="B86">
        <v>8.5528999999999993</v>
      </c>
      <c r="C86">
        <v>6.2648299999999999</v>
      </c>
      <c r="E86" s="4">
        <f t="shared" si="1"/>
        <v>36515</v>
      </c>
      <c r="F86" s="14">
        <f>SUM(B$5:B86)/1000</f>
        <v>0.97334954000000007</v>
      </c>
      <c r="G86" s="14">
        <f>SUM(C$5:C86)/1000</f>
        <v>1.0140301600000001</v>
      </c>
    </row>
    <row r="87" spans="1:7" x14ac:dyDescent="0.25">
      <c r="A87" s="4">
        <v>36516</v>
      </c>
      <c r="B87">
        <v>20.878769999999999</v>
      </c>
      <c r="C87">
        <v>2.3127399999999998</v>
      </c>
      <c r="E87" s="4">
        <f t="shared" si="1"/>
        <v>36516</v>
      </c>
      <c r="F87" s="14">
        <f>SUM(B$5:B87)/1000</f>
        <v>0.99422831000000012</v>
      </c>
      <c r="G87" s="14">
        <f>SUM(C$5:C87)/1000</f>
        <v>1.0163428999999999</v>
      </c>
    </row>
    <row r="88" spans="1:7" x14ac:dyDescent="0.25">
      <c r="A88" s="4">
        <v>36517</v>
      </c>
      <c r="B88">
        <v>5.2156399999999996</v>
      </c>
      <c r="C88">
        <v>1.2465999999999999</v>
      </c>
      <c r="E88" s="4">
        <f t="shared" si="1"/>
        <v>36517</v>
      </c>
      <c r="F88" s="14">
        <f>SUM(B$5:B88)/1000</f>
        <v>0.99944395000000008</v>
      </c>
      <c r="G88" s="14">
        <f>SUM(C$5:C88)/1000</f>
        <v>1.0175894999999999</v>
      </c>
    </row>
    <row r="89" spans="1:7" x14ac:dyDescent="0.25">
      <c r="A89" s="4">
        <v>36518</v>
      </c>
      <c r="B89">
        <v>0.68830000000000002</v>
      </c>
      <c r="C89">
        <v>1.2317</v>
      </c>
      <c r="E89" s="4">
        <f t="shared" si="1"/>
        <v>36518</v>
      </c>
      <c r="F89" s="14">
        <f>SUM(B$5:B89)/1000</f>
        <v>1.0001322500000001</v>
      </c>
      <c r="G89" s="14">
        <f>SUM(C$5:C89)/1000</f>
        <v>1.0188211999999999</v>
      </c>
    </row>
    <row r="90" spans="1:7" x14ac:dyDescent="0.25">
      <c r="A90" s="4">
        <v>36519</v>
      </c>
      <c r="B90">
        <v>0.68840000000000001</v>
      </c>
      <c r="C90">
        <v>1.2451000000000001</v>
      </c>
      <c r="E90" s="4">
        <f t="shared" si="1"/>
        <v>36519</v>
      </c>
      <c r="F90" s="14">
        <f>SUM(B$5:B90)/1000</f>
        <v>1.0008206500000001</v>
      </c>
      <c r="G90" s="14">
        <f>SUM(C$5:C90)/1000</f>
        <v>1.0200662999999999</v>
      </c>
    </row>
    <row r="91" spans="1:7" x14ac:dyDescent="0.25">
      <c r="A91" s="4">
        <v>36520</v>
      </c>
      <c r="B91">
        <v>0.6885</v>
      </c>
      <c r="C91">
        <v>2.2481300000000002</v>
      </c>
      <c r="E91" s="4">
        <f t="shared" si="1"/>
        <v>36520</v>
      </c>
      <c r="F91" s="14">
        <f>SUM(B$5:B91)/1000</f>
        <v>1.0015091500000002</v>
      </c>
      <c r="G91" s="14">
        <f>SUM(C$5:C91)/1000</f>
        <v>1.02231443</v>
      </c>
    </row>
    <row r="92" spans="1:7" x14ac:dyDescent="0.25">
      <c r="A92" s="4">
        <v>36521</v>
      </c>
      <c r="B92">
        <v>5.1804800000000002</v>
      </c>
      <c r="C92">
        <v>1.244</v>
      </c>
      <c r="E92" s="4">
        <f t="shared" si="1"/>
        <v>36521</v>
      </c>
      <c r="F92" s="14">
        <f>SUM(B$5:B92)/1000</f>
        <v>1.0066896300000001</v>
      </c>
      <c r="G92" s="14">
        <f>SUM(C$5:C92)/1000</f>
        <v>1.02355843</v>
      </c>
    </row>
    <row r="93" spans="1:7" x14ac:dyDescent="0.25">
      <c r="A93" s="4">
        <v>36522</v>
      </c>
      <c r="B93">
        <v>0.68899999999999995</v>
      </c>
      <c r="C93">
        <v>1.2467999999999999</v>
      </c>
      <c r="E93" s="4">
        <f t="shared" si="1"/>
        <v>36522</v>
      </c>
      <c r="F93" s="14">
        <f>SUM(B$5:B93)/1000</f>
        <v>1.0073786300000001</v>
      </c>
      <c r="G93" s="14">
        <f>SUM(C$5:C93)/1000</f>
        <v>1.0248052299999999</v>
      </c>
    </row>
    <row r="94" spans="1:7" x14ac:dyDescent="0.25">
      <c r="A94" s="4">
        <v>36523</v>
      </c>
      <c r="B94">
        <v>9.7438599999999997</v>
      </c>
      <c r="C94">
        <v>1.2388999999999999</v>
      </c>
      <c r="E94" s="4">
        <f t="shared" si="1"/>
        <v>36523</v>
      </c>
      <c r="F94" s="14">
        <f>SUM(B$5:B94)/1000</f>
        <v>1.01712249</v>
      </c>
      <c r="G94" s="14">
        <f>SUM(C$5:C94)/1000</f>
        <v>1.0260441300000001</v>
      </c>
    </row>
    <row r="95" spans="1:7" x14ac:dyDescent="0.25">
      <c r="A95" s="4">
        <v>36524</v>
      </c>
      <c r="B95">
        <v>9.8226300000000002</v>
      </c>
      <c r="C95">
        <v>1.2605999999999999</v>
      </c>
      <c r="E95" s="4">
        <f t="shared" si="1"/>
        <v>36524</v>
      </c>
      <c r="F95" s="14">
        <f>SUM(B$5:B95)/1000</f>
        <v>1.0269451200000002</v>
      </c>
      <c r="G95" s="14">
        <f>SUM(C$5:C95)/1000</f>
        <v>1.02730473</v>
      </c>
    </row>
    <row r="96" spans="1:7" x14ac:dyDescent="0.25">
      <c r="A96" s="4">
        <v>36525</v>
      </c>
      <c r="B96">
        <v>0.68940000000000001</v>
      </c>
      <c r="C96">
        <v>1.2395</v>
      </c>
      <c r="E96" s="4">
        <f t="shared" si="1"/>
        <v>36525</v>
      </c>
      <c r="F96" s="14">
        <f>SUM(B$5:B96)/1000</f>
        <v>1.0276345200000001</v>
      </c>
      <c r="G96" s="14">
        <f>SUM(C$5:C96)/1000</f>
        <v>1.0285442300000001</v>
      </c>
    </row>
    <row r="97" spans="1:7" x14ac:dyDescent="0.25">
      <c r="A97" s="4">
        <v>36526</v>
      </c>
      <c r="B97">
        <v>3.1244000000000001</v>
      </c>
      <c r="C97">
        <v>1.2391000000000001</v>
      </c>
      <c r="E97" s="4">
        <f t="shared" si="1"/>
        <v>36526</v>
      </c>
      <c r="F97" s="14">
        <f>SUM(B$5:B97)/1000</f>
        <v>1.03075892</v>
      </c>
      <c r="G97" s="14">
        <f>SUM(C$5:C97)/1000</f>
        <v>1.0297833299999999</v>
      </c>
    </row>
    <row r="98" spans="1:7" x14ac:dyDescent="0.25">
      <c r="A98" s="4">
        <v>36527</v>
      </c>
      <c r="B98">
        <v>17.422450000000001</v>
      </c>
      <c r="C98">
        <v>1.2869999999999999</v>
      </c>
      <c r="E98" s="4">
        <f t="shared" si="1"/>
        <v>36527</v>
      </c>
      <c r="F98" s="14">
        <f>SUM(B$5:B98)/1000</f>
        <v>1.04818137</v>
      </c>
      <c r="G98" s="14">
        <f>SUM(C$5:C98)/1000</f>
        <v>1.0310703299999999</v>
      </c>
    </row>
    <row r="99" spans="1:7" x14ac:dyDescent="0.25">
      <c r="A99" s="4">
        <v>36528</v>
      </c>
      <c r="B99">
        <v>22.504460000000002</v>
      </c>
      <c r="C99">
        <v>2.6853899999999999</v>
      </c>
      <c r="E99" s="4">
        <f t="shared" si="1"/>
        <v>36528</v>
      </c>
      <c r="F99" s="14">
        <f>SUM(B$5:B99)/1000</f>
        <v>1.0706858300000002</v>
      </c>
      <c r="G99" s="14">
        <f>SUM(C$5:C99)/1000</f>
        <v>1.03375572</v>
      </c>
    </row>
    <row r="100" spans="1:7" x14ac:dyDescent="0.25">
      <c r="A100" s="4">
        <v>36529</v>
      </c>
      <c r="B100">
        <v>1.6213</v>
      </c>
      <c r="C100">
        <v>26.9224</v>
      </c>
      <c r="E100" s="4">
        <f t="shared" si="1"/>
        <v>36529</v>
      </c>
      <c r="F100" s="14">
        <f>SUM(B$5:B100)/1000</f>
        <v>1.0723071300000002</v>
      </c>
      <c r="G100" s="14">
        <f>SUM(C$5:C100)/1000</f>
        <v>1.0606781199999999</v>
      </c>
    </row>
    <row r="101" spans="1:7" x14ac:dyDescent="0.25">
      <c r="A101" s="4">
        <v>36530</v>
      </c>
      <c r="B101">
        <v>2.4245000000000001</v>
      </c>
      <c r="C101">
        <v>27.454239999999999</v>
      </c>
      <c r="E101" s="4">
        <f t="shared" si="1"/>
        <v>36530</v>
      </c>
      <c r="F101" s="14">
        <f>SUM(B$5:B101)/1000</f>
        <v>1.0747316300000003</v>
      </c>
      <c r="G101" s="14">
        <f>SUM(C$5:C101)/1000</f>
        <v>1.0881323600000001</v>
      </c>
    </row>
    <row r="102" spans="1:7" x14ac:dyDescent="0.25">
      <c r="A102" s="4">
        <v>36531</v>
      </c>
      <c r="B102">
        <v>11.634679999999999</v>
      </c>
      <c r="C102">
        <v>15.197710000000001</v>
      </c>
      <c r="E102" s="4">
        <f t="shared" si="1"/>
        <v>36531</v>
      </c>
      <c r="F102" s="14">
        <f>SUM(B$5:B102)/1000</f>
        <v>1.0863663100000001</v>
      </c>
      <c r="G102" s="14">
        <f>SUM(C$5:C102)/1000</f>
        <v>1.1033300699999999</v>
      </c>
    </row>
    <row r="103" spans="1:7" x14ac:dyDescent="0.25">
      <c r="A103" s="4">
        <v>36532</v>
      </c>
      <c r="B103">
        <v>0</v>
      </c>
      <c r="C103">
        <v>34.695149999999998</v>
      </c>
      <c r="E103" s="4">
        <f t="shared" si="1"/>
        <v>36532</v>
      </c>
      <c r="F103" s="14">
        <f>SUM(B$5:B103)/1000</f>
        <v>1.0863663100000001</v>
      </c>
      <c r="G103" s="14">
        <f>SUM(C$5:C103)/1000</f>
        <v>1.1380252200000001</v>
      </c>
    </row>
    <row r="104" spans="1:7" x14ac:dyDescent="0.25">
      <c r="A104" s="4">
        <v>36533</v>
      </c>
      <c r="B104">
        <v>10.938499999999999</v>
      </c>
      <c r="C104">
        <v>54.924970000000002</v>
      </c>
      <c r="E104" s="4">
        <f t="shared" si="1"/>
        <v>36533</v>
      </c>
      <c r="F104" s="14">
        <f>SUM(B$5:B104)/1000</f>
        <v>1.09730481</v>
      </c>
      <c r="G104" s="14">
        <f>SUM(C$5:C104)/1000</f>
        <v>1.1929501899999999</v>
      </c>
    </row>
    <row r="105" spans="1:7" x14ac:dyDescent="0.25">
      <c r="A105" s="4">
        <v>36534</v>
      </c>
      <c r="B105">
        <v>16.232620000000001</v>
      </c>
      <c r="C105">
        <v>69.046869999999998</v>
      </c>
      <c r="E105" s="4">
        <f t="shared" si="1"/>
        <v>36534</v>
      </c>
      <c r="F105" s="14">
        <f>SUM(B$5:B105)/1000</f>
        <v>1.1135374300000001</v>
      </c>
      <c r="G105" s="14">
        <f>SUM(C$5:C105)/1000</f>
        <v>1.2619970599999999</v>
      </c>
    </row>
    <row r="106" spans="1:7" x14ac:dyDescent="0.25">
      <c r="A106" s="4">
        <v>36535</v>
      </c>
      <c r="B106">
        <v>8.39344</v>
      </c>
      <c r="C106">
        <v>76.424580000000006</v>
      </c>
      <c r="E106" s="4">
        <f t="shared" si="1"/>
        <v>36535</v>
      </c>
      <c r="F106" s="14">
        <f>SUM(B$5:B106)/1000</f>
        <v>1.1219308700000001</v>
      </c>
      <c r="G106" s="14">
        <f>SUM(C$5:C106)/1000</f>
        <v>1.33842164</v>
      </c>
    </row>
    <row r="107" spans="1:7" x14ac:dyDescent="0.25">
      <c r="A107" s="4">
        <v>36536</v>
      </c>
      <c r="B107">
        <v>6.5091700000000001</v>
      </c>
      <c r="C107">
        <v>59.22945</v>
      </c>
      <c r="E107" s="4">
        <f t="shared" si="1"/>
        <v>36536</v>
      </c>
      <c r="F107" s="14">
        <f>SUM(B$5:B107)/1000</f>
        <v>1.1284400400000001</v>
      </c>
      <c r="G107" s="14">
        <f>SUM(C$5:C107)/1000</f>
        <v>1.3976510900000001</v>
      </c>
    </row>
    <row r="108" spans="1:7" x14ac:dyDescent="0.25">
      <c r="A108" s="4">
        <v>36537</v>
      </c>
      <c r="B108">
        <v>5.4379099999999996</v>
      </c>
      <c r="C108">
        <v>51.779220000000002</v>
      </c>
      <c r="E108" s="4">
        <f t="shared" si="1"/>
        <v>36537</v>
      </c>
      <c r="F108" s="14">
        <f>SUM(B$5:B108)/1000</f>
        <v>1.1338779500000002</v>
      </c>
      <c r="G108" s="14">
        <f>SUM(C$5:C108)/1000</f>
        <v>1.4494303099999999</v>
      </c>
    </row>
    <row r="109" spans="1:7" x14ac:dyDescent="0.25">
      <c r="A109" s="4">
        <v>36538</v>
      </c>
      <c r="B109">
        <v>4.7311699999999997</v>
      </c>
      <c r="C109">
        <v>30.863040000000002</v>
      </c>
      <c r="E109" s="4">
        <f t="shared" si="1"/>
        <v>36538</v>
      </c>
      <c r="F109" s="14">
        <f>SUM(B$5:B109)/1000</f>
        <v>1.1386091200000004</v>
      </c>
      <c r="G109" s="14">
        <f>SUM(C$5:C109)/1000</f>
        <v>1.48029335</v>
      </c>
    </row>
    <row r="110" spans="1:7" x14ac:dyDescent="0.25">
      <c r="A110" s="4">
        <v>36539</v>
      </c>
      <c r="B110">
        <v>1.8002</v>
      </c>
      <c r="C110">
        <v>21.580860000000001</v>
      </c>
      <c r="E110" s="4">
        <f t="shared" si="1"/>
        <v>36539</v>
      </c>
      <c r="F110" s="14">
        <f>SUM(B$5:B110)/1000</f>
        <v>1.1404093200000003</v>
      </c>
      <c r="G110" s="14">
        <f>SUM(C$5:C110)/1000</f>
        <v>1.50187421</v>
      </c>
    </row>
    <row r="111" spans="1:7" x14ac:dyDescent="0.25">
      <c r="A111" s="4">
        <v>36540</v>
      </c>
      <c r="B111">
        <v>6.0008400000000002</v>
      </c>
      <c r="C111">
        <v>68.868690000000001</v>
      </c>
      <c r="E111" s="4">
        <f t="shared" si="1"/>
        <v>36540</v>
      </c>
      <c r="F111" s="14">
        <f>SUM(B$5:B111)/1000</f>
        <v>1.1464101600000001</v>
      </c>
      <c r="G111" s="14">
        <f>SUM(C$5:C111)/1000</f>
        <v>1.5707428999999999</v>
      </c>
    </row>
    <row r="112" spans="1:7" x14ac:dyDescent="0.25">
      <c r="A112" s="4">
        <v>36541</v>
      </c>
      <c r="B112">
        <v>56.90325</v>
      </c>
      <c r="C112">
        <v>74.206299999999999</v>
      </c>
      <c r="E112" s="4">
        <f t="shared" si="1"/>
        <v>36541</v>
      </c>
      <c r="F112" s="14">
        <f>SUM(B$5:B112)/1000</f>
        <v>1.2033134100000002</v>
      </c>
      <c r="G112" s="14">
        <f>SUM(C$5:C112)/1000</f>
        <v>1.6449492000000001</v>
      </c>
    </row>
    <row r="113" spans="1:7" x14ac:dyDescent="0.25">
      <c r="A113" s="4">
        <v>36542</v>
      </c>
      <c r="B113">
        <v>70.163560000000004</v>
      </c>
      <c r="C113">
        <v>77.901219999999995</v>
      </c>
      <c r="E113" s="4">
        <f t="shared" si="1"/>
        <v>36542</v>
      </c>
      <c r="F113" s="14">
        <f>SUM(B$5:B113)/1000</f>
        <v>1.2734769700000002</v>
      </c>
      <c r="G113" s="14">
        <f>SUM(C$5:C113)/1000</f>
        <v>1.7228504199999999</v>
      </c>
    </row>
    <row r="114" spans="1:7" x14ac:dyDescent="0.25">
      <c r="A114" s="4">
        <v>36543</v>
      </c>
      <c r="B114">
        <v>55.5503</v>
      </c>
      <c r="C114">
        <v>84.336309999999997</v>
      </c>
      <c r="E114" s="4">
        <f t="shared" si="1"/>
        <v>36543</v>
      </c>
      <c r="F114" s="14">
        <f>SUM(B$5:B114)/1000</f>
        <v>1.3290272700000003</v>
      </c>
      <c r="G114" s="14">
        <f>SUM(C$5:C114)/1000</f>
        <v>1.80718673</v>
      </c>
    </row>
    <row r="115" spans="1:7" x14ac:dyDescent="0.25">
      <c r="A115" s="4">
        <v>36544</v>
      </c>
      <c r="B115">
        <v>53.561729999999997</v>
      </c>
      <c r="C115">
        <v>52.62764</v>
      </c>
      <c r="E115" s="4">
        <f t="shared" si="1"/>
        <v>36544</v>
      </c>
      <c r="F115" s="14">
        <f>SUM(B$5:B115)/1000</f>
        <v>1.3825890000000001</v>
      </c>
      <c r="G115" s="14">
        <f>SUM(C$5:C115)/1000</f>
        <v>1.8598143699999998</v>
      </c>
    </row>
    <row r="116" spans="1:7" x14ac:dyDescent="0.25">
      <c r="A116" s="4">
        <v>36545</v>
      </c>
      <c r="B116">
        <v>31.062750000000001</v>
      </c>
      <c r="C116">
        <v>21.702089999999998</v>
      </c>
      <c r="E116" s="4">
        <f t="shared" si="1"/>
        <v>36545</v>
      </c>
      <c r="F116" s="14">
        <f>SUM(B$5:B116)/1000</f>
        <v>1.4136517500000003</v>
      </c>
      <c r="G116" s="14">
        <f>SUM(C$5:C116)/1000</f>
        <v>1.8815164599999998</v>
      </c>
    </row>
    <row r="117" spans="1:7" x14ac:dyDescent="0.25">
      <c r="A117" s="4">
        <v>36546</v>
      </c>
      <c r="B117">
        <v>15.611190000000001</v>
      </c>
      <c r="C117">
        <v>8.6137800000000002</v>
      </c>
      <c r="E117" s="4">
        <f t="shared" si="1"/>
        <v>36546</v>
      </c>
      <c r="F117" s="14">
        <f>SUM(B$5:B117)/1000</f>
        <v>1.4292629400000003</v>
      </c>
      <c r="G117" s="14">
        <f>SUM(C$5:C117)/1000</f>
        <v>1.8901302399999997</v>
      </c>
    </row>
    <row r="118" spans="1:7" x14ac:dyDescent="0.25">
      <c r="A118" s="4">
        <v>36547</v>
      </c>
      <c r="B118">
        <v>38.197330000000001</v>
      </c>
      <c r="C118">
        <v>8.1710999999999991</v>
      </c>
      <c r="E118" s="4">
        <f t="shared" si="1"/>
        <v>36547</v>
      </c>
      <c r="F118" s="14">
        <f>SUM(B$5:B118)/1000</f>
        <v>1.4674602700000003</v>
      </c>
      <c r="G118" s="14">
        <f>SUM(C$5:C118)/1000</f>
        <v>1.8983013399999997</v>
      </c>
    </row>
    <row r="119" spans="1:7" x14ac:dyDescent="0.25">
      <c r="A119" s="4">
        <v>36548</v>
      </c>
      <c r="B119">
        <v>56.829410000000003</v>
      </c>
      <c r="C119">
        <v>8.6043800000000008</v>
      </c>
      <c r="E119" s="4">
        <f t="shared" si="1"/>
        <v>36548</v>
      </c>
      <c r="F119" s="14">
        <f>SUM(B$5:B119)/1000</f>
        <v>1.5242896800000003</v>
      </c>
      <c r="G119" s="14">
        <f>SUM(C$5:C119)/1000</f>
        <v>1.9069057199999997</v>
      </c>
    </row>
    <row r="120" spans="1:7" x14ac:dyDescent="0.25">
      <c r="A120" s="4">
        <v>36549</v>
      </c>
      <c r="B120">
        <v>46.951300000000003</v>
      </c>
      <c r="C120">
        <v>8.0581999999999994</v>
      </c>
      <c r="E120" s="4">
        <f t="shared" si="1"/>
        <v>36549</v>
      </c>
      <c r="F120" s="14">
        <f>SUM(B$5:B120)/1000</f>
        <v>1.5712409800000002</v>
      </c>
      <c r="G120" s="14">
        <f>SUM(C$5:C120)/1000</f>
        <v>1.9149639199999997</v>
      </c>
    </row>
    <row r="121" spans="1:7" x14ac:dyDescent="0.25">
      <c r="A121" s="4">
        <v>36550</v>
      </c>
      <c r="B121">
        <v>33.744520000000001</v>
      </c>
      <c r="C121">
        <v>16.842300000000002</v>
      </c>
      <c r="E121" s="4">
        <f t="shared" si="1"/>
        <v>36550</v>
      </c>
      <c r="F121" s="14">
        <f>SUM(B$5:B121)/1000</f>
        <v>1.6049855000000002</v>
      </c>
      <c r="G121" s="14">
        <f>SUM(C$5:C121)/1000</f>
        <v>1.9318062199999997</v>
      </c>
    </row>
    <row r="122" spans="1:7" x14ac:dyDescent="0.25">
      <c r="A122" s="4">
        <v>36551</v>
      </c>
      <c r="B122">
        <v>45.8553</v>
      </c>
      <c r="C122">
        <v>7.9069000000000003</v>
      </c>
      <c r="E122" s="4">
        <f t="shared" si="1"/>
        <v>36551</v>
      </c>
      <c r="F122" s="14">
        <f>SUM(B$5:B122)/1000</f>
        <v>1.6508408000000001</v>
      </c>
      <c r="G122" s="14">
        <f>SUM(C$5:C122)/1000</f>
        <v>1.9397131199999997</v>
      </c>
    </row>
    <row r="123" spans="1:7" x14ac:dyDescent="0.25">
      <c r="A123" s="4">
        <v>36552</v>
      </c>
      <c r="B123">
        <v>49.962600000000002</v>
      </c>
      <c r="C123">
        <v>23.415510000000001</v>
      </c>
      <c r="E123" s="4">
        <f t="shared" si="1"/>
        <v>36552</v>
      </c>
      <c r="F123" s="14">
        <f>SUM(B$5:B123)/1000</f>
        <v>1.7008034000000003</v>
      </c>
      <c r="G123" s="14">
        <f>SUM(C$5:C123)/1000</f>
        <v>1.9631286299999997</v>
      </c>
    </row>
    <row r="124" spans="1:7" x14ac:dyDescent="0.25">
      <c r="A124" s="4">
        <v>36553</v>
      </c>
      <c r="B124">
        <v>29.72006</v>
      </c>
      <c r="C124">
        <v>9.6432000000000002</v>
      </c>
      <c r="E124" s="4">
        <f t="shared" si="1"/>
        <v>36553</v>
      </c>
      <c r="F124" s="14">
        <f>SUM(B$5:B124)/1000</f>
        <v>1.7305234600000003</v>
      </c>
      <c r="G124" s="14">
        <f>SUM(C$5:C124)/1000</f>
        <v>1.9727718299999997</v>
      </c>
    </row>
    <row r="125" spans="1:7" x14ac:dyDescent="0.25">
      <c r="A125" s="4">
        <v>36554</v>
      </c>
      <c r="B125">
        <v>1.6929000000000001</v>
      </c>
      <c r="C125">
        <v>17.98122</v>
      </c>
      <c r="E125" s="4">
        <f t="shared" si="1"/>
        <v>36554</v>
      </c>
      <c r="F125" s="14">
        <f>SUM(B$5:B125)/1000</f>
        <v>1.7322163600000005</v>
      </c>
      <c r="G125" s="14">
        <f>SUM(C$5:C125)/1000</f>
        <v>1.9907530499999995</v>
      </c>
    </row>
    <row r="126" spans="1:7" x14ac:dyDescent="0.25">
      <c r="A126" s="4">
        <v>36555</v>
      </c>
      <c r="B126">
        <v>15.701359999999999</v>
      </c>
      <c r="C126">
        <v>20.90382</v>
      </c>
      <c r="E126" s="4">
        <f t="shared" si="1"/>
        <v>36555</v>
      </c>
      <c r="F126" s="14">
        <f>SUM(B$5:B126)/1000</f>
        <v>1.7479177200000005</v>
      </c>
      <c r="G126" s="14">
        <f>SUM(C$5:C126)/1000</f>
        <v>2.0116568699999995</v>
      </c>
    </row>
    <row r="127" spans="1:7" x14ac:dyDescent="0.25">
      <c r="A127" s="4">
        <v>36556</v>
      </c>
      <c r="B127">
        <v>6.7390600000000003</v>
      </c>
      <c r="C127">
        <v>30.300419999999999</v>
      </c>
      <c r="E127" s="4">
        <f t="shared" si="1"/>
        <v>36556</v>
      </c>
      <c r="F127" s="14">
        <f>SUM(B$5:B127)/1000</f>
        <v>1.7546567800000006</v>
      </c>
      <c r="G127" s="14">
        <f>SUM(C$5:C127)/1000</f>
        <v>2.0419572899999996</v>
      </c>
    </row>
    <row r="128" spans="1:7" x14ac:dyDescent="0.25">
      <c r="A128" s="4">
        <v>36557</v>
      </c>
      <c r="B128">
        <v>7.2465400000000004</v>
      </c>
      <c r="C128">
        <v>10.446669999999999</v>
      </c>
      <c r="E128" s="4">
        <f t="shared" si="1"/>
        <v>36557</v>
      </c>
      <c r="F128" s="14">
        <f>SUM(B$5:B128)/1000</f>
        <v>1.7619033200000005</v>
      </c>
      <c r="G128" s="14">
        <f>SUM(C$5:C128)/1000</f>
        <v>2.0524039599999995</v>
      </c>
    </row>
    <row r="129" spans="1:7" x14ac:dyDescent="0.25">
      <c r="A129" s="4">
        <v>36558</v>
      </c>
      <c r="B129">
        <v>2.8546200000000002</v>
      </c>
      <c r="C129">
        <v>7.4459</v>
      </c>
      <c r="E129" s="4">
        <f t="shared" si="1"/>
        <v>36558</v>
      </c>
      <c r="F129" s="14">
        <f>SUM(B$5:B129)/1000</f>
        <v>1.7647579400000006</v>
      </c>
      <c r="G129" s="14">
        <f>SUM(C$5:C129)/1000</f>
        <v>2.0598498599999999</v>
      </c>
    </row>
    <row r="130" spans="1:7" x14ac:dyDescent="0.25">
      <c r="A130" s="4">
        <v>36559</v>
      </c>
      <c r="B130">
        <v>1.484</v>
      </c>
      <c r="C130">
        <v>6.7613000000000003</v>
      </c>
      <c r="E130" s="4">
        <f t="shared" si="1"/>
        <v>36559</v>
      </c>
      <c r="F130" s="14">
        <f>SUM(B$5:B130)/1000</f>
        <v>1.7662419400000007</v>
      </c>
      <c r="G130" s="14">
        <f>SUM(C$5:C130)/1000</f>
        <v>2.0666111599999999</v>
      </c>
    </row>
    <row r="131" spans="1:7" x14ac:dyDescent="0.25">
      <c r="A131" s="4">
        <v>36560</v>
      </c>
      <c r="B131">
        <v>0.53108999999999995</v>
      </c>
      <c r="C131">
        <v>8.8015399999999993</v>
      </c>
      <c r="E131" s="4">
        <f t="shared" si="1"/>
        <v>36560</v>
      </c>
      <c r="F131" s="14">
        <f>SUM(B$5:B131)/1000</f>
        <v>1.7667730300000004</v>
      </c>
      <c r="G131" s="14">
        <f>SUM(C$5:C131)/1000</f>
        <v>2.0754126999999998</v>
      </c>
    </row>
    <row r="132" spans="1:7" x14ac:dyDescent="0.25">
      <c r="A132" s="4">
        <v>36561</v>
      </c>
      <c r="B132">
        <v>7.2454799999999997</v>
      </c>
      <c r="C132">
        <v>8.2861999999999991</v>
      </c>
      <c r="E132" s="4">
        <f t="shared" si="1"/>
        <v>36561</v>
      </c>
      <c r="F132" s="14">
        <f>SUM(B$5:B132)/1000</f>
        <v>1.7740185100000005</v>
      </c>
      <c r="G132" s="14">
        <f>SUM(C$5:C132)/1000</f>
        <v>2.0836988999999999</v>
      </c>
    </row>
    <row r="133" spans="1:7" x14ac:dyDescent="0.25">
      <c r="A133" s="4">
        <v>36562</v>
      </c>
      <c r="B133">
        <v>50.641739999999999</v>
      </c>
      <c r="C133">
        <v>11.7685</v>
      </c>
      <c r="E133" s="4">
        <f t="shared" si="1"/>
        <v>36562</v>
      </c>
      <c r="F133" s="14">
        <f>SUM(B$5:B133)/1000</f>
        <v>1.8246602500000006</v>
      </c>
      <c r="G133" s="14">
        <f>SUM(C$5:C133)/1000</f>
        <v>2.0954674</v>
      </c>
    </row>
    <row r="134" spans="1:7" x14ac:dyDescent="0.25">
      <c r="A134" s="4">
        <v>36563</v>
      </c>
      <c r="B134">
        <v>52.83455</v>
      </c>
      <c r="C134">
        <v>57.265259999999998</v>
      </c>
      <c r="E134" s="4">
        <f t="shared" ref="E134:E187" si="2">A134</f>
        <v>36563</v>
      </c>
      <c r="F134" s="14">
        <f>SUM(B$5:B134)/1000</f>
        <v>1.8774948000000007</v>
      </c>
      <c r="G134" s="14">
        <f>SUM(C$5:C134)/1000</f>
        <v>2.1527326600000003</v>
      </c>
    </row>
    <row r="135" spans="1:7" x14ac:dyDescent="0.25">
      <c r="A135" s="4">
        <v>36564</v>
      </c>
      <c r="B135">
        <v>42.846559999999997</v>
      </c>
      <c r="C135">
        <v>40.51437</v>
      </c>
      <c r="E135" s="4">
        <f t="shared" si="2"/>
        <v>36564</v>
      </c>
      <c r="F135" s="14">
        <f>SUM(B$5:B135)/1000</f>
        <v>1.9203413600000006</v>
      </c>
      <c r="G135" s="14">
        <f>SUM(C$5:C135)/1000</f>
        <v>2.1932470300000002</v>
      </c>
    </row>
    <row r="136" spans="1:7" x14ac:dyDescent="0.25">
      <c r="A136" s="4">
        <v>36565</v>
      </c>
      <c r="B136">
        <v>42.720500000000001</v>
      </c>
      <c r="C136">
        <v>10.88485</v>
      </c>
      <c r="E136" s="4">
        <f t="shared" si="2"/>
        <v>36565</v>
      </c>
      <c r="F136" s="14">
        <f>SUM(B$5:B136)/1000</f>
        <v>1.9630618600000005</v>
      </c>
      <c r="G136" s="14">
        <f>SUM(C$5:C136)/1000</f>
        <v>2.2041318799999998</v>
      </c>
    </row>
    <row r="137" spans="1:7" x14ac:dyDescent="0.25">
      <c r="A137" s="4">
        <v>36566</v>
      </c>
      <c r="B137">
        <v>50.969619999999999</v>
      </c>
      <c r="C137">
        <v>9.5885400000000001</v>
      </c>
      <c r="E137" s="4">
        <f t="shared" si="2"/>
        <v>36566</v>
      </c>
      <c r="F137" s="14">
        <f>SUM(B$5:B137)/1000</f>
        <v>2.0140314800000008</v>
      </c>
      <c r="G137" s="14">
        <f>SUM(C$5:C137)/1000</f>
        <v>2.21372042</v>
      </c>
    </row>
    <row r="138" spans="1:7" x14ac:dyDescent="0.25">
      <c r="A138" s="4">
        <v>36567</v>
      </c>
      <c r="B138">
        <v>5.4585600000000003</v>
      </c>
      <c r="C138">
        <v>9.4431799999999999</v>
      </c>
      <c r="E138" s="4">
        <f t="shared" si="2"/>
        <v>36567</v>
      </c>
      <c r="F138" s="14">
        <f>SUM(B$5:B138)/1000</f>
        <v>2.0194900400000004</v>
      </c>
      <c r="G138" s="14">
        <f>SUM(C$5:C138)/1000</f>
        <v>2.2231636000000004</v>
      </c>
    </row>
    <row r="139" spans="1:7" x14ac:dyDescent="0.25">
      <c r="A139" s="4">
        <v>36568</v>
      </c>
      <c r="B139">
        <v>3.9438</v>
      </c>
      <c r="C139">
        <v>27.183789999999998</v>
      </c>
      <c r="E139" s="4">
        <f t="shared" si="2"/>
        <v>36568</v>
      </c>
      <c r="F139" s="14">
        <f>SUM(B$5:B139)/1000</f>
        <v>2.0234338400000005</v>
      </c>
      <c r="G139" s="14">
        <f>SUM(C$5:C139)/1000</f>
        <v>2.2503473900000004</v>
      </c>
    </row>
    <row r="140" spans="1:7" x14ac:dyDescent="0.25">
      <c r="A140" s="4">
        <v>36569</v>
      </c>
      <c r="B140">
        <v>19.401330000000002</v>
      </c>
      <c r="C140">
        <v>30.837070000000001</v>
      </c>
      <c r="E140" s="4">
        <f t="shared" si="2"/>
        <v>36569</v>
      </c>
      <c r="F140" s="14">
        <f>SUM(B$5:B140)/1000</f>
        <v>2.0428351700000005</v>
      </c>
      <c r="G140" s="14">
        <f>SUM(C$5:C140)/1000</f>
        <v>2.2811844600000004</v>
      </c>
    </row>
    <row r="141" spans="1:7" x14ac:dyDescent="0.25">
      <c r="A141" s="4">
        <v>36570</v>
      </c>
      <c r="B141">
        <v>26.738990000000001</v>
      </c>
      <c r="C141">
        <v>7.4682000000000004</v>
      </c>
      <c r="E141" s="4">
        <f t="shared" si="2"/>
        <v>36570</v>
      </c>
      <c r="F141" s="14">
        <f>SUM(B$5:B141)/1000</f>
        <v>2.0695741600000006</v>
      </c>
      <c r="G141" s="14">
        <f>SUM(C$5:C141)/1000</f>
        <v>2.2886526600000003</v>
      </c>
    </row>
    <row r="142" spans="1:7" x14ac:dyDescent="0.25">
      <c r="A142" s="4">
        <v>36571</v>
      </c>
      <c r="B142">
        <v>6.5423</v>
      </c>
      <c r="C142">
        <v>7.6080199999999998</v>
      </c>
      <c r="E142" s="4">
        <f t="shared" si="2"/>
        <v>36571</v>
      </c>
      <c r="F142" s="14">
        <f>SUM(B$5:B142)/1000</f>
        <v>2.0761164600000006</v>
      </c>
      <c r="G142" s="14">
        <f>SUM(C$5:C142)/1000</f>
        <v>2.2962606800000005</v>
      </c>
    </row>
    <row r="143" spans="1:7" x14ac:dyDescent="0.25">
      <c r="A143" s="4">
        <v>36572</v>
      </c>
      <c r="B143">
        <v>3.0095999999999998</v>
      </c>
      <c r="C143">
        <v>7.8953699999999998</v>
      </c>
      <c r="E143" s="4">
        <f t="shared" si="2"/>
        <v>36572</v>
      </c>
      <c r="F143" s="14">
        <f>SUM(B$5:B143)/1000</f>
        <v>2.0791260600000006</v>
      </c>
      <c r="G143" s="14">
        <f>SUM(C$5:C143)/1000</f>
        <v>2.3041560500000005</v>
      </c>
    </row>
    <row r="144" spans="1:7" x14ac:dyDescent="0.25">
      <c r="A144" s="4">
        <v>36573</v>
      </c>
      <c r="B144">
        <v>1.6576200000000001</v>
      </c>
      <c r="C144">
        <v>6.4124999999999996</v>
      </c>
      <c r="E144" s="4">
        <f t="shared" si="2"/>
        <v>36573</v>
      </c>
      <c r="F144" s="14">
        <f>SUM(B$5:B144)/1000</f>
        <v>2.0807836800000006</v>
      </c>
      <c r="G144" s="14">
        <f>SUM(C$5:C144)/1000</f>
        <v>2.3105685500000006</v>
      </c>
    </row>
    <row r="145" spans="1:7" x14ac:dyDescent="0.25">
      <c r="A145" s="4">
        <v>36574</v>
      </c>
      <c r="B145">
        <v>0</v>
      </c>
      <c r="C145">
        <v>2.9089999999999998</v>
      </c>
      <c r="E145" s="4">
        <f t="shared" si="2"/>
        <v>36574</v>
      </c>
      <c r="F145" s="14">
        <f>SUM(B$5:B145)/1000</f>
        <v>2.0807836800000006</v>
      </c>
      <c r="G145" s="14">
        <f>SUM(C$5:C145)/1000</f>
        <v>2.3134775500000004</v>
      </c>
    </row>
    <row r="146" spans="1:7" x14ac:dyDescent="0.25">
      <c r="A146" s="4">
        <v>36575</v>
      </c>
      <c r="B146">
        <v>0</v>
      </c>
      <c r="C146">
        <v>3.5341</v>
      </c>
      <c r="E146" s="4">
        <f t="shared" si="2"/>
        <v>36575</v>
      </c>
      <c r="F146" s="14">
        <f>SUM(B$5:B146)/1000</f>
        <v>2.0807836800000006</v>
      </c>
      <c r="G146" s="14">
        <f>SUM(C$5:C146)/1000</f>
        <v>2.3170116500000004</v>
      </c>
    </row>
    <row r="147" spans="1:7" x14ac:dyDescent="0.25">
      <c r="A147" s="4">
        <v>36576</v>
      </c>
      <c r="B147">
        <v>2.6044999999999998</v>
      </c>
      <c r="C147">
        <v>3.7587600000000001</v>
      </c>
      <c r="E147" s="4">
        <f t="shared" si="2"/>
        <v>36576</v>
      </c>
      <c r="F147" s="14">
        <f>SUM(B$5:B147)/1000</f>
        <v>2.0833881800000005</v>
      </c>
      <c r="G147" s="14">
        <f>SUM(C$5:C147)/1000</f>
        <v>2.3207704100000006</v>
      </c>
    </row>
    <row r="148" spans="1:7" x14ac:dyDescent="0.25">
      <c r="A148" s="4">
        <v>36577</v>
      </c>
      <c r="B148">
        <v>7.2242499999999996</v>
      </c>
      <c r="C148">
        <v>7.6962200000000003</v>
      </c>
      <c r="E148" s="4">
        <f t="shared" si="2"/>
        <v>36577</v>
      </c>
      <c r="F148" s="14">
        <f>SUM(B$5:B148)/1000</f>
        <v>2.0906124300000006</v>
      </c>
      <c r="G148" s="14">
        <f>SUM(C$5:C148)/1000</f>
        <v>2.3284666300000003</v>
      </c>
    </row>
    <row r="149" spans="1:7" x14ac:dyDescent="0.25">
      <c r="A149" s="4">
        <v>36578</v>
      </c>
      <c r="B149">
        <v>5.3239099999999997</v>
      </c>
      <c r="C149">
        <v>16.56944</v>
      </c>
      <c r="E149" s="4">
        <f t="shared" si="2"/>
        <v>36578</v>
      </c>
      <c r="F149" s="14">
        <f>SUM(B$5:B149)/1000</f>
        <v>2.0959363400000006</v>
      </c>
      <c r="G149" s="14">
        <f>SUM(C$5:C149)/1000</f>
        <v>2.3450360700000004</v>
      </c>
    </row>
    <row r="150" spans="1:7" x14ac:dyDescent="0.25">
      <c r="A150" s="4">
        <v>36579</v>
      </c>
      <c r="B150">
        <v>13.59093</v>
      </c>
      <c r="C150">
        <v>28.638349999999999</v>
      </c>
      <c r="E150" s="4">
        <f t="shared" si="2"/>
        <v>36579</v>
      </c>
      <c r="F150" s="14">
        <f>SUM(B$5:B150)/1000</f>
        <v>2.1095272700000005</v>
      </c>
      <c r="G150" s="14">
        <f>SUM(C$5:C150)/1000</f>
        <v>2.3736744200000008</v>
      </c>
    </row>
    <row r="151" spans="1:7" x14ac:dyDescent="0.25">
      <c r="A151" s="4">
        <v>36580</v>
      </c>
      <c r="B151">
        <v>18.367260000000002</v>
      </c>
      <c r="C151">
        <v>34.680660000000003</v>
      </c>
      <c r="E151" s="4">
        <f t="shared" si="2"/>
        <v>36580</v>
      </c>
      <c r="F151" s="14">
        <f>SUM(B$5:B151)/1000</f>
        <v>2.1278945300000003</v>
      </c>
      <c r="G151" s="14">
        <f>SUM(C$5:C151)/1000</f>
        <v>2.4083550800000006</v>
      </c>
    </row>
    <row r="152" spans="1:7" x14ac:dyDescent="0.25">
      <c r="A152" s="4">
        <v>36581</v>
      </c>
      <c r="B152">
        <v>7.4329299999999998</v>
      </c>
      <c r="C152">
        <v>25.659330000000001</v>
      </c>
      <c r="E152" s="4">
        <f t="shared" si="2"/>
        <v>36581</v>
      </c>
      <c r="F152" s="14">
        <f>SUM(B$5:B152)/1000</f>
        <v>2.1353274600000005</v>
      </c>
      <c r="G152" s="14">
        <f>SUM(C$5:C152)/1000</f>
        <v>2.4340144100000005</v>
      </c>
    </row>
    <row r="153" spans="1:7" x14ac:dyDescent="0.25">
      <c r="A153" s="4">
        <v>36582</v>
      </c>
      <c r="B153">
        <v>7.4282000000000004</v>
      </c>
      <c r="C153">
        <v>49.60022</v>
      </c>
      <c r="E153" s="4">
        <f t="shared" si="2"/>
        <v>36582</v>
      </c>
      <c r="F153" s="14">
        <f>SUM(B$5:B153)/1000</f>
        <v>2.1427556600000002</v>
      </c>
      <c r="G153" s="14">
        <f>SUM(C$5:C153)/1000</f>
        <v>2.4836146300000004</v>
      </c>
    </row>
    <row r="154" spans="1:7" x14ac:dyDescent="0.25">
      <c r="A154" s="4">
        <v>36583</v>
      </c>
      <c r="B154">
        <v>40.63655</v>
      </c>
      <c r="C154">
        <v>58.034739999999999</v>
      </c>
      <c r="E154" s="4">
        <f t="shared" si="2"/>
        <v>36583</v>
      </c>
      <c r="F154" s="14">
        <f>SUM(B$5:B154)/1000</f>
        <v>2.1833922100000005</v>
      </c>
      <c r="G154" s="14">
        <f>SUM(C$5:C154)/1000</f>
        <v>2.5416493700000005</v>
      </c>
    </row>
    <row r="155" spans="1:7" x14ac:dyDescent="0.25">
      <c r="A155" s="4">
        <v>36584</v>
      </c>
      <c r="B155">
        <v>33.241660000000003</v>
      </c>
      <c r="C155">
        <v>34.119019999999999</v>
      </c>
      <c r="E155" s="4">
        <f t="shared" si="2"/>
        <v>36584</v>
      </c>
      <c r="F155" s="14">
        <f>SUM(B$5:B155)/1000</f>
        <v>2.2166338700000008</v>
      </c>
      <c r="G155" s="14">
        <f>SUM(C$5:C155)/1000</f>
        <v>2.5757683900000008</v>
      </c>
    </row>
    <row r="156" spans="1:7" x14ac:dyDescent="0.25">
      <c r="A156" s="4">
        <v>36585</v>
      </c>
      <c r="B156">
        <v>0</v>
      </c>
      <c r="C156">
        <v>29.4343</v>
      </c>
      <c r="E156" s="4">
        <f t="shared" si="2"/>
        <v>36585</v>
      </c>
      <c r="F156" s="14">
        <f>SUM(B$5:B156)/1000</f>
        <v>2.2166338700000008</v>
      </c>
      <c r="G156" s="14">
        <f>SUM(C$5:C156)/1000</f>
        <v>2.6052026900000005</v>
      </c>
    </row>
    <row r="157" spans="1:7" x14ac:dyDescent="0.25">
      <c r="A157" s="4">
        <v>36586</v>
      </c>
      <c r="B157">
        <v>38.916539999999998</v>
      </c>
      <c r="C157">
        <v>48.173490000000001</v>
      </c>
      <c r="E157" s="4">
        <f t="shared" si="2"/>
        <v>36586</v>
      </c>
      <c r="F157" s="14">
        <f>SUM(B$5:B157)/1000</f>
        <v>2.2555504100000006</v>
      </c>
      <c r="G157" s="14">
        <f>SUM(C$5:C157)/1000</f>
        <v>2.6533761800000009</v>
      </c>
    </row>
    <row r="158" spans="1:7" x14ac:dyDescent="0.25">
      <c r="A158" s="4">
        <v>36587</v>
      </c>
      <c r="B158">
        <v>35.84301</v>
      </c>
      <c r="C158">
        <v>32.374540000000003</v>
      </c>
      <c r="E158" s="4">
        <f t="shared" si="2"/>
        <v>36587</v>
      </c>
      <c r="F158" s="14">
        <f>SUM(B$5:B158)/1000</f>
        <v>2.2913934200000008</v>
      </c>
      <c r="G158" s="14">
        <f>SUM(C$5:C158)/1000</f>
        <v>2.6857507200000006</v>
      </c>
    </row>
    <row r="159" spans="1:7" x14ac:dyDescent="0.25">
      <c r="A159" s="4">
        <v>36588</v>
      </c>
      <c r="B159">
        <v>27.774170000000002</v>
      </c>
      <c r="C159">
        <v>36.681339999999999</v>
      </c>
      <c r="E159" s="4">
        <f t="shared" si="2"/>
        <v>36588</v>
      </c>
      <c r="F159" s="14">
        <f>SUM(B$5:B159)/1000</f>
        <v>2.3191675900000011</v>
      </c>
      <c r="G159" s="14">
        <f>SUM(C$5:C159)/1000</f>
        <v>2.7224320600000005</v>
      </c>
    </row>
    <row r="160" spans="1:7" x14ac:dyDescent="0.25">
      <c r="A160" s="4">
        <v>36589</v>
      </c>
      <c r="B160">
        <v>17.281580000000002</v>
      </c>
      <c r="C160">
        <v>41.517009999999999</v>
      </c>
      <c r="E160" s="4">
        <f t="shared" si="2"/>
        <v>36589</v>
      </c>
      <c r="F160" s="14">
        <f>SUM(B$5:B160)/1000</f>
        <v>2.3364491700000007</v>
      </c>
      <c r="G160" s="14">
        <f>SUM(C$5:C160)/1000</f>
        <v>2.7639490700000007</v>
      </c>
    </row>
    <row r="161" spans="1:7" x14ac:dyDescent="0.25">
      <c r="A161" s="4">
        <v>36590</v>
      </c>
      <c r="B161">
        <v>14.874750000000001</v>
      </c>
      <c r="C161">
        <v>45.502099999999999</v>
      </c>
      <c r="E161" s="4">
        <f t="shared" si="2"/>
        <v>36590</v>
      </c>
      <c r="F161" s="14">
        <f>SUM(B$5:B161)/1000</f>
        <v>2.3513239200000009</v>
      </c>
      <c r="G161" s="14">
        <f>SUM(C$5:C161)/1000</f>
        <v>2.8094511700000009</v>
      </c>
    </row>
    <row r="162" spans="1:7" x14ac:dyDescent="0.25">
      <c r="A162" s="4">
        <v>36591</v>
      </c>
      <c r="B162">
        <v>37.252519999999997</v>
      </c>
      <c r="C162">
        <v>36.767249999999997</v>
      </c>
      <c r="E162" s="4">
        <f t="shared" si="2"/>
        <v>36591</v>
      </c>
      <c r="F162" s="14">
        <f>SUM(B$5:B162)/1000</f>
        <v>2.3885764400000009</v>
      </c>
      <c r="G162" s="14">
        <f>SUM(C$5:C162)/1000</f>
        <v>2.8462184200000005</v>
      </c>
    </row>
    <row r="163" spans="1:7" x14ac:dyDescent="0.25">
      <c r="A163" s="4">
        <v>36592</v>
      </c>
      <c r="B163">
        <v>61.106119999999997</v>
      </c>
      <c r="C163">
        <v>32.00808</v>
      </c>
      <c r="E163" s="4">
        <f t="shared" si="2"/>
        <v>36592</v>
      </c>
      <c r="F163" s="14">
        <f>SUM(B$5:B163)/1000</f>
        <v>2.4496825600000007</v>
      </c>
      <c r="G163" s="14">
        <f>SUM(C$5:C163)/1000</f>
        <v>2.8782265000000007</v>
      </c>
    </row>
    <row r="164" spans="1:7" x14ac:dyDescent="0.25">
      <c r="A164" s="4">
        <v>36593</v>
      </c>
      <c r="B164">
        <v>66.375100000000003</v>
      </c>
      <c r="C164">
        <v>22.443570000000001</v>
      </c>
      <c r="E164" s="4">
        <f t="shared" si="2"/>
        <v>36593</v>
      </c>
      <c r="F164" s="14">
        <f>SUM(B$5:B164)/1000</f>
        <v>2.5160576600000009</v>
      </c>
      <c r="G164" s="14">
        <f>SUM(C$5:C164)/1000</f>
        <v>2.9006700700000008</v>
      </c>
    </row>
    <row r="165" spans="1:7" x14ac:dyDescent="0.25">
      <c r="A165" s="4">
        <v>36594</v>
      </c>
      <c r="B165">
        <v>31.898949999999999</v>
      </c>
      <c r="C165">
        <v>12.63265</v>
      </c>
      <c r="E165" s="4">
        <f t="shared" si="2"/>
        <v>36594</v>
      </c>
      <c r="F165" s="14">
        <f>SUM(B$5:B165)/1000</f>
        <v>2.5479566100000008</v>
      </c>
      <c r="G165" s="14">
        <f>SUM(C$5:C165)/1000</f>
        <v>2.9133027200000008</v>
      </c>
    </row>
    <row r="166" spans="1:7" x14ac:dyDescent="0.25">
      <c r="A166" s="4">
        <v>36595</v>
      </c>
      <c r="B166">
        <v>38.083260000000003</v>
      </c>
      <c r="C166">
        <v>14.778079999999999</v>
      </c>
      <c r="E166" s="4">
        <f t="shared" si="2"/>
        <v>36595</v>
      </c>
      <c r="F166" s="14">
        <f>SUM(B$5:B166)/1000</f>
        <v>2.5860398700000005</v>
      </c>
      <c r="G166" s="14">
        <f>SUM(C$5:C166)/1000</f>
        <v>2.9280808000000005</v>
      </c>
    </row>
    <row r="167" spans="1:7" x14ac:dyDescent="0.25">
      <c r="A167" s="4">
        <v>36596</v>
      </c>
      <c r="B167">
        <v>8.3488199999999999</v>
      </c>
      <c r="C167">
        <v>54.994439999999997</v>
      </c>
      <c r="E167" s="4">
        <f t="shared" si="2"/>
        <v>36596</v>
      </c>
      <c r="F167" s="14">
        <f>SUM(B$5:B167)/1000</f>
        <v>2.5943886900000006</v>
      </c>
      <c r="G167" s="14">
        <f>SUM(C$5:C167)/1000</f>
        <v>2.9830752400000007</v>
      </c>
    </row>
    <row r="168" spans="1:7" x14ac:dyDescent="0.25">
      <c r="A168" s="4">
        <v>36597</v>
      </c>
      <c r="B168">
        <v>2.1635</v>
      </c>
      <c r="C168">
        <v>31.373200000000001</v>
      </c>
      <c r="E168" s="4">
        <f t="shared" si="2"/>
        <v>36597</v>
      </c>
      <c r="F168" s="14">
        <f>SUM(B$5:B168)/1000</f>
        <v>2.5965521900000006</v>
      </c>
      <c r="G168" s="14">
        <f>SUM(C$5:C168)/1000</f>
        <v>3.0144484400000007</v>
      </c>
    </row>
    <row r="169" spans="1:7" x14ac:dyDescent="0.25">
      <c r="A169" s="4">
        <v>36598</v>
      </c>
      <c r="B169">
        <v>3.2915399999999999</v>
      </c>
      <c r="C169">
        <v>7.2891500000000002</v>
      </c>
      <c r="E169" s="4">
        <f t="shared" si="2"/>
        <v>36598</v>
      </c>
      <c r="F169" s="14">
        <f>SUM(B$5:B169)/1000</f>
        <v>2.5998437300000008</v>
      </c>
      <c r="G169" s="14">
        <f>SUM(C$5:C169)/1000</f>
        <v>3.0217375900000008</v>
      </c>
    </row>
    <row r="170" spans="1:7" x14ac:dyDescent="0.25">
      <c r="A170" s="4">
        <v>36599</v>
      </c>
      <c r="B170">
        <v>13.944570000000001</v>
      </c>
      <c r="C170">
        <v>5.9219999999999997</v>
      </c>
      <c r="E170" s="4">
        <f t="shared" si="2"/>
        <v>36599</v>
      </c>
      <c r="F170" s="14">
        <f>SUM(B$5:B170)/1000</f>
        <v>2.6137883000000013</v>
      </c>
      <c r="G170" s="14">
        <f>SUM(C$5:C170)/1000</f>
        <v>3.0276595900000007</v>
      </c>
    </row>
    <row r="171" spans="1:7" x14ac:dyDescent="0.25">
      <c r="A171" s="4">
        <v>36600</v>
      </c>
      <c r="B171">
        <v>39.684150000000002</v>
      </c>
      <c r="C171">
        <v>5.8693</v>
      </c>
      <c r="E171" s="4">
        <f t="shared" si="2"/>
        <v>36600</v>
      </c>
      <c r="F171" s="14">
        <f>SUM(B$5:B171)/1000</f>
        <v>2.6534724500000011</v>
      </c>
      <c r="G171" s="14">
        <f>SUM(C$5:C171)/1000</f>
        <v>3.0335288900000004</v>
      </c>
    </row>
    <row r="172" spans="1:7" x14ac:dyDescent="0.25">
      <c r="A172" s="4">
        <v>36601</v>
      </c>
      <c r="B172">
        <v>3.50969</v>
      </c>
      <c r="C172">
        <v>17.818280000000001</v>
      </c>
      <c r="E172" s="4">
        <f t="shared" si="2"/>
        <v>36601</v>
      </c>
      <c r="F172" s="14">
        <f>SUM(B$5:B172)/1000</f>
        <v>2.6569821400000011</v>
      </c>
      <c r="G172" s="14">
        <f>SUM(C$5:C172)/1000</f>
        <v>3.0513471700000006</v>
      </c>
    </row>
    <row r="173" spans="1:7" x14ac:dyDescent="0.25">
      <c r="A173" s="4">
        <v>36602</v>
      </c>
      <c r="B173">
        <v>0</v>
      </c>
      <c r="C173">
        <v>11.93107</v>
      </c>
      <c r="E173" s="4">
        <f t="shared" si="2"/>
        <v>36602</v>
      </c>
      <c r="F173" s="14">
        <f>SUM(B$5:B173)/1000</f>
        <v>2.6569821400000011</v>
      </c>
      <c r="G173" s="14">
        <f>SUM(C$5:C173)/1000</f>
        <v>3.0632782400000007</v>
      </c>
    </row>
    <row r="174" spans="1:7" x14ac:dyDescent="0.25">
      <c r="A174" s="4">
        <v>36603</v>
      </c>
      <c r="B174">
        <v>0</v>
      </c>
      <c r="C174">
        <v>14.040039999999999</v>
      </c>
      <c r="E174" s="4">
        <f t="shared" si="2"/>
        <v>36603</v>
      </c>
      <c r="F174" s="14">
        <f>SUM(B$5:B174)/1000</f>
        <v>2.6569821400000011</v>
      </c>
      <c r="G174" s="14">
        <f>SUM(C$5:C174)/1000</f>
        <v>3.0773182800000005</v>
      </c>
    </row>
    <row r="175" spans="1:7" x14ac:dyDescent="0.25">
      <c r="A175" s="4">
        <v>36604</v>
      </c>
      <c r="B175">
        <v>0.20008999999999999</v>
      </c>
      <c r="C175">
        <v>24.106839999999998</v>
      </c>
      <c r="E175" s="4">
        <f t="shared" si="2"/>
        <v>36604</v>
      </c>
      <c r="F175" s="14">
        <f>SUM(B$5:B175)/1000</f>
        <v>2.657182230000001</v>
      </c>
      <c r="G175" s="14">
        <f>SUM(C$5:C175)/1000</f>
        <v>3.1014251200000005</v>
      </c>
    </row>
    <row r="176" spans="1:7" x14ac:dyDescent="0.25">
      <c r="A176" s="4">
        <v>36605</v>
      </c>
      <c r="B176">
        <v>1.0209699999999999</v>
      </c>
      <c r="C176">
        <v>16.715209999999999</v>
      </c>
      <c r="E176" s="4">
        <f t="shared" si="2"/>
        <v>36605</v>
      </c>
      <c r="F176" s="14">
        <f>SUM(B$5:B176)/1000</f>
        <v>2.6582032000000009</v>
      </c>
      <c r="G176" s="14">
        <f>SUM(C$5:C176)/1000</f>
        <v>3.1181403300000001</v>
      </c>
    </row>
    <row r="177" spans="1:7" x14ac:dyDescent="0.25">
      <c r="A177" s="4">
        <v>36606</v>
      </c>
      <c r="B177">
        <v>0</v>
      </c>
      <c r="C177">
        <v>6.1487499999999997</v>
      </c>
      <c r="E177" s="4">
        <f t="shared" si="2"/>
        <v>36606</v>
      </c>
      <c r="F177" s="14">
        <f>SUM(B$5:B177)/1000</f>
        <v>2.6582032000000009</v>
      </c>
      <c r="G177" s="14">
        <f>SUM(C$5:C177)/1000</f>
        <v>3.1242890800000001</v>
      </c>
    </row>
    <row r="178" spans="1:7" x14ac:dyDescent="0.25">
      <c r="A178" s="4">
        <v>36607</v>
      </c>
      <c r="B178">
        <v>0</v>
      </c>
      <c r="C178">
        <v>10.5923</v>
      </c>
      <c r="E178" s="4">
        <f t="shared" si="2"/>
        <v>36607</v>
      </c>
      <c r="F178" s="14">
        <f>SUM(B$5:B178)/1000</f>
        <v>2.6582032000000009</v>
      </c>
      <c r="G178" s="14">
        <f>SUM(C$5:C178)/1000</f>
        <v>3.1348813799999999</v>
      </c>
    </row>
    <row r="179" spans="1:7" x14ac:dyDescent="0.25">
      <c r="A179" s="4">
        <v>36608</v>
      </c>
      <c r="B179">
        <v>0</v>
      </c>
      <c r="C179">
        <v>8.8574000000000002</v>
      </c>
      <c r="E179" s="4">
        <f t="shared" si="2"/>
        <v>36608</v>
      </c>
      <c r="F179" s="14">
        <f>SUM(B$5:B179)/1000</f>
        <v>2.6582032000000009</v>
      </c>
      <c r="G179" s="14">
        <f>SUM(C$5:C179)/1000</f>
        <v>3.1437387799999996</v>
      </c>
    </row>
    <row r="180" spans="1:7" x14ac:dyDescent="0.25">
      <c r="A180" s="4">
        <v>36609</v>
      </c>
      <c r="B180">
        <v>0.71043999999999996</v>
      </c>
      <c r="C180">
        <v>8.8628300000000007</v>
      </c>
      <c r="E180" s="4">
        <f t="shared" si="2"/>
        <v>36609</v>
      </c>
      <c r="F180" s="14">
        <f>SUM(B$5:B180)/1000</f>
        <v>2.6589136400000006</v>
      </c>
      <c r="G180" s="14">
        <f>SUM(C$5:C180)/1000</f>
        <v>3.1526016099999996</v>
      </c>
    </row>
    <row r="181" spans="1:7" x14ac:dyDescent="0.25">
      <c r="A181" s="4">
        <v>36610</v>
      </c>
      <c r="B181">
        <v>0</v>
      </c>
      <c r="C181">
        <v>19.95506</v>
      </c>
      <c r="E181" s="4">
        <f t="shared" si="2"/>
        <v>36610</v>
      </c>
      <c r="F181" s="14">
        <f>SUM(B$5:B181)/1000</f>
        <v>2.6589136400000006</v>
      </c>
      <c r="G181" s="14">
        <f>SUM(C$5:C181)/1000</f>
        <v>3.1725566699999996</v>
      </c>
    </row>
    <row r="182" spans="1:7" x14ac:dyDescent="0.25">
      <c r="A182" s="4">
        <v>36611</v>
      </c>
      <c r="B182">
        <v>29.742989999999999</v>
      </c>
      <c r="C182">
        <v>14.663679999999999</v>
      </c>
      <c r="E182" s="4">
        <f t="shared" si="2"/>
        <v>36611</v>
      </c>
      <c r="F182" s="14">
        <f>SUM(B$5:B182)/1000</f>
        <v>2.688656630000001</v>
      </c>
      <c r="G182" s="14">
        <f>SUM(C$5:C182)/1000</f>
        <v>3.1872203499999996</v>
      </c>
    </row>
    <row r="183" spans="1:7" x14ac:dyDescent="0.25">
      <c r="A183" s="4">
        <v>36612</v>
      </c>
      <c r="B183">
        <v>11.46837</v>
      </c>
      <c r="C183">
        <v>14.09276</v>
      </c>
      <c r="E183" s="4">
        <f t="shared" si="2"/>
        <v>36612</v>
      </c>
      <c r="F183" s="14">
        <f>SUM(B$5:B183)/1000</f>
        <v>2.7001250000000008</v>
      </c>
      <c r="G183" s="14">
        <f>SUM(C$5:C183)/1000</f>
        <v>3.2013131099999996</v>
      </c>
    </row>
    <row r="184" spans="1:7" x14ac:dyDescent="0.25">
      <c r="A184" s="4">
        <v>36613</v>
      </c>
      <c r="B184">
        <v>13.399660000000001</v>
      </c>
      <c r="C184">
        <v>11.396879999999999</v>
      </c>
      <c r="E184" s="4">
        <f t="shared" si="2"/>
        <v>36613</v>
      </c>
      <c r="F184" s="14">
        <f>SUM(B$5:B184)/1000</f>
        <v>2.7135246600000009</v>
      </c>
      <c r="G184" s="14">
        <f>SUM(C$5:C184)/1000</f>
        <v>3.2127099899999996</v>
      </c>
    </row>
    <row r="185" spans="1:7" x14ac:dyDescent="0.25">
      <c r="A185" s="4">
        <v>36614</v>
      </c>
      <c r="B185">
        <v>0</v>
      </c>
      <c r="C185">
        <v>9.0691299999999995</v>
      </c>
      <c r="E185" s="4">
        <f t="shared" si="2"/>
        <v>36614</v>
      </c>
      <c r="F185" s="14">
        <f>SUM(B$5:B185)/1000</f>
        <v>2.7135246600000009</v>
      </c>
      <c r="G185" s="14">
        <f>SUM(C$5:C185)/1000</f>
        <v>3.2217791199999994</v>
      </c>
    </row>
    <row r="186" spans="1:7" x14ac:dyDescent="0.25">
      <c r="A186" s="4">
        <v>36615</v>
      </c>
      <c r="B186">
        <v>0</v>
      </c>
      <c r="C186">
        <v>4.4313099999999999</v>
      </c>
      <c r="E186" s="4">
        <f t="shared" si="2"/>
        <v>36615</v>
      </c>
      <c r="F186" s="14">
        <f>SUM(B$5:B186)/1000</f>
        <v>2.7135246600000009</v>
      </c>
      <c r="G186" s="14">
        <f>SUM(C$5:C186)/1000</f>
        <v>3.2262104299999992</v>
      </c>
    </row>
    <row r="187" spans="1:7" x14ac:dyDescent="0.25">
      <c r="A187" s="4">
        <v>36616</v>
      </c>
      <c r="B187">
        <v>0</v>
      </c>
      <c r="C187">
        <v>1.5948800000000001</v>
      </c>
      <c r="E187" s="4">
        <f t="shared" si="2"/>
        <v>36616</v>
      </c>
      <c r="F187" s="14">
        <f>SUM(B$5:B187)/1000</f>
        <v>2.7135246600000009</v>
      </c>
      <c r="G187" s="14">
        <f>SUM(C$5:C187)/1000</f>
        <v>3.2278053099999995</v>
      </c>
    </row>
    <row r="203" spans="10:10" x14ac:dyDescent="0.25">
      <c r="J203" s="4"/>
    </row>
    <row r="204" spans="10:10" x14ac:dyDescent="0.25">
      <c r="J204" s="4"/>
    </row>
    <row r="205" spans="10:10" x14ac:dyDescent="0.25">
      <c r="J205" s="4"/>
    </row>
    <row r="206" spans="10:10" x14ac:dyDescent="0.25">
      <c r="J206" s="4"/>
    </row>
  </sheetData>
  <mergeCells count="3">
    <mergeCell ref="E3:G3"/>
    <mergeCell ref="A3:C3"/>
    <mergeCell ref="A2:G2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7B504-D8B5-4549-AC5C-B3624AD1D893}">
  <sheetPr codeName="Sheet49"/>
  <dimension ref="A1:N18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I7" sqref="I7"/>
    </sheetView>
  </sheetViews>
  <sheetFormatPr defaultRowHeight="15" x14ac:dyDescent="0.25"/>
  <cols>
    <col min="1" max="1" width="21" customWidth="1"/>
    <col min="2" max="2" width="19.140625" customWidth="1"/>
    <col min="3" max="3" width="19.5703125" customWidth="1"/>
    <col min="4" max="4" width="19.28515625" customWidth="1"/>
    <col min="5" max="5" width="21.5703125" customWidth="1"/>
    <col min="6" max="6" width="14" bestFit="1" customWidth="1"/>
    <col min="7" max="7" width="14.42578125" customWidth="1"/>
    <col min="8" max="9" width="18.140625" customWidth="1"/>
  </cols>
  <sheetData>
    <row r="1" spans="1:12" ht="24.6" customHeight="1" x14ac:dyDescent="0.35">
      <c r="A1" s="106" t="str">
        <f>HYPERLINK("#'Contents page'!A1","Contents page")</f>
        <v>Contents page</v>
      </c>
      <c r="B1" s="105"/>
      <c r="C1" s="105"/>
    </row>
    <row r="2" spans="1:12" ht="8.65" customHeight="1" x14ac:dyDescent="0.25"/>
    <row r="4" spans="1:12" x14ac:dyDescent="0.25">
      <c r="B4" t="s">
        <v>146</v>
      </c>
      <c r="C4" t="s">
        <v>146</v>
      </c>
      <c r="D4" t="s">
        <v>146</v>
      </c>
      <c r="E4" t="s">
        <v>146</v>
      </c>
      <c r="F4" t="s">
        <v>146</v>
      </c>
      <c r="G4" t="s">
        <v>146</v>
      </c>
    </row>
    <row r="5" spans="1:12" x14ac:dyDescent="0.25">
      <c r="A5" s="4" t="s">
        <v>147</v>
      </c>
    </row>
    <row r="6" spans="1:12" x14ac:dyDescent="0.25">
      <c r="B6" s="9" t="s">
        <v>148</v>
      </c>
      <c r="C6" s="9" t="s">
        <v>149</v>
      </c>
      <c r="D6" s="9" t="s">
        <v>150</v>
      </c>
      <c r="E6" s="9" t="s">
        <v>151</v>
      </c>
      <c r="F6" s="9" t="s">
        <v>152</v>
      </c>
      <c r="G6" s="9" t="s">
        <v>153</v>
      </c>
      <c r="H6" s="9" t="s">
        <v>154</v>
      </c>
      <c r="I6" s="9" t="s">
        <v>155</v>
      </c>
    </row>
    <row r="7" spans="1:12" x14ac:dyDescent="0.25">
      <c r="A7" s="3">
        <v>45200</v>
      </c>
      <c r="B7" s="10">
        <v>2424</v>
      </c>
      <c r="C7" s="10">
        <v>2334</v>
      </c>
      <c r="D7" s="10">
        <v>2960</v>
      </c>
      <c r="E7" s="10">
        <v>1981</v>
      </c>
      <c r="F7" s="10">
        <f>B7-C7</f>
        <v>90</v>
      </c>
      <c r="G7" s="10">
        <f>D7-E7</f>
        <v>979</v>
      </c>
      <c r="H7">
        <v>3707.6099999999997</v>
      </c>
      <c r="I7">
        <v>4620.0599999999995</v>
      </c>
      <c r="L7" s="41" t="s">
        <v>156</v>
      </c>
    </row>
    <row r="8" spans="1:12" x14ac:dyDescent="0.25">
      <c r="A8" s="3">
        <v>45201</v>
      </c>
      <c r="B8" s="10">
        <v>2533</v>
      </c>
      <c r="C8" s="10">
        <v>2437</v>
      </c>
      <c r="D8" s="10">
        <v>2989</v>
      </c>
      <c r="E8" s="10">
        <v>2005</v>
      </c>
      <c r="F8" s="10">
        <f t="shared" ref="F8:F71" si="0">B8-C8</f>
        <v>96</v>
      </c>
      <c r="G8" s="10">
        <f t="shared" ref="G8:G71" si="1">D8-E8</f>
        <v>984</v>
      </c>
      <c r="H8">
        <v>3707.6099999999997</v>
      </c>
      <c r="I8">
        <v>4620.0599999999995</v>
      </c>
    </row>
    <row r="9" spans="1:12" x14ac:dyDescent="0.25">
      <c r="A9" s="3">
        <v>45202</v>
      </c>
      <c r="B9" s="10">
        <v>2607</v>
      </c>
      <c r="C9" s="10">
        <v>2504</v>
      </c>
      <c r="D9" s="10">
        <v>2981</v>
      </c>
      <c r="E9" s="10">
        <v>1992</v>
      </c>
      <c r="F9" s="10">
        <f t="shared" si="0"/>
        <v>103</v>
      </c>
      <c r="G9" s="10">
        <f t="shared" si="1"/>
        <v>989</v>
      </c>
      <c r="H9">
        <v>3707.6099999999997</v>
      </c>
      <c r="I9">
        <v>4620.0599999999995</v>
      </c>
    </row>
    <row r="10" spans="1:12" x14ac:dyDescent="0.25">
      <c r="A10" s="3">
        <v>45203</v>
      </c>
      <c r="B10" s="10">
        <v>2642</v>
      </c>
      <c r="C10" s="10">
        <v>2533</v>
      </c>
      <c r="D10" s="10">
        <v>3086</v>
      </c>
      <c r="E10" s="10">
        <v>2093</v>
      </c>
      <c r="F10" s="10">
        <f t="shared" si="0"/>
        <v>109</v>
      </c>
      <c r="G10" s="10">
        <f t="shared" si="1"/>
        <v>993</v>
      </c>
      <c r="H10">
        <v>3707.6099999999997</v>
      </c>
      <c r="I10">
        <v>4620.0599999999995</v>
      </c>
    </row>
    <row r="11" spans="1:12" x14ac:dyDescent="0.25">
      <c r="A11" s="3">
        <v>45204</v>
      </c>
      <c r="B11" s="10">
        <v>2599</v>
      </c>
      <c r="C11" s="10">
        <v>2484</v>
      </c>
      <c r="D11" s="10">
        <v>3078</v>
      </c>
      <c r="E11" s="10">
        <v>2083</v>
      </c>
      <c r="F11" s="10">
        <f t="shared" si="0"/>
        <v>115</v>
      </c>
      <c r="G11" s="10">
        <f t="shared" si="1"/>
        <v>995</v>
      </c>
      <c r="H11">
        <v>3722.45</v>
      </c>
      <c r="I11">
        <v>4620.0599999999995</v>
      </c>
    </row>
    <row r="12" spans="1:12" x14ac:dyDescent="0.25">
      <c r="A12" s="3">
        <v>45205</v>
      </c>
      <c r="B12" s="10">
        <v>2577</v>
      </c>
      <c r="C12" s="10">
        <v>2455</v>
      </c>
      <c r="D12" s="10">
        <v>3063</v>
      </c>
      <c r="E12" s="10">
        <v>2064</v>
      </c>
      <c r="F12" s="10">
        <f t="shared" si="0"/>
        <v>122</v>
      </c>
      <c r="G12" s="10">
        <f t="shared" si="1"/>
        <v>999</v>
      </c>
      <c r="H12">
        <v>3722.45</v>
      </c>
      <c r="I12">
        <v>4620.0599999999995</v>
      </c>
    </row>
    <row r="13" spans="1:12" x14ac:dyDescent="0.25">
      <c r="A13" s="3">
        <v>45206</v>
      </c>
      <c r="B13" s="10">
        <v>2561</v>
      </c>
      <c r="C13" s="10">
        <v>2439</v>
      </c>
      <c r="D13" s="10">
        <v>3086</v>
      </c>
      <c r="E13" s="10">
        <v>2083</v>
      </c>
      <c r="F13" s="10">
        <f t="shared" si="0"/>
        <v>122</v>
      </c>
      <c r="G13" s="10">
        <f t="shared" si="1"/>
        <v>1003</v>
      </c>
      <c r="H13">
        <v>3722.45</v>
      </c>
      <c r="I13">
        <v>4620.0599999999995</v>
      </c>
    </row>
    <row r="14" spans="1:12" x14ac:dyDescent="0.25">
      <c r="A14" s="3">
        <v>45207</v>
      </c>
      <c r="B14" s="10">
        <v>2517</v>
      </c>
      <c r="C14" s="10">
        <v>2383</v>
      </c>
      <c r="D14" s="10">
        <v>3268</v>
      </c>
      <c r="E14" s="10">
        <v>2262</v>
      </c>
      <c r="F14" s="10">
        <f t="shared" si="0"/>
        <v>134</v>
      </c>
      <c r="G14" s="10">
        <f t="shared" si="1"/>
        <v>1006</v>
      </c>
      <c r="H14">
        <v>3722.45</v>
      </c>
      <c r="I14">
        <v>4620.0599999999995</v>
      </c>
    </row>
    <row r="15" spans="1:12" x14ac:dyDescent="0.25">
      <c r="A15" s="3">
        <v>45208</v>
      </c>
      <c r="B15" s="10">
        <v>2573</v>
      </c>
      <c r="C15" s="10">
        <v>2432</v>
      </c>
      <c r="D15" s="10">
        <v>3303</v>
      </c>
      <c r="E15" s="10">
        <v>2294</v>
      </c>
      <c r="F15" s="10">
        <f t="shared" si="0"/>
        <v>141</v>
      </c>
      <c r="G15" s="10">
        <f t="shared" si="1"/>
        <v>1009</v>
      </c>
      <c r="H15">
        <v>3722.45</v>
      </c>
      <c r="I15">
        <v>4620.0599999999995</v>
      </c>
    </row>
    <row r="16" spans="1:12" x14ac:dyDescent="0.25">
      <c r="A16" s="3">
        <v>45209</v>
      </c>
      <c r="B16" s="10">
        <v>2665</v>
      </c>
      <c r="C16" s="10">
        <v>2519</v>
      </c>
      <c r="D16" s="10">
        <v>3267</v>
      </c>
      <c r="E16" s="10">
        <v>2257</v>
      </c>
      <c r="F16" s="10">
        <f t="shared" si="0"/>
        <v>146</v>
      </c>
      <c r="G16" s="10">
        <f t="shared" si="1"/>
        <v>1010</v>
      </c>
      <c r="H16">
        <v>3722.45</v>
      </c>
      <c r="I16">
        <v>4620.0599999999995</v>
      </c>
    </row>
    <row r="17" spans="1:14" x14ac:dyDescent="0.25">
      <c r="A17" s="3">
        <v>45210</v>
      </c>
      <c r="B17" s="10">
        <v>2783</v>
      </c>
      <c r="C17" s="10">
        <v>2636</v>
      </c>
      <c r="D17" s="10">
        <v>3335</v>
      </c>
      <c r="E17" s="10">
        <v>2323</v>
      </c>
      <c r="F17" s="10">
        <f t="shared" si="0"/>
        <v>147</v>
      </c>
      <c r="G17" s="10">
        <f t="shared" si="1"/>
        <v>1012</v>
      </c>
      <c r="H17">
        <v>3722.45</v>
      </c>
      <c r="I17">
        <v>4620.0599999999995</v>
      </c>
    </row>
    <row r="18" spans="1:14" x14ac:dyDescent="0.25">
      <c r="A18" s="3">
        <v>45211</v>
      </c>
      <c r="B18" s="10">
        <v>2737</v>
      </c>
      <c r="C18" s="10">
        <v>2578</v>
      </c>
      <c r="D18" s="10">
        <v>3376</v>
      </c>
      <c r="E18" s="10">
        <v>2364</v>
      </c>
      <c r="F18" s="10">
        <f t="shared" si="0"/>
        <v>159</v>
      </c>
      <c r="G18" s="10">
        <f t="shared" si="1"/>
        <v>1012</v>
      </c>
      <c r="H18">
        <v>3722.45</v>
      </c>
      <c r="I18">
        <v>4620.0599999999995</v>
      </c>
    </row>
    <row r="19" spans="1:14" x14ac:dyDescent="0.25">
      <c r="A19" s="3">
        <v>45212</v>
      </c>
      <c r="B19" s="10">
        <v>2642</v>
      </c>
      <c r="C19" s="10">
        <v>2477</v>
      </c>
      <c r="D19" s="10">
        <v>3378</v>
      </c>
      <c r="E19" s="10">
        <v>2366</v>
      </c>
      <c r="F19" s="10">
        <f t="shared" si="0"/>
        <v>165</v>
      </c>
      <c r="G19" s="10">
        <f t="shared" si="1"/>
        <v>1012</v>
      </c>
      <c r="H19">
        <v>3722.45</v>
      </c>
      <c r="I19">
        <v>4620.0599999999995</v>
      </c>
    </row>
    <row r="20" spans="1:14" x14ac:dyDescent="0.25">
      <c r="A20" s="3">
        <v>45213</v>
      </c>
      <c r="B20" s="10">
        <v>2562</v>
      </c>
      <c r="C20" s="10">
        <v>2391</v>
      </c>
      <c r="D20" s="10">
        <v>3443</v>
      </c>
      <c r="E20" s="10">
        <v>2431</v>
      </c>
      <c r="F20" s="10">
        <f t="shared" si="0"/>
        <v>171</v>
      </c>
      <c r="G20" s="10">
        <f t="shared" si="1"/>
        <v>1012</v>
      </c>
      <c r="H20">
        <v>3722.45</v>
      </c>
      <c r="I20">
        <v>4620.0599999999995</v>
      </c>
    </row>
    <row r="21" spans="1:14" x14ac:dyDescent="0.25">
      <c r="A21" s="3">
        <v>45214</v>
      </c>
      <c r="B21" s="10">
        <v>2614</v>
      </c>
      <c r="C21" s="10">
        <v>2437</v>
      </c>
      <c r="D21" s="10">
        <v>3555</v>
      </c>
      <c r="E21" s="10">
        <v>2543</v>
      </c>
      <c r="F21" s="10">
        <f t="shared" si="0"/>
        <v>177</v>
      </c>
      <c r="G21" s="10">
        <f t="shared" si="1"/>
        <v>1012</v>
      </c>
      <c r="H21">
        <v>3722.45</v>
      </c>
      <c r="I21">
        <v>4620.0599999999995</v>
      </c>
    </row>
    <row r="22" spans="1:14" x14ac:dyDescent="0.25">
      <c r="A22" s="3">
        <v>45215</v>
      </c>
      <c r="B22" s="10">
        <v>2727</v>
      </c>
      <c r="C22" s="10">
        <v>2544</v>
      </c>
      <c r="D22" s="10">
        <v>3548</v>
      </c>
      <c r="E22" s="10">
        <v>2536</v>
      </c>
      <c r="F22" s="10">
        <f t="shared" si="0"/>
        <v>183</v>
      </c>
      <c r="G22" s="10">
        <f t="shared" si="1"/>
        <v>1012</v>
      </c>
      <c r="H22">
        <v>3722.45</v>
      </c>
      <c r="I22">
        <v>4620.0599999999995</v>
      </c>
    </row>
    <row r="23" spans="1:14" x14ac:dyDescent="0.25">
      <c r="A23" s="3">
        <v>45216</v>
      </c>
      <c r="B23" s="10">
        <v>2717</v>
      </c>
      <c r="C23" s="10">
        <v>2529</v>
      </c>
      <c r="D23" s="10">
        <v>3479</v>
      </c>
      <c r="E23" s="10">
        <v>2467</v>
      </c>
      <c r="F23" s="10">
        <f t="shared" si="0"/>
        <v>188</v>
      </c>
      <c r="G23" s="10">
        <f t="shared" si="1"/>
        <v>1012</v>
      </c>
      <c r="H23">
        <v>3722.45</v>
      </c>
      <c r="I23">
        <v>4620.0599999999995</v>
      </c>
    </row>
    <row r="24" spans="1:14" x14ac:dyDescent="0.25">
      <c r="A24" s="3">
        <v>45217</v>
      </c>
      <c r="B24" s="10">
        <v>2729</v>
      </c>
      <c r="C24" s="10">
        <v>2535</v>
      </c>
      <c r="D24" s="10">
        <v>3435</v>
      </c>
      <c r="E24" s="10">
        <v>2422</v>
      </c>
      <c r="F24" s="10">
        <f t="shared" si="0"/>
        <v>194</v>
      </c>
      <c r="G24" s="10">
        <f t="shared" si="1"/>
        <v>1013</v>
      </c>
      <c r="H24">
        <v>3722.45</v>
      </c>
      <c r="I24">
        <v>4620.0599999999995</v>
      </c>
    </row>
    <row r="25" spans="1:14" x14ac:dyDescent="0.25">
      <c r="A25" s="3">
        <v>45218</v>
      </c>
      <c r="B25" s="10">
        <v>2770</v>
      </c>
      <c r="C25" s="10">
        <v>2570</v>
      </c>
      <c r="D25" s="10">
        <v>3419</v>
      </c>
      <c r="E25" s="10">
        <v>2402</v>
      </c>
      <c r="F25" s="10">
        <f t="shared" si="0"/>
        <v>200</v>
      </c>
      <c r="G25" s="10">
        <f t="shared" si="1"/>
        <v>1017</v>
      </c>
      <c r="H25">
        <v>3722.45</v>
      </c>
      <c r="I25">
        <v>4620.0599999999995</v>
      </c>
    </row>
    <row r="26" spans="1:14" x14ac:dyDescent="0.25">
      <c r="A26" s="3">
        <v>45219</v>
      </c>
      <c r="B26" s="10">
        <v>2710</v>
      </c>
      <c r="C26" s="10">
        <v>2503</v>
      </c>
      <c r="D26" s="10">
        <v>3500</v>
      </c>
      <c r="E26" s="10">
        <v>2479</v>
      </c>
      <c r="F26" s="10">
        <f t="shared" si="0"/>
        <v>207</v>
      </c>
      <c r="G26" s="10">
        <f t="shared" si="1"/>
        <v>1021</v>
      </c>
      <c r="H26">
        <v>3722.45</v>
      </c>
      <c r="I26">
        <v>4620.0599999999995</v>
      </c>
    </row>
    <row r="27" spans="1:14" x14ac:dyDescent="0.25">
      <c r="A27" s="3">
        <v>45220</v>
      </c>
      <c r="B27" s="10">
        <v>2725</v>
      </c>
      <c r="C27" s="10">
        <v>2512</v>
      </c>
      <c r="D27" s="10">
        <v>3500</v>
      </c>
      <c r="E27" s="10">
        <v>2475</v>
      </c>
      <c r="F27" s="10">
        <f t="shared" si="0"/>
        <v>213</v>
      </c>
      <c r="G27" s="10">
        <f t="shared" si="1"/>
        <v>1025</v>
      </c>
      <c r="H27">
        <v>3722.45</v>
      </c>
      <c r="I27">
        <v>4620.0599999999995</v>
      </c>
      <c r="M27" t="s">
        <v>251</v>
      </c>
      <c r="N27" t="s">
        <v>248</v>
      </c>
    </row>
    <row r="28" spans="1:14" x14ac:dyDescent="0.25">
      <c r="A28" s="3">
        <v>45221</v>
      </c>
      <c r="B28" s="10">
        <v>2804</v>
      </c>
      <c r="C28" s="10">
        <v>2585</v>
      </c>
      <c r="D28" s="10">
        <v>3491</v>
      </c>
      <c r="E28" s="10">
        <v>2464</v>
      </c>
      <c r="F28" s="10">
        <f t="shared" si="0"/>
        <v>219</v>
      </c>
      <c r="G28" s="10">
        <f t="shared" si="1"/>
        <v>1027</v>
      </c>
      <c r="H28">
        <v>3722.45</v>
      </c>
      <c r="I28">
        <v>4620.0599999999995</v>
      </c>
      <c r="L28" t="s">
        <v>249</v>
      </c>
      <c r="M28" s="12">
        <f>B38/H38</f>
        <v>0.7801313650955688</v>
      </c>
      <c r="N28" s="12">
        <f>B159/H159</f>
        <v>0.46660438315840025</v>
      </c>
    </row>
    <row r="29" spans="1:14" x14ac:dyDescent="0.25">
      <c r="A29" s="3">
        <v>45222</v>
      </c>
      <c r="B29" s="10">
        <v>2815</v>
      </c>
      <c r="C29" s="10">
        <v>2589</v>
      </c>
      <c r="D29" s="10">
        <v>3642</v>
      </c>
      <c r="E29" s="10">
        <v>2613</v>
      </c>
      <c r="F29" s="10">
        <f t="shared" si="0"/>
        <v>226</v>
      </c>
      <c r="G29" s="10">
        <f t="shared" si="1"/>
        <v>1029</v>
      </c>
      <c r="H29">
        <v>3722.45</v>
      </c>
      <c r="I29">
        <v>4620.0599999999995</v>
      </c>
      <c r="L29" t="s">
        <v>250</v>
      </c>
      <c r="M29" s="12">
        <f>D38/I38</f>
        <v>0.76362644640978694</v>
      </c>
      <c r="N29" s="12">
        <f>D159/I159</f>
        <v>0.51201038736204285</v>
      </c>
    </row>
    <row r="30" spans="1:14" x14ac:dyDescent="0.25">
      <c r="A30" s="3">
        <v>45223</v>
      </c>
      <c r="B30" s="10">
        <v>2916</v>
      </c>
      <c r="C30" s="10">
        <v>2684</v>
      </c>
      <c r="D30" s="10">
        <v>3566</v>
      </c>
      <c r="E30" s="10">
        <v>2537</v>
      </c>
      <c r="F30" s="10">
        <f t="shared" si="0"/>
        <v>232</v>
      </c>
      <c r="G30" s="10">
        <f t="shared" si="1"/>
        <v>1029</v>
      </c>
      <c r="H30">
        <v>3722.45</v>
      </c>
      <c r="I30">
        <v>4620.0599999999995</v>
      </c>
    </row>
    <row r="31" spans="1:14" x14ac:dyDescent="0.25">
      <c r="A31" s="3">
        <v>45224</v>
      </c>
      <c r="B31" s="10">
        <v>3008</v>
      </c>
      <c r="C31" s="10">
        <v>2768</v>
      </c>
      <c r="D31" s="10">
        <v>3499</v>
      </c>
      <c r="E31" s="10">
        <v>2470</v>
      </c>
      <c r="F31" s="10">
        <f t="shared" si="0"/>
        <v>240</v>
      </c>
      <c r="G31" s="10">
        <f t="shared" si="1"/>
        <v>1029</v>
      </c>
      <c r="H31">
        <v>3722.45</v>
      </c>
      <c r="I31">
        <v>4620.0599999999995</v>
      </c>
    </row>
    <row r="32" spans="1:14" x14ac:dyDescent="0.25">
      <c r="A32" s="3">
        <v>45225</v>
      </c>
      <c r="B32" s="10">
        <v>2894</v>
      </c>
      <c r="C32" s="10">
        <v>2648</v>
      </c>
      <c r="D32" s="10">
        <v>3543</v>
      </c>
      <c r="E32" s="10">
        <v>2513</v>
      </c>
      <c r="F32" s="10">
        <f t="shared" si="0"/>
        <v>246</v>
      </c>
      <c r="G32" s="10">
        <f t="shared" si="1"/>
        <v>1030</v>
      </c>
      <c r="H32">
        <v>3722.45</v>
      </c>
      <c r="I32">
        <v>4620.0599999999995</v>
      </c>
    </row>
    <row r="33" spans="1:9" x14ac:dyDescent="0.25">
      <c r="A33" s="3">
        <v>45226</v>
      </c>
      <c r="B33" s="10">
        <v>2849</v>
      </c>
      <c r="C33" s="10">
        <v>2597</v>
      </c>
      <c r="D33" s="10">
        <v>3538</v>
      </c>
      <c r="E33" s="10">
        <v>2508</v>
      </c>
      <c r="F33" s="10">
        <f t="shared" si="0"/>
        <v>252</v>
      </c>
      <c r="G33" s="10">
        <f t="shared" si="1"/>
        <v>1030</v>
      </c>
      <c r="H33">
        <v>3722.45</v>
      </c>
      <c r="I33">
        <v>4620.0599999999995</v>
      </c>
    </row>
    <row r="34" spans="1:9" x14ac:dyDescent="0.25">
      <c r="A34" s="3">
        <v>45227</v>
      </c>
      <c r="B34" s="10">
        <v>2867</v>
      </c>
      <c r="C34" s="10">
        <v>2609</v>
      </c>
      <c r="D34" s="10">
        <v>3584</v>
      </c>
      <c r="E34" s="10">
        <v>2555</v>
      </c>
      <c r="F34" s="10">
        <f t="shared" si="0"/>
        <v>258</v>
      </c>
      <c r="G34" s="10">
        <f t="shared" si="1"/>
        <v>1029</v>
      </c>
      <c r="H34">
        <v>3722.45</v>
      </c>
      <c r="I34">
        <v>4620.0599999999995</v>
      </c>
    </row>
    <row r="35" spans="1:9" x14ac:dyDescent="0.25">
      <c r="A35" s="3">
        <v>45228</v>
      </c>
      <c r="B35" s="10">
        <v>2909</v>
      </c>
      <c r="C35" s="10">
        <v>2645</v>
      </c>
      <c r="D35" s="10">
        <v>3574</v>
      </c>
      <c r="E35" s="10">
        <v>2542</v>
      </c>
      <c r="F35" s="10">
        <f t="shared" si="0"/>
        <v>264</v>
      </c>
      <c r="G35" s="10">
        <f t="shared" si="1"/>
        <v>1032</v>
      </c>
      <c r="H35">
        <v>3722.45</v>
      </c>
      <c r="I35">
        <v>4620.0599999999995</v>
      </c>
    </row>
    <row r="36" spans="1:9" x14ac:dyDescent="0.25">
      <c r="A36" s="3">
        <v>45229</v>
      </c>
      <c r="B36" s="10">
        <v>2889</v>
      </c>
      <c r="C36" s="10">
        <v>2618</v>
      </c>
      <c r="D36" s="10">
        <v>3589</v>
      </c>
      <c r="E36" s="10">
        <v>2554</v>
      </c>
      <c r="F36" s="10">
        <f t="shared" si="0"/>
        <v>271</v>
      </c>
      <c r="G36" s="10">
        <f t="shared" si="1"/>
        <v>1035</v>
      </c>
      <c r="H36">
        <v>3722.45</v>
      </c>
      <c r="I36">
        <v>4620.0599999999995</v>
      </c>
    </row>
    <row r="37" spans="1:9" x14ac:dyDescent="0.25">
      <c r="A37" s="3">
        <v>45230</v>
      </c>
      <c r="B37" s="10">
        <v>2974</v>
      </c>
      <c r="C37" s="10">
        <v>2698</v>
      </c>
      <c r="D37" s="10">
        <v>3561</v>
      </c>
      <c r="E37" s="10">
        <v>2525</v>
      </c>
      <c r="F37" s="10">
        <f t="shared" si="0"/>
        <v>276</v>
      </c>
      <c r="G37" s="10">
        <f t="shared" si="1"/>
        <v>1036</v>
      </c>
      <c r="H37">
        <v>3722.45</v>
      </c>
      <c r="I37">
        <v>4620.0599999999995</v>
      </c>
    </row>
    <row r="38" spans="1:9" x14ac:dyDescent="0.25">
      <c r="A38" s="3">
        <v>45231</v>
      </c>
      <c r="B38" s="10">
        <v>2904</v>
      </c>
      <c r="C38" s="10">
        <v>2622</v>
      </c>
      <c r="D38" s="10">
        <v>3528</v>
      </c>
      <c r="E38" s="10">
        <v>2491</v>
      </c>
      <c r="F38" s="10">
        <f t="shared" si="0"/>
        <v>282</v>
      </c>
      <c r="G38" s="10">
        <f t="shared" si="1"/>
        <v>1037</v>
      </c>
      <c r="H38">
        <v>3722.45</v>
      </c>
      <c r="I38">
        <v>4620.0599999999995</v>
      </c>
    </row>
    <row r="39" spans="1:9" x14ac:dyDescent="0.25">
      <c r="A39" s="3">
        <v>45232</v>
      </c>
      <c r="B39" s="10">
        <v>2885</v>
      </c>
      <c r="C39" s="10">
        <v>2597</v>
      </c>
      <c r="D39" s="10">
        <v>3520</v>
      </c>
      <c r="E39" s="10">
        <v>2478</v>
      </c>
      <c r="F39" s="10">
        <f t="shared" si="0"/>
        <v>288</v>
      </c>
      <c r="G39" s="10">
        <f t="shared" si="1"/>
        <v>1042</v>
      </c>
      <c r="H39">
        <v>3722.45</v>
      </c>
      <c r="I39">
        <v>4620.0599999999995</v>
      </c>
    </row>
    <row r="40" spans="1:9" x14ac:dyDescent="0.25">
      <c r="A40" s="3">
        <v>45233</v>
      </c>
      <c r="B40" s="10">
        <v>2937</v>
      </c>
      <c r="C40" s="10">
        <v>2640</v>
      </c>
      <c r="D40" s="10">
        <v>3471</v>
      </c>
      <c r="E40" s="10">
        <v>2428</v>
      </c>
      <c r="F40" s="10">
        <f t="shared" si="0"/>
        <v>297</v>
      </c>
      <c r="G40" s="10">
        <f t="shared" si="1"/>
        <v>1043</v>
      </c>
      <c r="H40">
        <v>3722.45</v>
      </c>
      <c r="I40">
        <v>4620.0599999999995</v>
      </c>
    </row>
    <row r="41" spans="1:9" x14ac:dyDescent="0.25">
      <c r="A41" s="3">
        <v>45234</v>
      </c>
      <c r="B41" s="10">
        <v>2842</v>
      </c>
      <c r="C41" s="10">
        <v>2538</v>
      </c>
      <c r="D41" s="10">
        <v>3476</v>
      </c>
      <c r="E41" s="10">
        <v>2433</v>
      </c>
      <c r="F41" s="10">
        <f t="shared" si="0"/>
        <v>304</v>
      </c>
      <c r="G41" s="10">
        <f t="shared" si="1"/>
        <v>1043</v>
      </c>
      <c r="H41">
        <v>3722.45</v>
      </c>
      <c r="I41">
        <v>4620.0599999999995</v>
      </c>
    </row>
    <row r="42" spans="1:9" x14ac:dyDescent="0.25">
      <c r="A42" s="3">
        <v>45235</v>
      </c>
      <c r="B42" s="10">
        <v>2811</v>
      </c>
      <c r="C42" s="10">
        <v>2500</v>
      </c>
      <c r="D42" s="10">
        <v>3514</v>
      </c>
      <c r="E42" s="10">
        <v>2470</v>
      </c>
      <c r="F42" s="10">
        <f t="shared" si="0"/>
        <v>311</v>
      </c>
      <c r="G42" s="10">
        <f t="shared" si="1"/>
        <v>1044</v>
      </c>
      <c r="H42">
        <v>3722.45</v>
      </c>
      <c r="I42">
        <v>4620.0599999999995</v>
      </c>
    </row>
    <row r="43" spans="1:9" x14ac:dyDescent="0.25">
      <c r="A43" s="3">
        <v>45236</v>
      </c>
      <c r="B43" s="10">
        <v>2773</v>
      </c>
      <c r="C43" s="10">
        <v>2455</v>
      </c>
      <c r="D43" s="10">
        <v>3677</v>
      </c>
      <c r="E43" s="10">
        <v>2633</v>
      </c>
      <c r="F43" s="10">
        <f t="shared" si="0"/>
        <v>318</v>
      </c>
      <c r="G43" s="10">
        <f t="shared" si="1"/>
        <v>1044</v>
      </c>
      <c r="H43">
        <v>3722.45</v>
      </c>
      <c r="I43">
        <v>4620.0599999999995</v>
      </c>
    </row>
    <row r="44" spans="1:9" x14ac:dyDescent="0.25">
      <c r="A44" s="3">
        <v>45237</v>
      </c>
      <c r="B44" s="10">
        <v>2844</v>
      </c>
      <c r="C44" s="10">
        <v>2519</v>
      </c>
      <c r="D44" s="10">
        <v>3646</v>
      </c>
      <c r="E44" s="10">
        <v>2598</v>
      </c>
      <c r="F44" s="10">
        <f t="shared" si="0"/>
        <v>325</v>
      </c>
      <c r="G44" s="10">
        <f t="shared" si="1"/>
        <v>1048</v>
      </c>
      <c r="H44">
        <v>3722.45</v>
      </c>
      <c r="I44">
        <v>4620.0599999999995</v>
      </c>
    </row>
    <row r="45" spans="1:9" x14ac:dyDescent="0.25">
      <c r="A45" s="3">
        <v>45238</v>
      </c>
      <c r="B45" s="10">
        <v>2797</v>
      </c>
      <c r="C45" s="10">
        <v>2464</v>
      </c>
      <c r="D45" s="10">
        <v>3763</v>
      </c>
      <c r="E45" s="10">
        <v>2710</v>
      </c>
      <c r="F45" s="10">
        <f t="shared" si="0"/>
        <v>333</v>
      </c>
      <c r="G45" s="10">
        <f t="shared" si="1"/>
        <v>1053</v>
      </c>
      <c r="H45">
        <v>3722.45</v>
      </c>
      <c r="I45">
        <v>4620.0599999999995</v>
      </c>
    </row>
    <row r="46" spans="1:9" x14ac:dyDescent="0.25">
      <c r="A46" s="3">
        <v>45239</v>
      </c>
      <c r="B46" s="10">
        <v>2827</v>
      </c>
      <c r="C46" s="10">
        <v>2488</v>
      </c>
      <c r="D46" s="10">
        <v>3808</v>
      </c>
      <c r="E46" s="10">
        <v>2751</v>
      </c>
      <c r="F46" s="10">
        <f t="shared" si="0"/>
        <v>339</v>
      </c>
      <c r="G46" s="10">
        <f t="shared" si="1"/>
        <v>1057</v>
      </c>
      <c r="H46">
        <v>3722.45</v>
      </c>
      <c r="I46">
        <v>4620.0599999999995</v>
      </c>
    </row>
    <row r="47" spans="1:9" x14ac:dyDescent="0.25">
      <c r="A47" s="3">
        <v>45240</v>
      </c>
      <c r="B47" s="10">
        <v>2726</v>
      </c>
      <c r="C47" s="10">
        <v>2381</v>
      </c>
      <c r="D47" s="10">
        <v>3759</v>
      </c>
      <c r="E47" s="10">
        <v>2701</v>
      </c>
      <c r="F47" s="10">
        <f t="shared" si="0"/>
        <v>345</v>
      </c>
      <c r="G47" s="10">
        <f t="shared" si="1"/>
        <v>1058</v>
      </c>
      <c r="H47">
        <v>3722.45</v>
      </c>
      <c r="I47">
        <v>4620.0599999999995</v>
      </c>
    </row>
    <row r="48" spans="1:9" x14ac:dyDescent="0.25">
      <c r="A48" s="3">
        <v>45241</v>
      </c>
      <c r="B48" s="10">
        <v>2745</v>
      </c>
      <c r="C48" s="10">
        <v>2394</v>
      </c>
      <c r="D48" s="10">
        <v>3667</v>
      </c>
      <c r="E48" s="10">
        <v>2605</v>
      </c>
      <c r="F48" s="10">
        <f t="shared" si="0"/>
        <v>351</v>
      </c>
      <c r="G48" s="10">
        <f t="shared" si="1"/>
        <v>1062</v>
      </c>
      <c r="H48">
        <v>3722.45</v>
      </c>
      <c r="I48">
        <v>4620.0599999999995</v>
      </c>
    </row>
    <row r="49" spans="1:9" x14ac:dyDescent="0.25">
      <c r="A49" s="3">
        <v>45242</v>
      </c>
      <c r="B49" s="10">
        <v>2723</v>
      </c>
      <c r="C49" s="10">
        <v>2363</v>
      </c>
      <c r="D49" s="10">
        <v>3593</v>
      </c>
      <c r="E49" s="10">
        <v>2530</v>
      </c>
      <c r="F49" s="10">
        <f t="shared" si="0"/>
        <v>360</v>
      </c>
      <c r="G49" s="10">
        <f t="shared" si="1"/>
        <v>1063</v>
      </c>
      <c r="H49">
        <v>3722.45</v>
      </c>
      <c r="I49">
        <v>4620.0599999999995</v>
      </c>
    </row>
    <row r="50" spans="1:9" x14ac:dyDescent="0.25">
      <c r="A50" s="3">
        <v>45243</v>
      </c>
      <c r="B50" s="10">
        <v>2719</v>
      </c>
      <c r="C50" s="10">
        <v>2352</v>
      </c>
      <c r="D50" s="10">
        <v>3523</v>
      </c>
      <c r="E50" s="10">
        <v>2459</v>
      </c>
      <c r="F50" s="10">
        <f t="shared" si="0"/>
        <v>367</v>
      </c>
      <c r="G50" s="10">
        <f t="shared" si="1"/>
        <v>1064</v>
      </c>
      <c r="H50">
        <v>3722.45</v>
      </c>
      <c r="I50">
        <v>4620.0599999999995</v>
      </c>
    </row>
    <row r="51" spans="1:9" x14ac:dyDescent="0.25">
      <c r="A51" s="3">
        <v>45244</v>
      </c>
      <c r="B51" s="10">
        <v>2758</v>
      </c>
      <c r="C51" s="10">
        <v>2385</v>
      </c>
      <c r="D51" s="10">
        <v>3474</v>
      </c>
      <c r="E51" s="10">
        <v>2406</v>
      </c>
      <c r="F51" s="10">
        <f t="shared" si="0"/>
        <v>373</v>
      </c>
      <c r="G51" s="10">
        <f t="shared" si="1"/>
        <v>1068</v>
      </c>
      <c r="H51">
        <v>3722.45</v>
      </c>
      <c r="I51">
        <v>4620.0599999999995</v>
      </c>
    </row>
    <row r="52" spans="1:9" x14ac:dyDescent="0.25">
      <c r="A52" s="3">
        <v>45245</v>
      </c>
      <c r="B52" s="10">
        <v>2788</v>
      </c>
      <c r="C52" s="10">
        <v>2409</v>
      </c>
      <c r="D52" s="10">
        <v>3433</v>
      </c>
      <c r="E52" s="10">
        <v>2362</v>
      </c>
      <c r="F52" s="10">
        <f t="shared" si="0"/>
        <v>379</v>
      </c>
      <c r="G52" s="10">
        <f t="shared" si="1"/>
        <v>1071</v>
      </c>
      <c r="H52">
        <v>3722.45</v>
      </c>
      <c r="I52">
        <v>4620.0599999999995</v>
      </c>
    </row>
    <row r="53" spans="1:9" x14ac:dyDescent="0.25">
      <c r="A53" s="3">
        <v>45246</v>
      </c>
      <c r="B53" s="10">
        <v>2789</v>
      </c>
      <c r="C53" s="10">
        <v>2402</v>
      </c>
      <c r="D53" s="10">
        <v>3588</v>
      </c>
      <c r="E53" s="10">
        <v>2514</v>
      </c>
      <c r="F53" s="10">
        <f t="shared" si="0"/>
        <v>387</v>
      </c>
      <c r="G53" s="10">
        <f t="shared" si="1"/>
        <v>1074</v>
      </c>
      <c r="H53">
        <v>3722.45</v>
      </c>
      <c r="I53">
        <v>4620.0599999999995</v>
      </c>
    </row>
    <row r="54" spans="1:9" x14ac:dyDescent="0.25">
      <c r="A54" s="3">
        <v>45247</v>
      </c>
      <c r="B54" s="10">
        <v>2798</v>
      </c>
      <c r="C54" s="10">
        <v>2405</v>
      </c>
      <c r="D54" s="10">
        <v>3521</v>
      </c>
      <c r="E54" s="10">
        <v>2445</v>
      </c>
      <c r="F54" s="10">
        <f t="shared" si="0"/>
        <v>393</v>
      </c>
      <c r="G54" s="10">
        <f t="shared" si="1"/>
        <v>1076</v>
      </c>
      <c r="H54">
        <v>3722.45</v>
      </c>
      <c r="I54">
        <v>4620.0599999999995</v>
      </c>
    </row>
    <row r="55" spans="1:9" x14ac:dyDescent="0.25">
      <c r="A55" s="3">
        <v>45248</v>
      </c>
      <c r="B55" s="10">
        <v>2785</v>
      </c>
      <c r="C55" s="10">
        <v>2384</v>
      </c>
      <c r="D55" s="10">
        <v>3556</v>
      </c>
      <c r="E55" s="10">
        <v>2477</v>
      </c>
      <c r="F55" s="10">
        <f t="shared" si="0"/>
        <v>401</v>
      </c>
      <c r="G55" s="10">
        <f t="shared" si="1"/>
        <v>1079</v>
      </c>
      <c r="H55">
        <v>3722.45</v>
      </c>
      <c r="I55">
        <v>4620.0599999999995</v>
      </c>
    </row>
    <row r="56" spans="1:9" x14ac:dyDescent="0.25">
      <c r="A56" s="3">
        <v>45249</v>
      </c>
      <c r="B56" s="10">
        <v>2776</v>
      </c>
      <c r="C56" s="10">
        <v>2368</v>
      </c>
      <c r="D56" s="10">
        <v>3705</v>
      </c>
      <c r="E56" s="10">
        <v>2623</v>
      </c>
      <c r="F56" s="10">
        <f t="shared" si="0"/>
        <v>408</v>
      </c>
      <c r="G56" s="10">
        <f t="shared" si="1"/>
        <v>1082</v>
      </c>
      <c r="H56">
        <v>3722.45</v>
      </c>
      <c r="I56">
        <v>4620.0599999999995</v>
      </c>
    </row>
    <row r="57" spans="1:9" x14ac:dyDescent="0.25">
      <c r="A57" s="3">
        <v>45250</v>
      </c>
      <c r="B57" s="10">
        <v>2860</v>
      </c>
      <c r="C57" s="10">
        <v>2444</v>
      </c>
      <c r="D57" s="10">
        <v>3730</v>
      </c>
      <c r="E57" s="10">
        <v>2645</v>
      </c>
      <c r="F57" s="10">
        <f t="shared" si="0"/>
        <v>416</v>
      </c>
      <c r="G57" s="10">
        <f t="shared" si="1"/>
        <v>1085</v>
      </c>
      <c r="H57">
        <v>3722.45</v>
      </c>
      <c r="I57">
        <v>4620.0599999999995</v>
      </c>
    </row>
    <row r="58" spans="1:9" x14ac:dyDescent="0.25">
      <c r="A58" s="3">
        <v>45251</v>
      </c>
      <c r="B58" s="10">
        <v>2881</v>
      </c>
      <c r="C58" s="10">
        <v>2458</v>
      </c>
      <c r="D58" s="10">
        <v>3706</v>
      </c>
      <c r="E58" s="10">
        <v>2617</v>
      </c>
      <c r="F58" s="10">
        <f t="shared" si="0"/>
        <v>423</v>
      </c>
      <c r="G58" s="10">
        <f t="shared" si="1"/>
        <v>1089</v>
      </c>
      <c r="H58">
        <v>3722.45</v>
      </c>
      <c r="I58">
        <v>4620.0599999999995</v>
      </c>
    </row>
    <row r="59" spans="1:9" x14ac:dyDescent="0.25">
      <c r="A59" s="3">
        <v>45252</v>
      </c>
      <c r="B59" s="10">
        <v>2941</v>
      </c>
      <c r="C59" s="10">
        <v>2510</v>
      </c>
      <c r="D59" s="10">
        <v>3697</v>
      </c>
      <c r="E59" s="10">
        <v>2607</v>
      </c>
      <c r="F59" s="10">
        <f t="shared" si="0"/>
        <v>431</v>
      </c>
      <c r="G59" s="10">
        <f t="shared" si="1"/>
        <v>1090</v>
      </c>
      <c r="H59">
        <v>3722.45</v>
      </c>
      <c r="I59">
        <v>4620.0599999999995</v>
      </c>
    </row>
    <row r="60" spans="1:9" x14ac:dyDescent="0.25">
      <c r="A60" s="3">
        <v>45253</v>
      </c>
      <c r="B60" s="10">
        <v>2850</v>
      </c>
      <c r="C60" s="10">
        <v>2412</v>
      </c>
      <c r="D60" s="10">
        <v>3715</v>
      </c>
      <c r="E60" s="10">
        <v>2621</v>
      </c>
      <c r="F60" s="10">
        <f t="shared" si="0"/>
        <v>438</v>
      </c>
      <c r="G60" s="10">
        <f t="shared" si="1"/>
        <v>1094</v>
      </c>
      <c r="H60">
        <v>3722.45</v>
      </c>
      <c r="I60">
        <v>4620.0599999999995</v>
      </c>
    </row>
    <row r="61" spans="1:9" x14ac:dyDescent="0.25">
      <c r="A61" s="3">
        <v>45254</v>
      </c>
      <c r="B61" s="10">
        <v>2874</v>
      </c>
      <c r="C61" s="10">
        <v>2429</v>
      </c>
      <c r="D61" s="10">
        <v>3732</v>
      </c>
      <c r="E61" s="10">
        <v>2635</v>
      </c>
      <c r="F61" s="10">
        <f t="shared" si="0"/>
        <v>445</v>
      </c>
      <c r="G61" s="10">
        <f t="shared" si="1"/>
        <v>1097</v>
      </c>
      <c r="H61">
        <v>3722.45</v>
      </c>
      <c r="I61">
        <v>4620.0599999999995</v>
      </c>
    </row>
    <row r="62" spans="1:9" x14ac:dyDescent="0.25">
      <c r="A62" s="3">
        <v>45255</v>
      </c>
      <c r="B62" s="10">
        <v>2792</v>
      </c>
      <c r="C62" s="10">
        <v>2341</v>
      </c>
      <c r="D62" s="10">
        <v>3774</v>
      </c>
      <c r="E62" s="10">
        <v>2676</v>
      </c>
      <c r="F62" s="10">
        <f t="shared" si="0"/>
        <v>451</v>
      </c>
      <c r="G62" s="10">
        <f t="shared" si="1"/>
        <v>1098</v>
      </c>
      <c r="H62">
        <v>3722.45</v>
      </c>
      <c r="I62">
        <v>4620.0599999999995</v>
      </c>
    </row>
    <row r="63" spans="1:9" x14ac:dyDescent="0.25">
      <c r="A63" s="3">
        <v>45256</v>
      </c>
      <c r="B63" s="10">
        <v>2933</v>
      </c>
      <c r="C63" s="10">
        <v>2474</v>
      </c>
      <c r="D63" s="10">
        <v>3711</v>
      </c>
      <c r="E63" s="10">
        <v>2614</v>
      </c>
      <c r="F63" s="10">
        <f t="shared" si="0"/>
        <v>459</v>
      </c>
      <c r="G63" s="10">
        <f t="shared" si="1"/>
        <v>1097</v>
      </c>
      <c r="H63">
        <v>3722.45</v>
      </c>
      <c r="I63">
        <v>4620.0599999999995</v>
      </c>
    </row>
    <row r="64" spans="1:9" x14ac:dyDescent="0.25">
      <c r="A64" s="3">
        <v>45257</v>
      </c>
      <c r="B64" s="10">
        <v>2999</v>
      </c>
      <c r="C64" s="10">
        <v>2534</v>
      </c>
      <c r="D64" s="10">
        <v>3616</v>
      </c>
      <c r="E64" s="10">
        <v>2519</v>
      </c>
      <c r="F64" s="10">
        <f t="shared" si="0"/>
        <v>465</v>
      </c>
      <c r="G64" s="10">
        <f t="shared" si="1"/>
        <v>1097</v>
      </c>
      <c r="H64">
        <v>3722.45</v>
      </c>
      <c r="I64">
        <v>4620.0599999999995</v>
      </c>
    </row>
    <row r="65" spans="1:9" x14ac:dyDescent="0.25">
      <c r="A65" s="3">
        <v>45258</v>
      </c>
      <c r="B65" s="10">
        <v>3040</v>
      </c>
      <c r="C65" s="10">
        <v>2567</v>
      </c>
      <c r="D65" s="10">
        <v>3531</v>
      </c>
      <c r="E65" s="10">
        <v>2434</v>
      </c>
      <c r="F65" s="10">
        <f t="shared" si="0"/>
        <v>473</v>
      </c>
      <c r="G65" s="10">
        <f t="shared" si="1"/>
        <v>1097</v>
      </c>
      <c r="H65">
        <v>3722.45</v>
      </c>
      <c r="I65">
        <v>4620.0599999999995</v>
      </c>
    </row>
    <row r="66" spans="1:9" x14ac:dyDescent="0.25">
      <c r="A66" s="3">
        <v>45259</v>
      </c>
      <c r="B66" s="10">
        <v>2932</v>
      </c>
      <c r="C66" s="10">
        <v>2455</v>
      </c>
      <c r="D66" s="10">
        <v>3441</v>
      </c>
      <c r="E66" s="10">
        <v>2350</v>
      </c>
      <c r="F66" s="10">
        <f t="shared" si="0"/>
        <v>477</v>
      </c>
      <c r="G66" s="10">
        <f t="shared" si="1"/>
        <v>1091</v>
      </c>
      <c r="H66">
        <v>3722.45</v>
      </c>
      <c r="I66">
        <v>4620.0599999999995</v>
      </c>
    </row>
    <row r="67" spans="1:9" x14ac:dyDescent="0.25">
      <c r="A67" s="3">
        <v>45260</v>
      </c>
      <c r="B67" s="10">
        <v>2797</v>
      </c>
      <c r="C67" s="10">
        <v>2320</v>
      </c>
      <c r="D67" s="10">
        <v>3366</v>
      </c>
      <c r="E67" s="10">
        <v>2283</v>
      </c>
      <c r="F67" s="10">
        <f t="shared" si="0"/>
        <v>477</v>
      </c>
      <c r="G67" s="10">
        <f t="shared" si="1"/>
        <v>1083</v>
      </c>
      <c r="H67">
        <v>3722.45</v>
      </c>
      <c r="I67">
        <v>4620.0599999999995</v>
      </c>
    </row>
    <row r="68" spans="1:9" x14ac:dyDescent="0.25">
      <c r="A68" s="3">
        <v>45261</v>
      </c>
      <c r="B68" s="10">
        <v>2941</v>
      </c>
      <c r="C68" s="10">
        <v>2464</v>
      </c>
      <c r="D68" s="10">
        <v>3247</v>
      </c>
      <c r="E68" s="10">
        <v>2174</v>
      </c>
      <c r="F68" s="10">
        <f t="shared" si="0"/>
        <v>477</v>
      </c>
      <c r="G68" s="10">
        <f t="shared" si="1"/>
        <v>1073</v>
      </c>
      <c r="H68">
        <v>3722.45</v>
      </c>
      <c r="I68">
        <v>4620.0599999999995</v>
      </c>
    </row>
    <row r="69" spans="1:9" x14ac:dyDescent="0.25">
      <c r="A69" s="3">
        <v>45262</v>
      </c>
      <c r="B69" s="10">
        <v>2894</v>
      </c>
      <c r="C69" s="10">
        <v>2427</v>
      </c>
      <c r="D69" s="10">
        <v>3032</v>
      </c>
      <c r="E69" s="10">
        <v>1968</v>
      </c>
      <c r="F69" s="10">
        <f t="shared" si="0"/>
        <v>467</v>
      </c>
      <c r="G69" s="10">
        <f t="shared" si="1"/>
        <v>1064</v>
      </c>
      <c r="H69">
        <v>3722.45</v>
      </c>
      <c r="I69">
        <v>4620.0599999999995</v>
      </c>
    </row>
    <row r="70" spans="1:9" x14ac:dyDescent="0.25">
      <c r="A70" s="3">
        <v>45263</v>
      </c>
      <c r="B70" s="10">
        <v>2860</v>
      </c>
      <c r="C70" s="10">
        <v>2395</v>
      </c>
      <c r="D70" s="10">
        <v>3037</v>
      </c>
      <c r="E70" s="10">
        <v>1981</v>
      </c>
      <c r="F70" s="10">
        <f t="shared" si="0"/>
        <v>465</v>
      </c>
      <c r="G70" s="10">
        <f t="shared" si="1"/>
        <v>1056</v>
      </c>
      <c r="H70">
        <v>3722.45</v>
      </c>
      <c r="I70">
        <v>4620.0599999999995</v>
      </c>
    </row>
    <row r="71" spans="1:9" x14ac:dyDescent="0.25">
      <c r="A71" s="3">
        <v>45264</v>
      </c>
      <c r="B71" s="10">
        <v>2941</v>
      </c>
      <c r="C71" s="10">
        <v>2478</v>
      </c>
      <c r="D71" s="10">
        <v>3039</v>
      </c>
      <c r="E71" s="10">
        <v>1991</v>
      </c>
      <c r="F71" s="10">
        <f t="shared" si="0"/>
        <v>463</v>
      </c>
      <c r="G71" s="10">
        <f t="shared" si="1"/>
        <v>1048</v>
      </c>
      <c r="H71">
        <v>3722.45</v>
      </c>
      <c r="I71">
        <v>4620.0599999999995</v>
      </c>
    </row>
    <row r="72" spans="1:9" x14ac:dyDescent="0.25">
      <c r="A72" s="3">
        <v>45265</v>
      </c>
      <c r="B72" s="10">
        <v>2918</v>
      </c>
      <c r="C72" s="10">
        <v>2457</v>
      </c>
      <c r="D72" s="10">
        <v>2909</v>
      </c>
      <c r="E72" s="10">
        <v>1866</v>
      </c>
      <c r="F72" s="10">
        <f t="shared" ref="F72:F135" si="2">B72-C72</f>
        <v>461</v>
      </c>
      <c r="G72" s="10">
        <f t="shared" ref="G72:G135" si="3">D72-E72</f>
        <v>1043</v>
      </c>
      <c r="H72">
        <v>3722.45</v>
      </c>
      <c r="I72">
        <v>4620.0599999999995</v>
      </c>
    </row>
    <row r="73" spans="1:9" x14ac:dyDescent="0.25">
      <c r="A73" s="3">
        <v>45266</v>
      </c>
      <c r="B73" s="10">
        <v>2860</v>
      </c>
      <c r="C73" s="10">
        <v>2399</v>
      </c>
      <c r="D73" s="10">
        <v>2854</v>
      </c>
      <c r="E73" s="10">
        <v>1818</v>
      </c>
      <c r="F73" s="10">
        <f t="shared" si="2"/>
        <v>461</v>
      </c>
      <c r="G73" s="10">
        <f t="shared" si="3"/>
        <v>1036</v>
      </c>
      <c r="H73">
        <v>3722.45</v>
      </c>
      <c r="I73">
        <v>4620.0599999999995</v>
      </c>
    </row>
    <row r="74" spans="1:9" x14ac:dyDescent="0.25">
      <c r="A74" s="3">
        <v>45267</v>
      </c>
      <c r="B74" s="10">
        <v>2847</v>
      </c>
      <c r="C74" s="10">
        <v>2388</v>
      </c>
      <c r="D74" s="10">
        <v>2825</v>
      </c>
      <c r="E74" s="10">
        <v>1798</v>
      </c>
      <c r="F74" s="10">
        <f t="shared" si="2"/>
        <v>459</v>
      </c>
      <c r="G74" s="10">
        <f t="shared" si="3"/>
        <v>1027</v>
      </c>
      <c r="H74">
        <v>3722.45</v>
      </c>
      <c r="I74">
        <v>4620.0599999999995</v>
      </c>
    </row>
    <row r="75" spans="1:9" x14ac:dyDescent="0.25">
      <c r="A75" s="3">
        <v>45268</v>
      </c>
      <c r="B75" s="10">
        <v>2904</v>
      </c>
      <c r="C75" s="10">
        <v>2448</v>
      </c>
      <c r="D75" s="10">
        <v>2814</v>
      </c>
      <c r="E75" s="10">
        <v>1796</v>
      </c>
      <c r="F75" s="10">
        <f t="shared" si="2"/>
        <v>456</v>
      </c>
      <c r="G75" s="10">
        <f t="shared" si="3"/>
        <v>1018</v>
      </c>
      <c r="H75">
        <v>3722.45</v>
      </c>
      <c r="I75">
        <v>4620.0599999999995</v>
      </c>
    </row>
    <row r="76" spans="1:9" x14ac:dyDescent="0.25">
      <c r="A76" s="3">
        <v>45269</v>
      </c>
      <c r="B76" s="10">
        <v>2824</v>
      </c>
      <c r="C76" s="10">
        <v>2371</v>
      </c>
      <c r="D76" s="10">
        <v>2756</v>
      </c>
      <c r="E76" s="10">
        <v>1745</v>
      </c>
      <c r="F76" s="10">
        <f t="shared" si="2"/>
        <v>453</v>
      </c>
      <c r="G76" s="10">
        <f t="shared" si="3"/>
        <v>1011</v>
      </c>
      <c r="H76">
        <v>3722.45</v>
      </c>
      <c r="I76">
        <v>4620.0599999999995</v>
      </c>
    </row>
    <row r="77" spans="1:9" x14ac:dyDescent="0.25">
      <c r="A77" s="3">
        <v>45270</v>
      </c>
      <c r="B77" s="10">
        <v>2773</v>
      </c>
      <c r="C77" s="10">
        <v>2322</v>
      </c>
      <c r="D77" s="10">
        <v>2762</v>
      </c>
      <c r="E77" s="10">
        <v>1754</v>
      </c>
      <c r="F77" s="10">
        <f t="shared" si="2"/>
        <v>451</v>
      </c>
      <c r="G77" s="10">
        <f t="shared" si="3"/>
        <v>1008</v>
      </c>
      <c r="H77">
        <v>3722.45</v>
      </c>
      <c r="I77">
        <v>4620.0599999999995</v>
      </c>
    </row>
    <row r="78" spans="1:9" x14ac:dyDescent="0.25">
      <c r="A78" s="3">
        <v>45271</v>
      </c>
      <c r="B78" s="10">
        <v>2695</v>
      </c>
      <c r="C78" s="10">
        <v>2245</v>
      </c>
      <c r="D78" s="10">
        <v>2760</v>
      </c>
      <c r="E78" s="10">
        <v>1755</v>
      </c>
      <c r="F78" s="10">
        <f t="shared" si="2"/>
        <v>450</v>
      </c>
      <c r="G78" s="10">
        <f t="shared" si="3"/>
        <v>1005</v>
      </c>
      <c r="H78">
        <v>3722.45</v>
      </c>
      <c r="I78">
        <v>4620.0599999999995</v>
      </c>
    </row>
    <row r="79" spans="1:9" x14ac:dyDescent="0.25">
      <c r="A79" s="3">
        <v>45272</v>
      </c>
      <c r="B79" s="10">
        <v>2737</v>
      </c>
      <c r="C79" s="10">
        <v>2288</v>
      </c>
      <c r="D79" s="10">
        <v>2698</v>
      </c>
      <c r="E79" s="10">
        <v>1696</v>
      </c>
      <c r="F79" s="10">
        <f t="shared" si="2"/>
        <v>449</v>
      </c>
      <c r="G79" s="10">
        <f t="shared" si="3"/>
        <v>1002</v>
      </c>
      <c r="H79">
        <v>3722.45</v>
      </c>
      <c r="I79">
        <v>4620.0599999999995</v>
      </c>
    </row>
    <row r="80" spans="1:9" x14ac:dyDescent="0.25">
      <c r="A80" s="3">
        <v>45273</v>
      </c>
      <c r="B80" s="10">
        <v>2651</v>
      </c>
      <c r="C80" s="10">
        <v>2210</v>
      </c>
      <c r="D80" s="10">
        <v>2680</v>
      </c>
      <c r="E80" s="10">
        <v>1680</v>
      </c>
      <c r="F80" s="10">
        <f t="shared" si="2"/>
        <v>441</v>
      </c>
      <c r="G80" s="10">
        <f t="shared" si="3"/>
        <v>1000</v>
      </c>
      <c r="H80">
        <v>3722.45</v>
      </c>
      <c r="I80">
        <v>4620.0599999999995</v>
      </c>
    </row>
    <row r="81" spans="1:9" x14ac:dyDescent="0.25">
      <c r="A81" s="3">
        <v>45274</v>
      </c>
      <c r="B81" s="10">
        <v>2523</v>
      </c>
      <c r="C81" s="10">
        <v>2078</v>
      </c>
      <c r="D81" s="10">
        <v>2738</v>
      </c>
      <c r="E81" s="10">
        <v>1739</v>
      </c>
      <c r="F81" s="10">
        <f t="shared" si="2"/>
        <v>445</v>
      </c>
      <c r="G81" s="10">
        <f t="shared" si="3"/>
        <v>999</v>
      </c>
      <c r="H81">
        <v>3722.45</v>
      </c>
      <c r="I81">
        <v>4620.0599999999995</v>
      </c>
    </row>
    <row r="82" spans="1:9" x14ac:dyDescent="0.25">
      <c r="A82" s="3">
        <v>45275</v>
      </c>
      <c r="B82" s="10">
        <v>2475</v>
      </c>
      <c r="C82" s="10">
        <v>2030</v>
      </c>
      <c r="D82" s="10">
        <v>2657</v>
      </c>
      <c r="E82" s="10">
        <v>1659</v>
      </c>
      <c r="F82" s="10">
        <f t="shared" si="2"/>
        <v>445</v>
      </c>
      <c r="G82" s="10">
        <f t="shared" si="3"/>
        <v>998</v>
      </c>
      <c r="H82">
        <v>3722.45</v>
      </c>
      <c r="I82">
        <v>4620.0599999999995</v>
      </c>
    </row>
    <row r="83" spans="1:9" x14ac:dyDescent="0.25">
      <c r="A83" s="3">
        <v>45276</v>
      </c>
      <c r="B83" s="10">
        <v>2428</v>
      </c>
      <c r="C83" s="10">
        <v>1986</v>
      </c>
      <c r="D83" s="10">
        <v>2788</v>
      </c>
      <c r="E83" s="10">
        <v>1792</v>
      </c>
      <c r="F83" s="10">
        <f t="shared" si="2"/>
        <v>442</v>
      </c>
      <c r="G83" s="10">
        <f t="shared" si="3"/>
        <v>996</v>
      </c>
      <c r="H83">
        <v>3824.3999999999996</v>
      </c>
      <c r="I83">
        <v>4620.0599999999995</v>
      </c>
    </row>
    <row r="84" spans="1:9" x14ac:dyDescent="0.25">
      <c r="A84" s="3">
        <v>45277</v>
      </c>
      <c r="B84" s="10">
        <v>2416</v>
      </c>
      <c r="C84" s="10">
        <v>1975</v>
      </c>
      <c r="D84" s="10">
        <v>2866</v>
      </c>
      <c r="E84" s="10">
        <v>1871</v>
      </c>
      <c r="F84" s="10">
        <f t="shared" si="2"/>
        <v>441</v>
      </c>
      <c r="G84" s="10">
        <f t="shared" si="3"/>
        <v>995</v>
      </c>
      <c r="H84">
        <v>3824.3999999999996</v>
      </c>
      <c r="I84">
        <v>4620.0599999999995</v>
      </c>
    </row>
    <row r="85" spans="1:9" x14ac:dyDescent="0.25">
      <c r="A85" s="3">
        <v>45278</v>
      </c>
      <c r="B85" s="10">
        <v>2366</v>
      </c>
      <c r="C85" s="10">
        <v>1924</v>
      </c>
      <c r="D85" s="10">
        <v>2896</v>
      </c>
      <c r="E85" s="10">
        <v>1903</v>
      </c>
      <c r="F85" s="10">
        <f t="shared" si="2"/>
        <v>442</v>
      </c>
      <c r="G85" s="10">
        <f t="shared" si="3"/>
        <v>993</v>
      </c>
      <c r="H85">
        <v>3824.3999999999996</v>
      </c>
      <c r="I85">
        <v>4620.0599999999995</v>
      </c>
    </row>
    <row r="86" spans="1:9" x14ac:dyDescent="0.25">
      <c r="A86" s="3">
        <v>45279</v>
      </c>
      <c r="B86" s="10">
        <v>2382</v>
      </c>
      <c r="C86" s="10">
        <v>1940</v>
      </c>
      <c r="D86" s="10">
        <v>2846</v>
      </c>
      <c r="E86" s="10">
        <v>1854</v>
      </c>
      <c r="F86" s="10">
        <f t="shared" si="2"/>
        <v>442</v>
      </c>
      <c r="G86" s="10">
        <f t="shared" si="3"/>
        <v>992</v>
      </c>
      <c r="H86">
        <v>3824.3999999999996</v>
      </c>
      <c r="I86">
        <v>4620.0599999999995</v>
      </c>
    </row>
    <row r="87" spans="1:9" x14ac:dyDescent="0.25">
      <c r="A87" s="3">
        <v>45280</v>
      </c>
      <c r="B87" s="10">
        <v>2305</v>
      </c>
      <c r="C87" s="10">
        <v>1863</v>
      </c>
      <c r="D87" s="10">
        <v>2943</v>
      </c>
      <c r="E87" s="10">
        <v>1953</v>
      </c>
      <c r="F87" s="10">
        <f t="shared" si="2"/>
        <v>442</v>
      </c>
      <c r="G87" s="10">
        <f t="shared" si="3"/>
        <v>990</v>
      </c>
      <c r="H87">
        <v>3824.3999999999996</v>
      </c>
      <c r="I87">
        <v>4620.0599999999995</v>
      </c>
    </row>
    <row r="88" spans="1:9" x14ac:dyDescent="0.25">
      <c r="A88" s="3">
        <v>45281</v>
      </c>
      <c r="B88" s="10">
        <v>2316</v>
      </c>
      <c r="C88" s="10">
        <v>1880</v>
      </c>
      <c r="D88" s="10">
        <v>2916</v>
      </c>
      <c r="E88" s="10">
        <v>1927</v>
      </c>
      <c r="F88" s="10">
        <f t="shared" si="2"/>
        <v>436</v>
      </c>
      <c r="G88" s="10">
        <f t="shared" si="3"/>
        <v>989</v>
      </c>
      <c r="H88">
        <v>3824.3999999999996</v>
      </c>
      <c r="I88">
        <v>4620.0599999999995</v>
      </c>
    </row>
    <row r="89" spans="1:9" x14ac:dyDescent="0.25">
      <c r="A89" s="3">
        <v>45282</v>
      </c>
      <c r="B89" s="10">
        <v>2429</v>
      </c>
      <c r="C89" s="10">
        <v>1986</v>
      </c>
      <c r="D89" s="10">
        <v>2876</v>
      </c>
      <c r="E89" s="10">
        <v>1891</v>
      </c>
      <c r="F89" s="10">
        <f t="shared" si="2"/>
        <v>443</v>
      </c>
      <c r="G89" s="10">
        <f t="shared" si="3"/>
        <v>985</v>
      </c>
      <c r="H89">
        <v>3831.9399999999996</v>
      </c>
      <c r="I89">
        <v>4620.0599999999995</v>
      </c>
    </row>
    <row r="90" spans="1:9" x14ac:dyDescent="0.25">
      <c r="A90" s="3">
        <v>45283</v>
      </c>
      <c r="B90" s="10">
        <v>2554</v>
      </c>
      <c r="C90" s="10">
        <v>2113</v>
      </c>
      <c r="D90" s="10">
        <v>2829</v>
      </c>
      <c r="E90" s="10">
        <v>1845</v>
      </c>
      <c r="F90" s="10">
        <f t="shared" si="2"/>
        <v>441</v>
      </c>
      <c r="G90" s="10">
        <f t="shared" si="3"/>
        <v>984</v>
      </c>
      <c r="H90">
        <v>3831.9399999999996</v>
      </c>
      <c r="I90">
        <v>4620.0599999999995</v>
      </c>
    </row>
    <row r="91" spans="1:9" x14ac:dyDescent="0.25">
      <c r="A91" s="3">
        <v>45284</v>
      </c>
      <c r="B91" s="10">
        <v>2593</v>
      </c>
      <c r="C91" s="10">
        <v>2152</v>
      </c>
      <c r="D91" s="10">
        <v>3009</v>
      </c>
      <c r="E91" s="10">
        <v>2027</v>
      </c>
      <c r="F91" s="10">
        <f t="shared" si="2"/>
        <v>441</v>
      </c>
      <c r="G91" s="10">
        <f t="shared" si="3"/>
        <v>982</v>
      </c>
      <c r="H91">
        <v>3831.9399999999996</v>
      </c>
      <c r="I91">
        <v>4620.0599999999995</v>
      </c>
    </row>
    <row r="92" spans="1:9" x14ac:dyDescent="0.25">
      <c r="A92" s="3">
        <v>45285</v>
      </c>
      <c r="B92" s="10">
        <v>2638</v>
      </c>
      <c r="C92" s="10">
        <v>2198</v>
      </c>
      <c r="D92" s="10">
        <v>3022</v>
      </c>
      <c r="E92" s="10">
        <v>2040</v>
      </c>
      <c r="F92" s="10">
        <f t="shared" si="2"/>
        <v>440</v>
      </c>
      <c r="G92" s="10">
        <f t="shared" si="3"/>
        <v>982</v>
      </c>
      <c r="H92">
        <v>3831.9399999999996</v>
      </c>
      <c r="I92">
        <v>4620.0599999999995</v>
      </c>
    </row>
    <row r="93" spans="1:9" x14ac:dyDescent="0.25">
      <c r="A93" s="3">
        <v>45286</v>
      </c>
      <c r="B93" s="10">
        <v>2643</v>
      </c>
      <c r="C93" s="10">
        <v>2203</v>
      </c>
      <c r="D93" s="10">
        <v>3030</v>
      </c>
      <c r="E93" s="10">
        <v>2051</v>
      </c>
      <c r="F93" s="10">
        <f t="shared" si="2"/>
        <v>440</v>
      </c>
      <c r="G93" s="10">
        <f t="shared" si="3"/>
        <v>979</v>
      </c>
      <c r="H93">
        <v>3831.9399999999996</v>
      </c>
      <c r="I93">
        <v>4620.0599999999995</v>
      </c>
    </row>
    <row r="94" spans="1:9" x14ac:dyDescent="0.25">
      <c r="A94" s="3">
        <v>45287</v>
      </c>
      <c r="B94" s="10">
        <v>2680</v>
      </c>
      <c r="C94" s="10">
        <v>2241</v>
      </c>
      <c r="D94" s="10">
        <v>3069</v>
      </c>
      <c r="E94" s="10">
        <v>2090</v>
      </c>
      <c r="F94" s="10">
        <f t="shared" si="2"/>
        <v>439</v>
      </c>
      <c r="G94" s="10">
        <f t="shared" si="3"/>
        <v>979</v>
      </c>
      <c r="H94">
        <v>3831.9399999999996</v>
      </c>
      <c r="I94">
        <v>4620.0599999999995</v>
      </c>
    </row>
    <row r="95" spans="1:9" x14ac:dyDescent="0.25">
      <c r="A95" s="3">
        <v>45288</v>
      </c>
      <c r="B95" s="10">
        <v>2716</v>
      </c>
      <c r="C95" s="10">
        <v>2276</v>
      </c>
      <c r="D95" s="10">
        <v>3170</v>
      </c>
      <c r="E95" s="10">
        <v>2192</v>
      </c>
      <c r="F95" s="10">
        <f t="shared" si="2"/>
        <v>440</v>
      </c>
      <c r="G95" s="10">
        <f t="shared" si="3"/>
        <v>978</v>
      </c>
      <c r="H95">
        <v>3831.9399999999996</v>
      </c>
      <c r="I95">
        <v>4620.0599999999995</v>
      </c>
    </row>
    <row r="96" spans="1:9" x14ac:dyDescent="0.25">
      <c r="A96" s="3">
        <v>45289</v>
      </c>
      <c r="B96" s="10">
        <v>2671</v>
      </c>
      <c r="C96" s="10">
        <v>2233</v>
      </c>
      <c r="D96" s="10">
        <v>3140</v>
      </c>
      <c r="E96" s="10">
        <v>2165</v>
      </c>
      <c r="F96" s="10">
        <f t="shared" si="2"/>
        <v>438</v>
      </c>
      <c r="G96" s="10">
        <f t="shared" si="3"/>
        <v>975</v>
      </c>
      <c r="H96">
        <v>3831.9399999999996</v>
      </c>
      <c r="I96">
        <v>4620.0599999999995</v>
      </c>
    </row>
    <row r="97" spans="1:9" x14ac:dyDescent="0.25">
      <c r="A97" s="3">
        <v>45290</v>
      </c>
      <c r="B97" s="10">
        <v>2619</v>
      </c>
      <c r="C97" s="10">
        <v>2182</v>
      </c>
      <c r="D97" s="10">
        <v>3119</v>
      </c>
      <c r="E97" s="10">
        <v>2145</v>
      </c>
      <c r="F97" s="10">
        <f t="shared" si="2"/>
        <v>437</v>
      </c>
      <c r="G97" s="10">
        <f t="shared" si="3"/>
        <v>974</v>
      </c>
      <c r="H97">
        <v>3831.9399999999996</v>
      </c>
      <c r="I97">
        <v>4620.0599999999995</v>
      </c>
    </row>
    <row r="98" spans="1:9" x14ac:dyDescent="0.25">
      <c r="A98" s="3">
        <v>45291</v>
      </c>
      <c r="B98" s="10">
        <v>2592</v>
      </c>
      <c r="C98" s="10">
        <v>2156</v>
      </c>
      <c r="D98" s="10">
        <v>3217</v>
      </c>
      <c r="E98" s="10">
        <v>2244</v>
      </c>
      <c r="F98" s="10">
        <f t="shared" si="2"/>
        <v>436</v>
      </c>
      <c r="G98" s="10">
        <f t="shared" si="3"/>
        <v>973</v>
      </c>
      <c r="H98">
        <v>3831.9399999999996</v>
      </c>
      <c r="I98">
        <v>4620.0599999999995</v>
      </c>
    </row>
    <row r="99" spans="1:9" x14ac:dyDescent="0.25">
      <c r="A99" s="3">
        <v>45292</v>
      </c>
      <c r="B99" s="10">
        <v>2726</v>
      </c>
      <c r="C99" s="10">
        <v>2291</v>
      </c>
      <c r="D99" s="10">
        <v>3281</v>
      </c>
      <c r="E99" s="10">
        <v>2308</v>
      </c>
      <c r="F99" s="10">
        <f t="shared" si="2"/>
        <v>435</v>
      </c>
      <c r="G99" s="10">
        <f t="shared" si="3"/>
        <v>973</v>
      </c>
      <c r="H99">
        <v>3831.9399999999996</v>
      </c>
      <c r="I99">
        <v>4620.0599999999995</v>
      </c>
    </row>
    <row r="100" spans="1:9" x14ac:dyDescent="0.25">
      <c r="A100" s="3">
        <v>45293</v>
      </c>
      <c r="B100" s="10">
        <v>2758</v>
      </c>
      <c r="C100" s="10">
        <v>2326</v>
      </c>
      <c r="D100" s="10">
        <v>3386</v>
      </c>
      <c r="E100" s="10">
        <v>2415</v>
      </c>
      <c r="F100" s="10">
        <f t="shared" si="2"/>
        <v>432</v>
      </c>
      <c r="G100" s="10">
        <f t="shared" si="3"/>
        <v>971</v>
      </c>
      <c r="H100">
        <v>3831.9399999999996</v>
      </c>
      <c r="I100">
        <v>4620.0599999999995</v>
      </c>
    </row>
    <row r="101" spans="1:9" x14ac:dyDescent="0.25">
      <c r="A101" s="3">
        <v>45294</v>
      </c>
      <c r="B101" s="10">
        <v>2789</v>
      </c>
      <c r="C101" s="10">
        <v>2360</v>
      </c>
      <c r="D101" s="10">
        <v>3446</v>
      </c>
      <c r="E101" s="10">
        <v>2476</v>
      </c>
      <c r="F101" s="10">
        <f t="shared" si="2"/>
        <v>429</v>
      </c>
      <c r="G101" s="10">
        <f t="shared" si="3"/>
        <v>970</v>
      </c>
      <c r="H101">
        <v>3831.9399999999996</v>
      </c>
      <c r="I101">
        <v>4620.0599999999995</v>
      </c>
    </row>
    <row r="102" spans="1:9" x14ac:dyDescent="0.25">
      <c r="A102" s="3">
        <v>45295</v>
      </c>
      <c r="B102" s="10">
        <v>2707</v>
      </c>
      <c r="C102" s="10">
        <v>2281</v>
      </c>
      <c r="D102" s="10">
        <v>3406</v>
      </c>
      <c r="E102" s="10">
        <v>2439</v>
      </c>
      <c r="F102" s="10">
        <f t="shared" si="2"/>
        <v>426</v>
      </c>
      <c r="G102" s="10">
        <f t="shared" si="3"/>
        <v>967</v>
      </c>
      <c r="H102">
        <v>3831.9399999999996</v>
      </c>
      <c r="I102">
        <v>4620.0599999999995</v>
      </c>
    </row>
    <row r="103" spans="1:9" x14ac:dyDescent="0.25">
      <c r="A103" s="3">
        <v>45296</v>
      </c>
      <c r="B103" s="10">
        <v>2662</v>
      </c>
      <c r="C103" s="10">
        <v>2238</v>
      </c>
      <c r="D103" s="10">
        <v>3318</v>
      </c>
      <c r="E103" s="10">
        <v>2360</v>
      </c>
      <c r="F103" s="10">
        <f t="shared" si="2"/>
        <v>424</v>
      </c>
      <c r="G103" s="10">
        <f t="shared" si="3"/>
        <v>958</v>
      </c>
      <c r="H103">
        <v>3831.9399999999996</v>
      </c>
      <c r="I103">
        <v>4620.0599999999995</v>
      </c>
    </row>
    <row r="104" spans="1:9" x14ac:dyDescent="0.25">
      <c r="A104" s="3">
        <v>45297</v>
      </c>
      <c r="B104" s="10">
        <v>2693</v>
      </c>
      <c r="C104" s="10">
        <v>2270</v>
      </c>
      <c r="D104" s="10">
        <v>3246</v>
      </c>
      <c r="E104" s="10">
        <v>2297</v>
      </c>
      <c r="F104" s="10">
        <f t="shared" si="2"/>
        <v>423</v>
      </c>
      <c r="G104" s="10">
        <f t="shared" si="3"/>
        <v>949</v>
      </c>
      <c r="H104">
        <v>3831.9399999999996</v>
      </c>
      <c r="I104">
        <v>4620.0599999999995</v>
      </c>
    </row>
    <row r="105" spans="1:9" x14ac:dyDescent="0.25">
      <c r="A105" s="3">
        <v>45298</v>
      </c>
      <c r="B105" s="10">
        <v>2636</v>
      </c>
      <c r="C105" s="10">
        <v>2213</v>
      </c>
      <c r="D105" s="10">
        <v>3289</v>
      </c>
      <c r="E105" s="10">
        <v>2350</v>
      </c>
      <c r="F105" s="10">
        <f t="shared" si="2"/>
        <v>423</v>
      </c>
      <c r="G105" s="10">
        <f t="shared" si="3"/>
        <v>939</v>
      </c>
      <c r="H105">
        <v>3831.9399999999996</v>
      </c>
      <c r="I105">
        <v>4620.0599999999995</v>
      </c>
    </row>
    <row r="106" spans="1:9" x14ac:dyDescent="0.25">
      <c r="A106" s="3">
        <v>45299</v>
      </c>
      <c r="B106" s="10">
        <v>2715</v>
      </c>
      <c r="C106" s="10">
        <v>2292</v>
      </c>
      <c r="D106" s="10">
        <v>3271</v>
      </c>
      <c r="E106" s="10">
        <v>2341</v>
      </c>
      <c r="F106" s="10">
        <f t="shared" si="2"/>
        <v>423</v>
      </c>
      <c r="G106" s="10">
        <f t="shared" si="3"/>
        <v>930</v>
      </c>
      <c r="H106">
        <v>3831.9399999999996</v>
      </c>
      <c r="I106">
        <v>4620.0599999999995</v>
      </c>
    </row>
    <row r="107" spans="1:9" x14ac:dyDescent="0.25">
      <c r="A107" s="3">
        <v>45300</v>
      </c>
      <c r="B107" s="10">
        <v>2681</v>
      </c>
      <c r="C107" s="10">
        <v>2258</v>
      </c>
      <c r="D107" s="10">
        <v>3246</v>
      </c>
      <c r="E107" s="10">
        <v>2325</v>
      </c>
      <c r="F107" s="10">
        <f t="shared" si="2"/>
        <v>423</v>
      </c>
      <c r="G107" s="10">
        <f t="shared" si="3"/>
        <v>921</v>
      </c>
      <c r="H107">
        <v>3831.9399999999996</v>
      </c>
      <c r="I107">
        <v>4620.0599999999995</v>
      </c>
    </row>
    <row r="108" spans="1:9" x14ac:dyDescent="0.25">
      <c r="A108" s="3">
        <v>45301</v>
      </c>
      <c r="B108" s="10">
        <v>2633</v>
      </c>
      <c r="C108" s="10">
        <v>2212</v>
      </c>
      <c r="D108" s="10">
        <v>3144</v>
      </c>
      <c r="E108" s="10">
        <v>2231</v>
      </c>
      <c r="F108" s="10">
        <f t="shared" si="2"/>
        <v>421</v>
      </c>
      <c r="G108" s="10">
        <f t="shared" si="3"/>
        <v>913</v>
      </c>
      <c r="H108">
        <v>3831.9399999999996</v>
      </c>
      <c r="I108">
        <v>4620.0599999999995</v>
      </c>
    </row>
    <row r="109" spans="1:9" x14ac:dyDescent="0.25">
      <c r="A109" s="3">
        <v>45302</v>
      </c>
      <c r="B109" s="10">
        <v>2725</v>
      </c>
      <c r="C109" s="10">
        <v>2307</v>
      </c>
      <c r="D109" s="10">
        <v>3060</v>
      </c>
      <c r="E109" s="10">
        <v>2157</v>
      </c>
      <c r="F109" s="10">
        <f t="shared" si="2"/>
        <v>418</v>
      </c>
      <c r="G109" s="10">
        <f t="shared" si="3"/>
        <v>903</v>
      </c>
      <c r="H109">
        <v>3831.9399999999996</v>
      </c>
      <c r="I109">
        <v>4620.0599999999995</v>
      </c>
    </row>
    <row r="110" spans="1:9" x14ac:dyDescent="0.25">
      <c r="A110" s="3">
        <v>45303</v>
      </c>
      <c r="B110" s="10">
        <v>2646</v>
      </c>
      <c r="C110" s="10">
        <v>2232</v>
      </c>
      <c r="D110" s="10">
        <v>3017</v>
      </c>
      <c r="E110" s="10">
        <v>2123</v>
      </c>
      <c r="F110" s="10">
        <f t="shared" si="2"/>
        <v>414</v>
      </c>
      <c r="G110" s="10">
        <f t="shared" si="3"/>
        <v>894</v>
      </c>
      <c r="H110">
        <v>3831.9399999999996</v>
      </c>
      <c r="I110">
        <v>4620.0599999999995</v>
      </c>
    </row>
    <row r="111" spans="1:9" x14ac:dyDescent="0.25">
      <c r="A111" s="3">
        <v>45304</v>
      </c>
      <c r="B111" s="10">
        <v>2657</v>
      </c>
      <c r="C111" s="10">
        <v>2246</v>
      </c>
      <c r="D111" s="10">
        <v>2885</v>
      </c>
      <c r="E111" s="10">
        <v>2000</v>
      </c>
      <c r="F111" s="10">
        <f t="shared" si="2"/>
        <v>411</v>
      </c>
      <c r="G111" s="10">
        <f t="shared" si="3"/>
        <v>885</v>
      </c>
      <c r="H111">
        <v>3831.9399999999996</v>
      </c>
      <c r="I111">
        <v>4620.0599999999995</v>
      </c>
    </row>
    <row r="112" spans="1:9" x14ac:dyDescent="0.25">
      <c r="A112" s="3">
        <v>45305</v>
      </c>
      <c r="B112" s="10">
        <v>2693</v>
      </c>
      <c r="C112" s="10">
        <v>2285</v>
      </c>
      <c r="D112" s="10">
        <v>2908</v>
      </c>
      <c r="E112" s="10">
        <v>2033</v>
      </c>
      <c r="F112" s="10">
        <f t="shared" si="2"/>
        <v>408</v>
      </c>
      <c r="G112" s="10">
        <f t="shared" si="3"/>
        <v>875</v>
      </c>
      <c r="H112">
        <v>3831.9399999999996</v>
      </c>
      <c r="I112">
        <v>4620.0599999999995</v>
      </c>
    </row>
    <row r="113" spans="1:9" x14ac:dyDescent="0.25">
      <c r="A113" s="3">
        <v>45306</v>
      </c>
      <c r="B113" s="10">
        <v>2867</v>
      </c>
      <c r="C113" s="10">
        <v>2460</v>
      </c>
      <c r="D113" s="10">
        <v>2910</v>
      </c>
      <c r="E113" s="10">
        <v>2044</v>
      </c>
      <c r="F113" s="10">
        <f t="shared" si="2"/>
        <v>407</v>
      </c>
      <c r="G113" s="10">
        <f t="shared" si="3"/>
        <v>866</v>
      </c>
      <c r="H113">
        <v>3831.9399999999996</v>
      </c>
      <c r="I113">
        <v>4620.0599999999995</v>
      </c>
    </row>
    <row r="114" spans="1:9" x14ac:dyDescent="0.25">
      <c r="A114" s="3">
        <v>45307</v>
      </c>
      <c r="B114" s="10">
        <v>2829</v>
      </c>
      <c r="C114" s="10">
        <v>2427</v>
      </c>
      <c r="D114" s="10">
        <v>2857</v>
      </c>
      <c r="E114" s="10">
        <v>2000</v>
      </c>
      <c r="F114" s="10">
        <f t="shared" si="2"/>
        <v>402</v>
      </c>
      <c r="G114" s="10">
        <f t="shared" si="3"/>
        <v>857</v>
      </c>
      <c r="H114">
        <v>3831.9399999999996</v>
      </c>
      <c r="I114">
        <v>4620.0599999999995</v>
      </c>
    </row>
    <row r="115" spans="1:9" x14ac:dyDescent="0.25">
      <c r="A115" s="3">
        <v>45308</v>
      </c>
      <c r="B115" s="10">
        <v>2693</v>
      </c>
      <c r="C115" s="10">
        <v>2296</v>
      </c>
      <c r="D115" s="10">
        <v>2851</v>
      </c>
      <c r="E115" s="10">
        <v>2003</v>
      </c>
      <c r="F115" s="10">
        <f t="shared" si="2"/>
        <v>397</v>
      </c>
      <c r="G115" s="10">
        <f t="shared" si="3"/>
        <v>848</v>
      </c>
      <c r="H115">
        <v>3831.9399999999996</v>
      </c>
      <c r="I115">
        <v>4620.0599999999995</v>
      </c>
    </row>
    <row r="116" spans="1:9" x14ac:dyDescent="0.25">
      <c r="A116" s="3">
        <v>45309</v>
      </c>
      <c r="B116" s="10">
        <v>2652</v>
      </c>
      <c r="C116" s="10">
        <v>2258</v>
      </c>
      <c r="D116" s="10">
        <v>2738</v>
      </c>
      <c r="E116" s="10">
        <v>1899</v>
      </c>
      <c r="F116" s="10">
        <f t="shared" si="2"/>
        <v>394</v>
      </c>
      <c r="G116" s="10">
        <f t="shared" si="3"/>
        <v>839</v>
      </c>
      <c r="H116">
        <v>3831.9399999999996</v>
      </c>
      <c r="I116">
        <v>4620.0599999999995</v>
      </c>
    </row>
    <row r="117" spans="1:9" x14ac:dyDescent="0.25">
      <c r="A117" s="3">
        <v>45310</v>
      </c>
      <c r="B117" s="10">
        <v>2696</v>
      </c>
      <c r="C117" s="10">
        <v>2306</v>
      </c>
      <c r="D117" s="10">
        <v>2560</v>
      </c>
      <c r="E117" s="10">
        <v>1729</v>
      </c>
      <c r="F117" s="10">
        <f t="shared" si="2"/>
        <v>390</v>
      </c>
      <c r="G117" s="10">
        <f t="shared" si="3"/>
        <v>831</v>
      </c>
      <c r="H117">
        <v>3831.9399999999996</v>
      </c>
      <c r="I117">
        <v>4620.0599999999995</v>
      </c>
    </row>
    <row r="118" spans="1:9" x14ac:dyDescent="0.25">
      <c r="A118" s="3">
        <v>45311</v>
      </c>
      <c r="B118" s="10">
        <v>2582</v>
      </c>
      <c r="C118" s="10">
        <v>2196</v>
      </c>
      <c r="D118" s="10">
        <v>2518</v>
      </c>
      <c r="E118" s="10">
        <v>1696</v>
      </c>
      <c r="F118" s="10">
        <f t="shared" si="2"/>
        <v>386</v>
      </c>
      <c r="G118" s="10">
        <f t="shared" si="3"/>
        <v>822</v>
      </c>
      <c r="H118">
        <v>3831.9399999999996</v>
      </c>
      <c r="I118">
        <v>4620.0599999999995</v>
      </c>
    </row>
    <row r="119" spans="1:9" x14ac:dyDescent="0.25">
      <c r="A119" s="3">
        <v>45312</v>
      </c>
      <c r="B119" s="10">
        <v>2530</v>
      </c>
      <c r="C119" s="10">
        <v>2148</v>
      </c>
      <c r="D119" s="10">
        <v>2486</v>
      </c>
      <c r="E119" s="10">
        <v>1673</v>
      </c>
      <c r="F119" s="10">
        <f t="shared" si="2"/>
        <v>382</v>
      </c>
      <c r="G119" s="10">
        <f t="shared" si="3"/>
        <v>813</v>
      </c>
      <c r="H119">
        <v>3831.9399999999996</v>
      </c>
      <c r="I119">
        <v>4620.0599999999995</v>
      </c>
    </row>
    <row r="120" spans="1:9" x14ac:dyDescent="0.25">
      <c r="A120" s="3">
        <v>45313</v>
      </c>
      <c r="B120" s="10">
        <v>2530</v>
      </c>
      <c r="C120" s="10">
        <v>2151</v>
      </c>
      <c r="D120" s="10">
        <v>2522</v>
      </c>
      <c r="E120" s="10">
        <v>1717</v>
      </c>
      <c r="F120" s="10">
        <f t="shared" si="2"/>
        <v>379</v>
      </c>
      <c r="G120" s="10">
        <f t="shared" si="3"/>
        <v>805</v>
      </c>
      <c r="H120">
        <v>3831.9399999999996</v>
      </c>
      <c r="I120">
        <v>4620.0599999999995</v>
      </c>
    </row>
    <row r="121" spans="1:9" x14ac:dyDescent="0.25">
      <c r="A121" s="3">
        <v>45314</v>
      </c>
      <c r="B121" s="10">
        <v>2555</v>
      </c>
      <c r="C121" s="10">
        <v>2179</v>
      </c>
      <c r="D121" s="10">
        <v>2462</v>
      </c>
      <c r="E121" s="10">
        <v>1666</v>
      </c>
      <c r="F121" s="10">
        <f t="shared" si="2"/>
        <v>376</v>
      </c>
      <c r="G121" s="10">
        <f t="shared" si="3"/>
        <v>796</v>
      </c>
      <c r="H121">
        <v>3831.9399999999996</v>
      </c>
      <c r="I121">
        <v>4620.0599999999995</v>
      </c>
    </row>
    <row r="122" spans="1:9" x14ac:dyDescent="0.25">
      <c r="A122" s="3">
        <v>45315</v>
      </c>
      <c r="B122" s="10">
        <v>2371</v>
      </c>
      <c r="C122" s="10">
        <v>1998</v>
      </c>
      <c r="D122" s="10">
        <v>2399</v>
      </c>
      <c r="E122" s="10">
        <v>1611</v>
      </c>
      <c r="F122" s="10">
        <f t="shared" si="2"/>
        <v>373</v>
      </c>
      <c r="G122" s="10">
        <f t="shared" si="3"/>
        <v>788</v>
      </c>
      <c r="H122">
        <v>3831.9399999999996</v>
      </c>
      <c r="I122">
        <v>4620.0599999999995</v>
      </c>
    </row>
    <row r="123" spans="1:9" x14ac:dyDescent="0.25">
      <c r="A123" s="3">
        <v>45316</v>
      </c>
      <c r="B123" s="10">
        <v>2383</v>
      </c>
      <c r="C123" s="10">
        <v>2017</v>
      </c>
      <c r="D123" s="10">
        <v>2436</v>
      </c>
      <c r="E123" s="10">
        <v>1657</v>
      </c>
      <c r="F123" s="10">
        <f t="shared" si="2"/>
        <v>366</v>
      </c>
      <c r="G123" s="10">
        <f t="shared" si="3"/>
        <v>779</v>
      </c>
      <c r="H123">
        <v>3831.9399999999996</v>
      </c>
      <c r="I123">
        <v>4620.0599999999995</v>
      </c>
    </row>
    <row r="124" spans="1:9" x14ac:dyDescent="0.25">
      <c r="A124" s="3">
        <v>45317</v>
      </c>
      <c r="B124" s="10">
        <v>2402</v>
      </c>
      <c r="C124" s="10">
        <v>2039</v>
      </c>
      <c r="D124" s="10">
        <v>2525</v>
      </c>
      <c r="E124" s="10">
        <v>1753</v>
      </c>
      <c r="F124" s="10">
        <f t="shared" si="2"/>
        <v>363</v>
      </c>
      <c r="G124" s="10">
        <f t="shared" si="3"/>
        <v>772</v>
      </c>
      <c r="H124">
        <v>3831.9399999999996</v>
      </c>
      <c r="I124">
        <v>4620.0599999999995</v>
      </c>
    </row>
    <row r="125" spans="1:9" x14ac:dyDescent="0.25">
      <c r="A125" s="3">
        <v>45318</v>
      </c>
      <c r="B125" s="10">
        <v>2245</v>
      </c>
      <c r="C125" s="10">
        <v>1887</v>
      </c>
      <c r="D125" s="10">
        <v>2533</v>
      </c>
      <c r="E125" s="10">
        <v>1770</v>
      </c>
      <c r="F125" s="10">
        <f t="shared" si="2"/>
        <v>358</v>
      </c>
      <c r="G125" s="10">
        <f t="shared" si="3"/>
        <v>763</v>
      </c>
      <c r="H125">
        <v>3831.9399999999996</v>
      </c>
      <c r="I125">
        <v>4620.0599999999995</v>
      </c>
    </row>
    <row r="126" spans="1:9" x14ac:dyDescent="0.25">
      <c r="A126" s="3">
        <v>45319</v>
      </c>
      <c r="B126" s="10">
        <v>2182</v>
      </c>
      <c r="C126" s="10">
        <v>1823</v>
      </c>
      <c r="D126" s="10">
        <v>2591</v>
      </c>
      <c r="E126" s="10">
        <v>1835</v>
      </c>
      <c r="F126" s="10">
        <f t="shared" si="2"/>
        <v>359</v>
      </c>
      <c r="G126" s="10">
        <f t="shared" si="3"/>
        <v>756</v>
      </c>
      <c r="H126">
        <v>3831.9399999999996</v>
      </c>
      <c r="I126">
        <v>4620.0599999999995</v>
      </c>
    </row>
    <row r="127" spans="1:9" x14ac:dyDescent="0.25">
      <c r="A127" s="3">
        <v>45320</v>
      </c>
      <c r="B127" s="10">
        <v>2141</v>
      </c>
      <c r="C127" s="10">
        <v>1783</v>
      </c>
      <c r="D127" s="10">
        <v>2659</v>
      </c>
      <c r="E127" s="10">
        <v>1911</v>
      </c>
      <c r="F127" s="10">
        <f t="shared" si="2"/>
        <v>358</v>
      </c>
      <c r="G127" s="10">
        <f t="shared" si="3"/>
        <v>748</v>
      </c>
      <c r="H127">
        <v>3831.9399999999996</v>
      </c>
      <c r="I127">
        <v>4620.0599999999995</v>
      </c>
    </row>
    <row r="128" spans="1:9" x14ac:dyDescent="0.25">
      <c r="A128" s="3">
        <v>45321</v>
      </c>
      <c r="B128" s="10">
        <v>2362</v>
      </c>
      <c r="C128" s="10">
        <v>2013</v>
      </c>
      <c r="D128" s="10">
        <v>2668</v>
      </c>
      <c r="E128" s="10">
        <v>1928</v>
      </c>
      <c r="F128" s="10">
        <f t="shared" si="2"/>
        <v>349</v>
      </c>
      <c r="G128" s="10">
        <f t="shared" si="3"/>
        <v>740</v>
      </c>
      <c r="H128">
        <v>3831.9399999999996</v>
      </c>
      <c r="I128">
        <v>4620.0599999999995</v>
      </c>
    </row>
    <row r="129" spans="1:9" x14ac:dyDescent="0.25">
      <c r="A129" s="3">
        <v>45322</v>
      </c>
      <c r="B129" s="10">
        <v>2406</v>
      </c>
      <c r="C129" s="10">
        <v>2062</v>
      </c>
      <c r="D129" s="10">
        <v>2587</v>
      </c>
      <c r="E129" s="10">
        <v>1855</v>
      </c>
      <c r="F129" s="10">
        <f t="shared" si="2"/>
        <v>344</v>
      </c>
      <c r="G129" s="10">
        <f t="shared" si="3"/>
        <v>732</v>
      </c>
      <c r="H129">
        <v>3831.9399999999996</v>
      </c>
      <c r="I129">
        <v>4620.0599999999995</v>
      </c>
    </row>
    <row r="130" spans="1:9" x14ac:dyDescent="0.25">
      <c r="A130" s="3">
        <v>45323</v>
      </c>
      <c r="B130" s="10">
        <v>2502</v>
      </c>
      <c r="C130" s="10">
        <v>2159</v>
      </c>
      <c r="D130" s="10">
        <v>2599</v>
      </c>
      <c r="E130" s="10">
        <v>1874</v>
      </c>
      <c r="F130" s="10">
        <f t="shared" si="2"/>
        <v>343</v>
      </c>
      <c r="G130" s="10">
        <f t="shared" si="3"/>
        <v>725</v>
      </c>
      <c r="H130">
        <v>3831.9399999999996</v>
      </c>
      <c r="I130">
        <v>4620.0599999999995</v>
      </c>
    </row>
    <row r="131" spans="1:9" x14ac:dyDescent="0.25">
      <c r="A131" s="3">
        <v>45324</v>
      </c>
      <c r="B131" s="10">
        <v>2402</v>
      </c>
      <c r="C131" s="10">
        <v>2062</v>
      </c>
      <c r="D131" s="10">
        <v>2656</v>
      </c>
      <c r="E131" s="10">
        <v>1939</v>
      </c>
      <c r="F131" s="10">
        <f t="shared" si="2"/>
        <v>340</v>
      </c>
      <c r="G131" s="10">
        <f t="shared" si="3"/>
        <v>717</v>
      </c>
      <c r="H131">
        <v>3831.9399999999996</v>
      </c>
      <c r="I131">
        <v>4620.0599999999995</v>
      </c>
    </row>
    <row r="132" spans="1:9" x14ac:dyDescent="0.25">
      <c r="A132" s="3">
        <v>45325</v>
      </c>
      <c r="B132" s="10">
        <v>2365</v>
      </c>
      <c r="C132" s="10">
        <v>2026</v>
      </c>
      <c r="D132" s="10">
        <v>2689</v>
      </c>
      <c r="E132" s="10">
        <v>1980</v>
      </c>
      <c r="F132" s="10">
        <f t="shared" si="2"/>
        <v>339</v>
      </c>
      <c r="G132" s="10">
        <f t="shared" si="3"/>
        <v>709</v>
      </c>
      <c r="H132">
        <v>3831.9399999999996</v>
      </c>
      <c r="I132">
        <v>4620.0599999999995</v>
      </c>
    </row>
    <row r="133" spans="1:9" x14ac:dyDescent="0.25">
      <c r="A133" s="3">
        <v>45326</v>
      </c>
      <c r="B133" s="10">
        <v>2363</v>
      </c>
      <c r="C133" s="10">
        <v>2026</v>
      </c>
      <c r="D133" s="10">
        <v>2758</v>
      </c>
      <c r="E133" s="10">
        <v>2055</v>
      </c>
      <c r="F133" s="10">
        <f t="shared" si="2"/>
        <v>337</v>
      </c>
      <c r="G133" s="10">
        <f t="shared" si="3"/>
        <v>703</v>
      </c>
      <c r="H133">
        <v>3831.9399999999996</v>
      </c>
      <c r="I133">
        <v>4620.0599999999995</v>
      </c>
    </row>
    <row r="134" spans="1:9" x14ac:dyDescent="0.25">
      <c r="A134" s="3">
        <v>45327</v>
      </c>
      <c r="B134" s="10">
        <v>2316</v>
      </c>
      <c r="C134" s="10">
        <v>1979</v>
      </c>
      <c r="D134" s="10">
        <v>2770</v>
      </c>
      <c r="E134" s="10">
        <v>2074</v>
      </c>
      <c r="F134" s="10">
        <f t="shared" si="2"/>
        <v>337</v>
      </c>
      <c r="G134" s="10">
        <f t="shared" si="3"/>
        <v>696</v>
      </c>
      <c r="H134">
        <v>3831.9399999999996</v>
      </c>
      <c r="I134">
        <v>4620.0599999999995</v>
      </c>
    </row>
    <row r="135" spans="1:9" x14ac:dyDescent="0.25">
      <c r="A135" s="3">
        <v>45328</v>
      </c>
      <c r="B135" s="10">
        <v>2410</v>
      </c>
      <c r="C135" s="10">
        <v>2073</v>
      </c>
      <c r="D135" s="10">
        <v>2720</v>
      </c>
      <c r="E135" s="10">
        <v>2032</v>
      </c>
      <c r="F135" s="10">
        <f t="shared" si="2"/>
        <v>337</v>
      </c>
      <c r="G135" s="10">
        <f t="shared" si="3"/>
        <v>688</v>
      </c>
      <c r="H135">
        <v>3831.9399999999996</v>
      </c>
      <c r="I135">
        <v>4620.0599999999995</v>
      </c>
    </row>
    <row r="136" spans="1:9" x14ac:dyDescent="0.25">
      <c r="A136" s="3">
        <v>45329</v>
      </c>
      <c r="B136" s="10">
        <v>2287</v>
      </c>
      <c r="C136" s="10">
        <v>1954</v>
      </c>
      <c r="D136" s="10">
        <v>2652</v>
      </c>
      <c r="E136" s="10">
        <v>1970</v>
      </c>
      <c r="F136" s="10">
        <f t="shared" ref="F136:F189" si="4">B136-C136</f>
        <v>333</v>
      </c>
      <c r="G136" s="10">
        <f t="shared" ref="G136:G189" si="5">D136-E136</f>
        <v>682</v>
      </c>
      <c r="H136">
        <v>3831.9399999999996</v>
      </c>
      <c r="I136">
        <v>4620.0599999999995</v>
      </c>
    </row>
    <row r="137" spans="1:9" x14ac:dyDescent="0.25">
      <c r="A137" s="3">
        <v>45330</v>
      </c>
      <c r="B137" s="10">
        <v>2210</v>
      </c>
      <c r="C137" s="10">
        <v>1878</v>
      </c>
      <c r="D137" s="10">
        <v>2625</v>
      </c>
      <c r="E137" s="10">
        <v>1950</v>
      </c>
      <c r="F137" s="10">
        <f t="shared" si="4"/>
        <v>332</v>
      </c>
      <c r="G137" s="10">
        <f t="shared" si="5"/>
        <v>675</v>
      </c>
      <c r="H137">
        <v>3831.9399999999996</v>
      </c>
      <c r="I137">
        <v>4620.0599999999995</v>
      </c>
    </row>
    <row r="138" spans="1:9" x14ac:dyDescent="0.25">
      <c r="A138" s="3">
        <v>45331</v>
      </c>
      <c r="B138" s="10">
        <v>2151</v>
      </c>
      <c r="C138" s="10">
        <v>1826</v>
      </c>
      <c r="D138" s="10">
        <v>2632</v>
      </c>
      <c r="E138" s="10">
        <v>1965</v>
      </c>
      <c r="F138" s="10">
        <f t="shared" si="4"/>
        <v>325</v>
      </c>
      <c r="G138" s="10">
        <f t="shared" si="5"/>
        <v>667</v>
      </c>
      <c r="H138">
        <v>3831.9399999999996</v>
      </c>
      <c r="I138">
        <v>4620.0599999999995</v>
      </c>
    </row>
    <row r="139" spans="1:9" x14ac:dyDescent="0.25">
      <c r="A139" s="3">
        <v>45332</v>
      </c>
      <c r="B139" s="10">
        <v>2007</v>
      </c>
      <c r="C139" s="10">
        <v>1686</v>
      </c>
      <c r="D139" s="10">
        <v>2570</v>
      </c>
      <c r="E139" s="10">
        <v>1910</v>
      </c>
      <c r="F139" s="10">
        <f t="shared" si="4"/>
        <v>321</v>
      </c>
      <c r="G139" s="10">
        <f t="shared" si="5"/>
        <v>660</v>
      </c>
      <c r="H139">
        <v>3831.9399999999996</v>
      </c>
      <c r="I139">
        <v>4620.0599999999995</v>
      </c>
    </row>
    <row r="140" spans="1:9" x14ac:dyDescent="0.25">
      <c r="A140" s="3">
        <v>45333</v>
      </c>
      <c r="B140" s="10">
        <v>2031</v>
      </c>
      <c r="C140" s="10">
        <v>1714</v>
      </c>
      <c r="D140" s="10">
        <v>2516</v>
      </c>
      <c r="E140" s="10">
        <v>1863</v>
      </c>
      <c r="F140" s="10">
        <f t="shared" si="4"/>
        <v>317</v>
      </c>
      <c r="G140" s="10">
        <f t="shared" si="5"/>
        <v>653</v>
      </c>
      <c r="H140">
        <v>3831.9399999999996</v>
      </c>
      <c r="I140">
        <v>4620.0599999999995</v>
      </c>
    </row>
    <row r="141" spans="1:9" x14ac:dyDescent="0.25">
      <c r="A141" s="3">
        <v>45334</v>
      </c>
      <c r="B141" s="10">
        <v>1954</v>
      </c>
      <c r="C141" s="10">
        <v>1641</v>
      </c>
      <c r="D141" s="10">
        <v>2470</v>
      </c>
      <c r="E141" s="10">
        <v>1824</v>
      </c>
      <c r="F141" s="10">
        <f t="shared" si="4"/>
        <v>313</v>
      </c>
      <c r="G141" s="10">
        <f t="shared" si="5"/>
        <v>646</v>
      </c>
      <c r="H141">
        <v>3831.9399999999996</v>
      </c>
      <c r="I141">
        <v>4620.0599999999995</v>
      </c>
    </row>
    <row r="142" spans="1:9" x14ac:dyDescent="0.25">
      <c r="A142" s="3">
        <v>45335</v>
      </c>
      <c r="B142" s="10">
        <v>1977</v>
      </c>
      <c r="C142" s="10">
        <v>1668</v>
      </c>
      <c r="D142" s="10">
        <v>2396</v>
      </c>
      <c r="E142" s="10">
        <v>1757</v>
      </c>
      <c r="F142" s="10">
        <f t="shared" si="4"/>
        <v>309</v>
      </c>
      <c r="G142" s="10">
        <f t="shared" si="5"/>
        <v>639</v>
      </c>
      <c r="H142">
        <v>3831.9399999999996</v>
      </c>
      <c r="I142">
        <v>4620.0599999999995</v>
      </c>
    </row>
    <row r="143" spans="1:9" x14ac:dyDescent="0.25">
      <c r="A143" s="3">
        <v>45336</v>
      </c>
      <c r="B143" s="10">
        <v>2011</v>
      </c>
      <c r="C143" s="10">
        <v>1706</v>
      </c>
      <c r="D143" s="10">
        <v>2496</v>
      </c>
      <c r="E143" s="10">
        <v>1863</v>
      </c>
      <c r="F143" s="10">
        <f t="shared" si="4"/>
        <v>305</v>
      </c>
      <c r="G143" s="10">
        <f t="shared" si="5"/>
        <v>633</v>
      </c>
      <c r="H143">
        <v>3831.9399999999996</v>
      </c>
      <c r="I143">
        <v>4621</v>
      </c>
    </row>
    <row r="144" spans="1:9" x14ac:dyDescent="0.25">
      <c r="A144" s="3">
        <v>45337</v>
      </c>
      <c r="B144" s="10">
        <v>2026</v>
      </c>
      <c r="C144" s="10">
        <v>1724</v>
      </c>
      <c r="D144" s="10">
        <v>2441</v>
      </c>
      <c r="E144" s="10">
        <v>1815</v>
      </c>
      <c r="F144" s="10">
        <f t="shared" si="4"/>
        <v>302</v>
      </c>
      <c r="G144" s="10">
        <f t="shared" si="5"/>
        <v>626</v>
      </c>
      <c r="H144">
        <v>3831.9399999999996</v>
      </c>
      <c r="I144">
        <v>4621</v>
      </c>
    </row>
    <row r="145" spans="1:9" x14ac:dyDescent="0.25">
      <c r="A145" s="3">
        <v>45338</v>
      </c>
      <c r="B145" s="10">
        <v>1927</v>
      </c>
      <c r="C145" s="10">
        <v>1628</v>
      </c>
      <c r="D145" s="10">
        <v>2399</v>
      </c>
      <c r="E145" s="10">
        <v>1779</v>
      </c>
      <c r="F145" s="10">
        <f t="shared" si="4"/>
        <v>299</v>
      </c>
      <c r="G145" s="10">
        <f t="shared" si="5"/>
        <v>620</v>
      </c>
      <c r="H145">
        <v>3831.9399999999996</v>
      </c>
      <c r="I145">
        <v>4621</v>
      </c>
    </row>
    <row r="146" spans="1:9" x14ac:dyDescent="0.25">
      <c r="A146" s="3">
        <v>45339</v>
      </c>
      <c r="B146" s="10">
        <v>1874</v>
      </c>
      <c r="C146" s="10">
        <v>1577</v>
      </c>
      <c r="D146" s="10">
        <v>2375</v>
      </c>
      <c r="E146" s="10">
        <v>1763</v>
      </c>
      <c r="F146" s="10">
        <f t="shared" si="4"/>
        <v>297</v>
      </c>
      <c r="G146" s="10">
        <f t="shared" si="5"/>
        <v>612</v>
      </c>
      <c r="H146">
        <v>3831.9399999999996</v>
      </c>
      <c r="I146">
        <v>4621</v>
      </c>
    </row>
    <row r="147" spans="1:9" x14ac:dyDescent="0.25">
      <c r="A147" s="3">
        <v>45340</v>
      </c>
      <c r="B147" s="10">
        <v>1950</v>
      </c>
      <c r="C147" s="10">
        <v>1655</v>
      </c>
      <c r="D147" s="10">
        <v>2412</v>
      </c>
      <c r="E147" s="10">
        <v>1806</v>
      </c>
      <c r="F147" s="10">
        <f t="shared" si="4"/>
        <v>295</v>
      </c>
      <c r="G147" s="10">
        <f t="shared" si="5"/>
        <v>606</v>
      </c>
      <c r="H147">
        <v>3831.9399999999996</v>
      </c>
      <c r="I147">
        <v>4621</v>
      </c>
    </row>
    <row r="148" spans="1:9" x14ac:dyDescent="0.25">
      <c r="A148" s="3">
        <v>45341</v>
      </c>
      <c r="B148" s="10">
        <v>1927</v>
      </c>
      <c r="C148" s="10">
        <v>1632</v>
      </c>
      <c r="D148" s="10">
        <v>2548</v>
      </c>
      <c r="E148" s="10">
        <v>1945</v>
      </c>
      <c r="F148" s="10">
        <f t="shared" si="4"/>
        <v>295</v>
      </c>
      <c r="G148" s="10">
        <f t="shared" si="5"/>
        <v>603</v>
      </c>
      <c r="H148">
        <v>3831.9399999999996</v>
      </c>
      <c r="I148">
        <v>4621</v>
      </c>
    </row>
    <row r="149" spans="1:9" x14ac:dyDescent="0.25">
      <c r="A149" s="3">
        <v>45342</v>
      </c>
      <c r="B149" s="10">
        <v>1950</v>
      </c>
      <c r="C149" s="10">
        <v>1656</v>
      </c>
      <c r="D149" s="10">
        <v>2602</v>
      </c>
      <c r="E149" s="10">
        <v>2001</v>
      </c>
      <c r="F149" s="10">
        <f t="shared" si="4"/>
        <v>294</v>
      </c>
      <c r="G149" s="10">
        <f t="shared" si="5"/>
        <v>601</v>
      </c>
      <c r="H149">
        <v>3831.9399999999996</v>
      </c>
      <c r="I149">
        <v>4621</v>
      </c>
    </row>
    <row r="150" spans="1:9" x14ac:dyDescent="0.25">
      <c r="A150" s="3">
        <v>45343</v>
      </c>
      <c r="B150" s="10">
        <v>1888</v>
      </c>
      <c r="C150" s="10">
        <v>1593</v>
      </c>
      <c r="D150" s="10">
        <v>2718</v>
      </c>
      <c r="E150" s="10">
        <v>2121</v>
      </c>
      <c r="F150" s="10">
        <f t="shared" si="4"/>
        <v>295</v>
      </c>
      <c r="G150" s="10">
        <f t="shared" si="5"/>
        <v>597</v>
      </c>
      <c r="H150">
        <v>3831.9399999999996</v>
      </c>
      <c r="I150">
        <v>4621</v>
      </c>
    </row>
    <row r="151" spans="1:9" x14ac:dyDescent="0.25">
      <c r="A151" s="3">
        <v>45344</v>
      </c>
      <c r="B151" s="10">
        <v>1954</v>
      </c>
      <c r="C151" s="10">
        <v>1663</v>
      </c>
      <c r="D151" s="10">
        <v>2778</v>
      </c>
      <c r="E151" s="10">
        <v>2186</v>
      </c>
      <c r="F151" s="10">
        <f t="shared" si="4"/>
        <v>291</v>
      </c>
      <c r="G151" s="10">
        <f t="shared" si="5"/>
        <v>592</v>
      </c>
      <c r="H151">
        <v>3831.9399999999996</v>
      </c>
      <c r="I151">
        <v>4621</v>
      </c>
    </row>
    <row r="152" spans="1:9" x14ac:dyDescent="0.25">
      <c r="A152" s="3">
        <v>45345</v>
      </c>
      <c r="B152" s="10">
        <v>1891</v>
      </c>
      <c r="C152" s="10">
        <v>1603</v>
      </c>
      <c r="D152" s="10">
        <v>2727</v>
      </c>
      <c r="E152" s="10">
        <v>2141</v>
      </c>
      <c r="F152" s="10">
        <f t="shared" si="4"/>
        <v>288</v>
      </c>
      <c r="G152" s="10">
        <f t="shared" si="5"/>
        <v>586</v>
      </c>
      <c r="H152">
        <v>3831.9399999999996</v>
      </c>
      <c r="I152">
        <v>4621</v>
      </c>
    </row>
    <row r="153" spans="1:9" x14ac:dyDescent="0.25">
      <c r="A153" s="3">
        <v>45346</v>
      </c>
      <c r="B153" s="10">
        <v>1959</v>
      </c>
      <c r="C153" s="10">
        <v>1676</v>
      </c>
      <c r="D153" s="10">
        <v>2680</v>
      </c>
      <c r="E153" s="10">
        <v>2101</v>
      </c>
      <c r="F153" s="10">
        <f t="shared" si="4"/>
        <v>283</v>
      </c>
      <c r="G153" s="10">
        <f t="shared" si="5"/>
        <v>579</v>
      </c>
      <c r="H153">
        <v>3831.9399999999996</v>
      </c>
      <c r="I153">
        <v>4621</v>
      </c>
    </row>
    <row r="154" spans="1:9" x14ac:dyDescent="0.25">
      <c r="A154" s="3">
        <v>45347</v>
      </c>
      <c r="B154" s="10">
        <v>2014</v>
      </c>
      <c r="C154" s="10">
        <v>1735</v>
      </c>
      <c r="D154" s="10">
        <v>2672</v>
      </c>
      <c r="E154" s="10">
        <v>2099</v>
      </c>
      <c r="F154" s="10">
        <f t="shared" si="4"/>
        <v>279</v>
      </c>
      <c r="G154" s="10">
        <f t="shared" si="5"/>
        <v>573</v>
      </c>
      <c r="H154">
        <v>3831.9399999999996</v>
      </c>
      <c r="I154">
        <v>4621</v>
      </c>
    </row>
    <row r="155" spans="1:9" x14ac:dyDescent="0.25">
      <c r="A155" s="3">
        <v>45348</v>
      </c>
      <c r="B155" s="10">
        <v>2096</v>
      </c>
      <c r="C155" s="10">
        <v>1822</v>
      </c>
      <c r="D155" s="10">
        <v>2603</v>
      </c>
      <c r="E155" s="10">
        <v>2037</v>
      </c>
      <c r="F155" s="10">
        <f t="shared" si="4"/>
        <v>274</v>
      </c>
      <c r="G155" s="10">
        <f t="shared" si="5"/>
        <v>566</v>
      </c>
      <c r="H155">
        <v>3831.9399999999996</v>
      </c>
      <c r="I155">
        <v>4621</v>
      </c>
    </row>
    <row r="156" spans="1:9" x14ac:dyDescent="0.25">
      <c r="A156" s="3">
        <v>45349</v>
      </c>
      <c r="B156" s="10">
        <v>2077</v>
      </c>
      <c r="C156" s="10">
        <v>1806</v>
      </c>
      <c r="D156" s="10">
        <v>2512</v>
      </c>
      <c r="E156" s="10">
        <v>1951</v>
      </c>
      <c r="F156" s="10">
        <f t="shared" si="4"/>
        <v>271</v>
      </c>
      <c r="G156" s="10">
        <f t="shared" si="5"/>
        <v>561</v>
      </c>
      <c r="H156">
        <v>3831.9399999999996</v>
      </c>
      <c r="I156">
        <v>4621</v>
      </c>
    </row>
    <row r="157" spans="1:9" x14ac:dyDescent="0.25">
      <c r="A157" s="3">
        <v>45350</v>
      </c>
      <c r="B157" s="10">
        <v>1952</v>
      </c>
      <c r="C157" s="10">
        <v>1686</v>
      </c>
      <c r="D157" s="10">
        <v>2409</v>
      </c>
      <c r="E157" s="10">
        <v>1855</v>
      </c>
      <c r="F157" s="10">
        <f t="shared" si="4"/>
        <v>266</v>
      </c>
      <c r="G157" s="10">
        <f t="shared" si="5"/>
        <v>554</v>
      </c>
      <c r="H157">
        <v>3831.9399999999996</v>
      </c>
      <c r="I157">
        <v>4621</v>
      </c>
    </row>
    <row r="158" spans="1:9" x14ac:dyDescent="0.25">
      <c r="A158" s="3">
        <v>45351</v>
      </c>
      <c r="B158" s="63">
        <f>(B157+B159)/2</f>
        <v>1870</v>
      </c>
      <c r="C158" s="63">
        <f>(C157+C159)/2</f>
        <v>1605</v>
      </c>
      <c r="D158" s="10">
        <v>2342</v>
      </c>
      <c r="E158" s="10">
        <v>1794</v>
      </c>
      <c r="F158" s="10">
        <f t="shared" si="4"/>
        <v>265</v>
      </c>
      <c r="G158" s="10">
        <f t="shared" si="5"/>
        <v>548</v>
      </c>
      <c r="H158">
        <v>3831.9399999999996</v>
      </c>
      <c r="I158">
        <v>4621</v>
      </c>
    </row>
    <row r="159" spans="1:9" x14ac:dyDescent="0.25">
      <c r="A159" s="3">
        <v>45352</v>
      </c>
      <c r="B159" s="10">
        <v>1788</v>
      </c>
      <c r="C159" s="10">
        <v>1524</v>
      </c>
      <c r="D159" s="10">
        <v>2366</v>
      </c>
      <c r="E159" s="10">
        <v>1824</v>
      </c>
      <c r="F159" s="10">
        <f t="shared" si="4"/>
        <v>264</v>
      </c>
      <c r="G159" s="10">
        <f t="shared" si="5"/>
        <v>542</v>
      </c>
      <c r="H159">
        <v>3831.9399999999996</v>
      </c>
      <c r="I159">
        <v>4621</v>
      </c>
    </row>
    <row r="160" spans="1:9" x14ac:dyDescent="0.25">
      <c r="A160" s="3">
        <v>45353</v>
      </c>
      <c r="B160" s="10">
        <v>1775</v>
      </c>
      <c r="C160" s="10">
        <v>1515</v>
      </c>
      <c r="D160" s="10">
        <v>2284</v>
      </c>
      <c r="E160" s="10">
        <v>1748</v>
      </c>
      <c r="F160" s="10">
        <f t="shared" si="4"/>
        <v>260</v>
      </c>
      <c r="G160" s="10">
        <f t="shared" si="5"/>
        <v>536</v>
      </c>
      <c r="H160">
        <v>3831.9399999999996</v>
      </c>
      <c r="I160">
        <v>4621</v>
      </c>
    </row>
    <row r="161" spans="1:9" x14ac:dyDescent="0.25">
      <c r="A161" s="3">
        <v>45354</v>
      </c>
      <c r="B161" s="10">
        <v>1777</v>
      </c>
      <c r="C161" s="10">
        <v>1521</v>
      </c>
      <c r="D161" s="10">
        <v>2322</v>
      </c>
      <c r="E161" s="10">
        <v>1791</v>
      </c>
      <c r="F161" s="10">
        <f t="shared" si="4"/>
        <v>256</v>
      </c>
      <c r="G161" s="10">
        <f t="shared" si="5"/>
        <v>531</v>
      </c>
      <c r="H161">
        <v>3831.9399999999996</v>
      </c>
      <c r="I161">
        <v>4621</v>
      </c>
    </row>
    <row r="162" spans="1:9" x14ac:dyDescent="0.25">
      <c r="A162" s="3">
        <v>45355</v>
      </c>
      <c r="B162" s="10">
        <v>1902</v>
      </c>
      <c r="C162" s="10">
        <v>1651</v>
      </c>
      <c r="D162" s="10">
        <v>2250</v>
      </c>
      <c r="E162" s="10">
        <v>1725</v>
      </c>
      <c r="F162" s="10">
        <f t="shared" si="4"/>
        <v>251</v>
      </c>
      <c r="G162" s="10">
        <f t="shared" si="5"/>
        <v>525</v>
      </c>
      <c r="H162">
        <v>3831.9399999999996</v>
      </c>
      <c r="I162">
        <v>4621</v>
      </c>
    </row>
    <row r="163" spans="1:9" x14ac:dyDescent="0.25">
      <c r="A163" s="3">
        <v>45356</v>
      </c>
      <c r="B163" s="10">
        <v>1860</v>
      </c>
      <c r="C163" s="10">
        <v>1611</v>
      </c>
      <c r="D163" s="10">
        <v>2268</v>
      </c>
      <c r="E163" s="10">
        <v>1748</v>
      </c>
      <c r="F163" s="10">
        <f t="shared" si="4"/>
        <v>249</v>
      </c>
      <c r="G163" s="10">
        <f t="shared" si="5"/>
        <v>520</v>
      </c>
      <c r="H163">
        <v>3831.9399999999996</v>
      </c>
      <c r="I163">
        <v>4621</v>
      </c>
    </row>
    <row r="164" spans="1:9" x14ac:dyDescent="0.25">
      <c r="A164" s="3">
        <v>45357</v>
      </c>
      <c r="B164" s="10">
        <v>1792</v>
      </c>
      <c r="C164" s="10">
        <v>1545</v>
      </c>
      <c r="D164" s="10">
        <v>2193</v>
      </c>
      <c r="E164" s="10">
        <v>1680</v>
      </c>
      <c r="F164" s="10">
        <f t="shared" si="4"/>
        <v>247</v>
      </c>
      <c r="G164" s="10">
        <f t="shared" si="5"/>
        <v>513</v>
      </c>
      <c r="H164">
        <v>3831.9399999999996</v>
      </c>
      <c r="I164">
        <v>4621</v>
      </c>
    </row>
    <row r="165" spans="1:9" x14ac:dyDescent="0.25">
      <c r="A165" s="3">
        <v>45358</v>
      </c>
      <c r="B165" s="10">
        <v>1733</v>
      </c>
      <c r="C165" s="10">
        <v>1491</v>
      </c>
      <c r="D165" s="10">
        <v>2131</v>
      </c>
      <c r="E165" s="10">
        <v>1623</v>
      </c>
      <c r="F165" s="10">
        <f t="shared" si="4"/>
        <v>242</v>
      </c>
      <c r="G165" s="10">
        <f t="shared" si="5"/>
        <v>508</v>
      </c>
      <c r="H165">
        <v>3831.9399999999996</v>
      </c>
      <c r="I165">
        <v>4621</v>
      </c>
    </row>
    <row r="166" spans="1:9" x14ac:dyDescent="0.25">
      <c r="A166" s="3">
        <v>45359</v>
      </c>
      <c r="B166" s="10">
        <v>1670</v>
      </c>
      <c r="C166" s="10">
        <v>1432</v>
      </c>
      <c r="D166" s="10">
        <v>2078</v>
      </c>
      <c r="E166" s="10">
        <v>1576</v>
      </c>
      <c r="F166" s="10">
        <f t="shared" si="4"/>
        <v>238</v>
      </c>
      <c r="G166" s="10">
        <f t="shared" si="5"/>
        <v>502</v>
      </c>
      <c r="H166">
        <v>3831.9399999999996</v>
      </c>
      <c r="I166">
        <v>4621</v>
      </c>
    </row>
    <row r="167" spans="1:9" x14ac:dyDescent="0.25">
      <c r="A167" s="3">
        <v>45360</v>
      </c>
      <c r="B167" s="10">
        <v>1673</v>
      </c>
      <c r="C167" s="10">
        <v>1436</v>
      </c>
      <c r="D167" s="10">
        <v>2119</v>
      </c>
      <c r="E167" s="10">
        <v>1622</v>
      </c>
      <c r="F167" s="10">
        <f t="shared" si="4"/>
        <v>237</v>
      </c>
      <c r="G167" s="10">
        <f t="shared" si="5"/>
        <v>497</v>
      </c>
      <c r="H167">
        <v>3831.9399999999996</v>
      </c>
      <c r="I167">
        <v>4621</v>
      </c>
    </row>
    <row r="168" spans="1:9" x14ac:dyDescent="0.25">
      <c r="A168" s="3">
        <v>45361</v>
      </c>
      <c r="B168" s="10">
        <v>1638</v>
      </c>
      <c r="C168" s="10">
        <v>1405</v>
      </c>
      <c r="D168" s="10">
        <v>2121</v>
      </c>
      <c r="E168" s="10">
        <v>1630</v>
      </c>
      <c r="F168" s="10">
        <f t="shared" si="4"/>
        <v>233</v>
      </c>
      <c r="G168" s="10">
        <f t="shared" si="5"/>
        <v>491</v>
      </c>
      <c r="H168">
        <v>3831.9399999999996</v>
      </c>
      <c r="I168">
        <v>4621</v>
      </c>
    </row>
    <row r="169" spans="1:9" x14ac:dyDescent="0.25">
      <c r="A169" s="3">
        <v>45362</v>
      </c>
      <c r="B169" s="10">
        <v>1506</v>
      </c>
      <c r="C169" s="10">
        <v>1277</v>
      </c>
      <c r="D169" s="10">
        <v>2187</v>
      </c>
      <c r="E169" s="10">
        <v>1701</v>
      </c>
      <c r="F169" s="10">
        <f t="shared" si="4"/>
        <v>229</v>
      </c>
      <c r="G169" s="10">
        <f t="shared" si="5"/>
        <v>486</v>
      </c>
      <c r="H169">
        <v>3831.9399999999996</v>
      </c>
      <c r="I169">
        <v>4621</v>
      </c>
    </row>
    <row r="170" spans="1:9" x14ac:dyDescent="0.25">
      <c r="A170" s="3">
        <v>45363</v>
      </c>
      <c r="B170" s="10">
        <v>1478</v>
      </c>
      <c r="C170" s="10">
        <v>1252</v>
      </c>
      <c r="D170" s="10">
        <v>2109</v>
      </c>
      <c r="E170" s="10">
        <v>1628</v>
      </c>
      <c r="F170" s="10">
        <f t="shared" si="4"/>
        <v>226</v>
      </c>
      <c r="G170" s="10">
        <f t="shared" si="5"/>
        <v>481</v>
      </c>
      <c r="H170">
        <v>3831.9399999999996</v>
      </c>
      <c r="I170">
        <v>4621</v>
      </c>
    </row>
    <row r="171" spans="1:9" x14ac:dyDescent="0.25">
      <c r="A171" s="3">
        <v>45364</v>
      </c>
      <c r="B171" s="10">
        <v>1528</v>
      </c>
      <c r="C171" s="10">
        <v>1305</v>
      </c>
      <c r="D171" s="10">
        <v>2047</v>
      </c>
      <c r="E171" s="10">
        <v>1571</v>
      </c>
      <c r="F171" s="10">
        <f t="shared" si="4"/>
        <v>223</v>
      </c>
      <c r="G171" s="10">
        <f t="shared" si="5"/>
        <v>476</v>
      </c>
      <c r="H171">
        <v>3831.9399999999996</v>
      </c>
      <c r="I171">
        <v>4621</v>
      </c>
    </row>
    <row r="172" spans="1:9" x14ac:dyDescent="0.25">
      <c r="A172" s="3">
        <v>45365</v>
      </c>
      <c r="B172" s="10">
        <v>1575</v>
      </c>
      <c r="C172" s="10">
        <v>1355</v>
      </c>
      <c r="D172" s="10">
        <v>2032</v>
      </c>
      <c r="E172" s="10">
        <v>1561</v>
      </c>
      <c r="F172" s="10">
        <f t="shared" si="4"/>
        <v>220</v>
      </c>
      <c r="G172" s="10">
        <f t="shared" si="5"/>
        <v>471</v>
      </c>
      <c r="H172">
        <v>3831.9399999999996</v>
      </c>
      <c r="I172">
        <v>4621</v>
      </c>
    </row>
    <row r="173" spans="1:9" x14ac:dyDescent="0.25">
      <c r="A173" s="3">
        <v>45366</v>
      </c>
      <c r="B173" s="10">
        <v>1550</v>
      </c>
      <c r="C173" s="10">
        <v>1333</v>
      </c>
      <c r="D173" s="10">
        <v>2025</v>
      </c>
      <c r="E173" s="10">
        <v>1559</v>
      </c>
      <c r="F173" s="10">
        <f t="shared" si="4"/>
        <v>217</v>
      </c>
      <c r="G173" s="10">
        <f t="shared" si="5"/>
        <v>466</v>
      </c>
      <c r="H173">
        <v>3831.9399999999996</v>
      </c>
      <c r="I173">
        <v>4621</v>
      </c>
    </row>
    <row r="174" spans="1:9" x14ac:dyDescent="0.25">
      <c r="A174" s="3">
        <v>45367</v>
      </c>
      <c r="B174" s="10">
        <v>1500</v>
      </c>
      <c r="C174" s="10">
        <v>1287</v>
      </c>
      <c r="D174" s="10">
        <v>2021</v>
      </c>
      <c r="E174" s="10">
        <v>1561</v>
      </c>
      <c r="F174" s="10">
        <f t="shared" si="4"/>
        <v>213</v>
      </c>
      <c r="G174" s="10">
        <f t="shared" si="5"/>
        <v>460</v>
      </c>
      <c r="H174">
        <v>3831.9399999999996</v>
      </c>
      <c r="I174">
        <v>4621</v>
      </c>
    </row>
    <row r="175" spans="1:9" x14ac:dyDescent="0.25">
      <c r="A175" s="3">
        <v>45368</v>
      </c>
      <c r="B175" s="10">
        <v>1547</v>
      </c>
      <c r="C175" s="10">
        <v>1332</v>
      </c>
      <c r="D175" s="10">
        <v>1996</v>
      </c>
      <c r="E175" s="10">
        <v>1540</v>
      </c>
      <c r="F175" s="10">
        <f t="shared" si="4"/>
        <v>215</v>
      </c>
      <c r="G175" s="10">
        <f t="shared" si="5"/>
        <v>456</v>
      </c>
      <c r="H175">
        <v>3831.9399999999996</v>
      </c>
      <c r="I175">
        <v>4621</v>
      </c>
    </row>
    <row r="176" spans="1:9" x14ac:dyDescent="0.25">
      <c r="A176" s="3">
        <v>45369</v>
      </c>
      <c r="B176" s="10">
        <v>1576</v>
      </c>
      <c r="C176" s="10">
        <v>1361</v>
      </c>
      <c r="D176" s="10">
        <v>1986</v>
      </c>
      <c r="E176" s="10">
        <v>1535</v>
      </c>
      <c r="F176" s="10">
        <f t="shared" si="4"/>
        <v>215</v>
      </c>
      <c r="G176" s="10">
        <f t="shared" si="5"/>
        <v>451</v>
      </c>
      <c r="H176">
        <v>3831.9399999999996</v>
      </c>
      <c r="I176">
        <v>4621</v>
      </c>
    </row>
    <row r="177" spans="1:9" x14ac:dyDescent="0.25">
      <c r="A177" s="3">
        <v>45370</v>
      </c>
      <c r="B177" s="10">
        <v>1637</v>
      </c>
      <c r="C177" s="10">
        <v>1411</v>
      </c>
      <c r="D177" s="10">
        <v>1964</v>
      </c>
      <c r="E177" s="10">
        <v>1518</v>
      </c>
      <c r="F177" s="10">
        <f t="shared" si="4"/>
        <v>226</v>
      </c>
      <c r="G177" s="10">
        <f t="shared" si="5"/>
        <v>446</v>
      </c>
      <c r="H177">
        <v>3831.9399999999996</v>
      </c>
      <c r="I177">
        <v>4621</v>
      </c>
    </row>
    <row r="178" spans="1:9" x14ac:dyDescent="0.25">
      <c r="A178" s="3">
        <v>45371</v>
      </c>
      <c r="B178" s="10">
        <v>1745</v>
      </c>
      <c r="C178" s="10">
        <v>1519</v>
      </c>
      <c r="D178" s="10">
        <v>1924</v>
      </c>
      <c r="E178" s="10">
        <v>1484</v>
      </c>
      <c r="F178" s="10">
        <f t="shared" si="4"/>
        <v>226</v>
      </c>
      <c r="G178" s="10">
        <f t="shared" si="5"/>
        <v>440</v>
      </c>
      <c r="H178">
        <v>3831.9399999999996</v>
      </c>
      <c r="I178">
        <v>4621</v>
      </c>
    </row>
    <row r="179" spans="1:9" x14ac:dyDescent="0.25">
      <c r="A179" s="3">
        <v>45372</v>
      </c>
      <c r="B179" s="10">
        <v>1730</v>
      </c>
      <c r="C179" s="10">
        <v>1497</v>
      </c>
      <c r="D179" s="10">
        <v>1892</v>
      </c>
      <c r="E179" s="10">
        <v>1457</v>
      </c>
      <c r="F179" s="10">
        <f t="shared" si="4"/>
        <v>233</v>
      </c>
      <c r="G179" s="10">
        <f t="shared" si="5"/>
        <v>435</v>
      </c>
      <c r="H179">
        <v>3831.9399999999996</v>
      </c>
      <c r="I179">
        <v>4621</v>
      </c>
    </row>
    <row r="180" spans="1:9" x14ac:dyDescent="0.25">
      <c r="A180" s="3">
        <v>45373</v>
      </c>
      <c r="B180" s="10">
        <v>1672</v>
      </c>
      <c r="C180" s="10">
        <v>1433</v>
      </c>
      <c r="D180" s="10">
        <v>1899</v>
      </c>
      <c r="E180" s="10">
        <v>1468</v>
      </c>
      <c r="F180" s="10">
        <f t="shared" si="4"/>
        <v>239</v>
      </c>
      <c r="G180" s="10">
        <f t="shared" si="5"/>
        <v>431</v>
      </c>
      <c r="H180">
        <v>3831.9399999999996</v>
      </c>
      <c r="I180">
        <v>4621</v>
      </c>
    </row>
    <row r="181" spans="1:9" x14ac:dyDescent="0.25">
      <c r="A181" s="3">
        <v>45374</v>
      </c>
      <c r="B181" s="10">
        <v>1717</v>
      </c>
      <c r="C181" s="10">
        <v>1472</v>
      </c>
      <c r="D181" s="10">
        <v>1935</v>
      </c>
      <c r="E181" s="10">
        <v>1505</v>
      </c>
      <c r="F181" s="10">
        <f t="shared" si="4"/>
        <v>245</v>
      </c>
      <c r="G181" s="10">
        <f t="shared" si="5"/>
        <v>430</v>
      </c>
      <c r="H181">
        <v>3831.9399999999996</v>
      </c>
      <c r="I181">
        <v>4621</v>
      </c>
    </row>
    <row r="182" spans="1:9" x14ac:dyDescent="0.25">
      <c r="A182" s="3">
        <v>45375</v>
      </c>
      <c r="B182" s="10">
        <v>1738</v>
      </c>
      <c r="C182" s="10">
        <v>1487</v>
      </c>
      <c r="D182" s="10">
        <v>1934</v>
      </c>
      <c r="E182" s="10">
        <v>1504</v>
      </c>
      <c r="F182" s="10">
        <f t="shared" si="4"/>
        <v>251</v>
      </c>
      <c r="G182" s="10">
        <f t="shared" si="5"/>
        <v>430</v>
      </c>
      <c r="H182">
        <v>3831.9399999999996</v>
      </c>
      <c r="I182">
        <v>4621</v>
      </c>
    </row>
    <row r="183" spans="1:9" x14ac:dyDescent="0.25">
      <c r="A183" s="3">
        <v>45376</v>
      </c>
      <c r="B183" s="10">
        <v>1773</v>
      </c>
      <c r="C183" s="10">
        <v>1515</v>
      </c>
      <c r="D183" s="10">
        <v>2104</v>
      </c>
      <c r="E183" s="10">
        <v>1674</v>
      </c>
      <c r="F183" s="10">
        <f t="shared" si="4"/>
        <v>258</v>
      </c>
      <c r="G183" s="10">
        <f t="shared" si="5"/>
        <v>430</v>
      </c>
      <c r="H183">
        <v>3831.9399999999996</v>
      </c>
      <c r="I183">
        <v>4621</v>
      </c>
    </row>
    <row r="184" spans="1:9" x14ac:dyDescent="0.25">
      <c r="A184" s="3">
        <v>45377</v>
      </c>
      <c r="B184" s="10">
        <v>1851</v>
      </c>
      <c r="C184" s="10">
        <v>1586</v>
      </c>
      <c r="D184" s="10">
        <v>2070</v>
      </c>
      <c r="E184" s="10">
        <v>1640</v>
      </c>
      <c r="F184" s="10">
        <f t="shared" si="4"/>
        <v>265</v>
      </c>
      <c r="G184" s="10">
        <f t="shared" si="5"/>
        <v>430</v>
      </c>
      <c r="H184">
        <v>3831.9399999999996</v>
      </c>
      <c r="I184">
        <v>4621</v>
      </c>
    </row>
    <row r="185" spans="1:9" x14ac:dyDescent="0.25">
      <c r="A185" s="3">
        <v>45378</v>
      </c>
      <c r="B185" s="10">
        <v>1904</v>
      </c>
      <c r="C185" s="10">
        <v>1631</v>
      </c>
      <c r="D185" s="10">
        <v>2041</v>
      </c>
      <c r="E185" s="10">
        <v>1611</v>
      </c>
      <c r="F185" s="10">
        <f t="shared" si="4"/>
        <v>273</v>
      </c>
      <c r="G185" s="10">
        <f t="shared" si="5"/>
        <v>430</v>
      </c>
      <c r="H185">
        <v>3831.9399999999996</v>
      </c>
      <c r="I185">
        <v>4621</v>
      </c>
    </row>
    <row r="186" spans="1:9" x14ac:dyDescent="0.25">
      <c r="A186" s="3">
        <v>45379</v>
      </c>
      <c r="B186" s="10">
        <v>2019</v>
      </c>
      <c r="C186" s="10">
        <v>1740</v>
      </c>
      <c r="D186" s="10">
        <v>2093</v>
      </c>
      <c r="E186" s="10">
        <v>1663</v>
      </c>
      <c r="F186" s="10">
        <f t="shared" si="4"/>
        <v>279</v>
      </c>
      <c r="G186" s="10">
        <f t="shared" si="5"/>
        <v>430</v>
      </c>
      <c r="H186">
        <v>3831.9399999999996</v>
      </c>
      <c r="I186">
        <v>4621</v>
      </c>
    </row>
    <row r="187" spans="1:9" x14ac:dyDescent="0.25">
      <c r="A187" s="3">
        <v>45380</v>
      </c>
      <c r="B187" s="10">
        <v>2084</v>
      </c>
      <c r="C187" s="10">
        <v>1798</v>
      </c>
      <c r="D187" s="10">
        <v>2075</v>
      </c>
      <c r="E187" s="10">
        <v>1645</v>
      </c>
      <c r="F187" s="10">
        <f t="shared" si="4"/>
        <v>286</v>
      </c>
      <c r="G187" s="10">
        <f t="shared" si="5"/>
        <v>430</v>
      </c>
      <c r="H187">
        <v>3831.9399999999996</v>
      </c>
      <c r="I187">
        <v>4621</v>
      </c>
    </row>
    <row r="188" spans="1:9" x14ac:dyDescent="0.25">
      <c r="A188" s="3">
        <v>45381</v>
      </c>
      <c r="B188" s="10">
        <v>2002</v>
      </c>
      <c r="C188" s="10">
        <v>1710</v>
      </c>
      <c r="D188" s="10">
        <v>2068</v>
      </c>
      <c r="E188" s="10">
        <v>1638</v>
      </c>
      <c r="F188" s="10">
        <f t="shared" si="4"/>
        <v>292</v>
      </c>
      <c r="G188" s="10">
        <f t="shared" si="5"/>
        <v>430</v>
      </c>
      <c r="H188">
        <v>3831.9399999999996</v>
      </c>
      <c r="I188">
        <v>4621</v>
      </c>
    </row>
    <row r="189" spans="1:9" x14ac:dyDescent="0.25">
      <c r="A189" s="3">
        <v>45382</v>
      </c>
      <c r="B189" s="10">
        <v>2047</v>
      </c>
      <c r="C189" s="10">
        <v>1748</v>
      </c>
      <c r="D189" s="10">
        <v>2070</v>
      </c>
      <c r="E189" s="10">
        <v>1641</v>
      </c>
      <c r="F189" s="10">
        <f t="shared" si="4"/>
        <v>299</v>
      </c>
      <c r="G189" s="10">
        <f t="shared" si="5"/>
        <v>429</v>
      </c>
      <c r="H189">
        <v>3831.9399999999996</v>
      </c>
      <c r="I189">
        <v>4621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C68B-E83D-43FC-A8C5-5633C752233A}">
  <sheetPr codeName="Sheet51"/>
  <dimension ref="A1:R67"/>
  <sheetViews>
    <sheetView workbookViewId="0">
      <selection activeCell="D9" sqref="D9"/>
    </sheetView>
  </sheetViews>
  <sheetFormatPr defaultRowHeight="15" x14ac:dyDescent="0.25"/>
  <cols>
    <col min="9" max="9" width="8.5703125" customWidth="1"/>
    <col min="11" max="11" width="9.5703125" bestFit="1" customWidth="1"/>
    <col min="12" max="12" width="10.5703125" bestFit="1" customWidth="1"/>
    <col min="13" max="13" width="14.7109375" bestFit="1" customWidth="1"/>
    <col min="14" max="14" width="10.5703125" bestFit="1" customWidth="1"/>
    <col min="15" max="15" width="10" bestFit="1" customWidth="1"/>
    <col min="16" max="16" width="14.28515625" bestFit="1" customWidth="1"/>
  </cols>
  <sheetData>
    <row r="1" spans="1:18" x14ac:dyDescent="0.25">
      <c r="A1" s="106" t="str">
        <f>HYPERLINK("#'Contents page'!A1","Contents page")</f>
        <v>Contents page</v>
      </c>
    </row>
    <row r="2" spans="1:18" ht="24.6" customHeight="1" x14ac:dyDescent="0.35">
      <c r="A2" s="168" t="s">
        <v>157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</row>
    <row r="3" spans="1:18" ht="8.65" customHeight="1" x14ac:dyDescent="0.25"/>
    <row r="5" spans="1:18" x14ac:dyDescent="0.25">
      <c r="A5" s="2" t="s">
        <v>158</v>
      </c>
      <c r="B5" s="2" t="s">
        <v>159</v>
      </c>
      <c r="C5" s="2" t="s">
        <v>160</v>
      </c>
      <c r="D5" s="2" t="s">
        <v>161</v>
      </c>
      <c r="E5" s="2" t="s">
        <v>162</v>
      </c>
      <c r="F5" s="2" t="s">
        <v>163</v>
      </c>
      <c r="G5" s="2" t="s">
        <v>164</v>
      </c>
      <c r="R5" s="2"/>
    </row>
    <row r="6" spans="1:18" x14ac:dyDescent="0.25">
      <c r="A6" s="2" t="s">
        <v>25</v>
      </c>
      <c r="B6" s="2" t="s">
        <v>165</v>
      </c>
      <c r="C6" s="2" t="s">
        <v>166</v>
      </c>
      <c r="D6" s="2">
        <v>181</v>
      </c>
      <c r="E6" s="2">
        <v>250</v>
      </c>
      <c r="F6" s="2">
        <v>8.0000000000000007E-5</v>
      </c>
      <c r="G6" s="2">
        <v>10</v>
      </c>
      <c r="R6" s="2"/>
    </row>
    <row r="7" spans="1:18" x14ac:dyDescent="0.25">
      <c r="A7" s="2" t="s">
        <v>25</v>
      </c>
      <c r="B7" s="2" t="s">
        <v>165</v>
      </c>
      <c r="C7" s="2" t="s">
        <v>167</v>
      </c>
      <c r="D7" s="2">
        <v>76.7</v>
      </c>
      <c r="E7" s="2">
        <v>134.5</v>
      </c>
      <c r="F7" s="2">
        <v>2.1860000000000001E-2</v>
      </c>
      <c r="G7" s="2">
        <v>10</v>
      </c>
      <c r="R7" s="2"/>
    </row>
    <row r="8" spans="1:18" x14ac:dyDescent="0.25">
      <c r="A8" s="2" t="s">
        <v>25</v>
      </c>
      <c r="B8" s="2" t="s">
        <v>165</v>
      </c>
      <c r="C8" s="2" t="s">
        <v>168</v>
      </c>
      <c r="D8" s="2">
        <v>90</v>
      </c>
      <c r="E8" s="2">
        <v>226</v>
      </c>
      <c r="F8" s="2">
        <v>0.11099000000000001</v>
      </c>
      <c r="G8" s="2">
        <v>10</v>
      </c>
      <c r="R8" s="2"/>
    </row>
    <row r="9" spans="1:18" x14ac:dyDescent="0.25">
      <c r="A9" s="2" t="s">
        <v>25</v>
      </c>
      <c r="B9" s="2" t="s">
        <v>165</v>
      </c>
      <c r="C9" s="2" t="s">
        <v>169</v>
      </c>
      <c r="D9" s="2">
        <v>98</v>
      </c>
      <c r="E9" s="2">
        <v>226</v>
      </c>
      <c r="F9" s="2">
        <v>6.565E-2</v>
      </c>
      <c r="G9" s="2">
        <v>10</v>
      </c>
      <c r="R9" s="2"/>
    </row>
    <row r="10" spans="1:18" x14ac:dyDescent="0.25">
      <c r="A10" s="2" t="s">
        <v>25</v>
      </c>
      <c r="B10" s="2" t="s">
        <v>165</v>
      </c>
      <c r="C10" s="2" t="s">
        <v>170</v>
      </c>
      <c r="D10" s="2">
        <v>131</v>
      </c>
      <c r="E10" s="2">
        <v>59</v>
      </c>
      <c r="F10" s="2">
        <v>1.2999999999999999E-4</v>
      </c>
      <c r="G10" s="2">
        <v>10</v>
      </c>
      <c r="R10" s="2"/>
    </row>
    <row r="11" spans="1:18" x14ac:dyDescent="0.25">
      <c r="A11" s="2" t="s">
        <v>25</v>
      </c>
      <c r="B11" s="2" t="s">
        <v>165</v>
      </c>
      <c r="C11" s="2" t="s">
        <v>171</v>
      </c>
      <c r="D11" s="2">
        <v>131</v>
      </c>
      <c r="E11" s="2">
        <v>205</v>
      </c>
      <c r="F11" s="2">
        <v>4.6649999999999997E-2</v>
      </c>
      <c r="G11" s="2">
        <v>10</v>
      </c>
      <c r="R11" s="2"/>
    </row>
    <row r="12" spans="1:18" x14ac:dyDescent="0.25">
      <c r="A12" s="2" t="s">
        <v>25</v>
      </c>
      <c r="B12" s="2" t="s">
        <v>165</v>
      </c>
      <c r="C12" s="2" t="s">
        <v>172</v>
      </c>
      <c r="D12" s="2">
        <v>149</v>
      </c>
      <c r="E12" s="2">
        <v>91.5</v>
      </c>
      <c r="F12" s="2">
        <v>4.0200000000000001E-3</v>
      </c>
      <c r="G12" s="2">
        <v>10</v>
      </c>
      <c r="R12" s="2"/>
    </row>
    <row r="13" spans="1:18" x14ac:dyDescent="0.25">
      <c r="A13" s="2" t="s">
        <v>25</v>
      </c>
      <c r="B13" s="2" t="s">
        <v>165</v>
      </c>
      <c r="C13" s="2" t="s">
        <v>173</v>
      </c>
      <c r="D13" s="2">
        <v>70.599999999999994</v>
      </c>
      <c r="E13" s="2">
        <v>189</v>
      </c>
      <c r="F13" s="2">
        <v>5.47E-3</v>
      </c>
      <c r="G13" s="2">
        <v>10</v>
      </c>
      <c r="R13" s="2"/>
    </row>
    <row r="14" spans="1:18" x14ac:dyDescent="0.25">
      <c r="A14" s="2" t="s">
        <v>25</v>
      </c>
      <c r="B14" s="2" t="s">
        <v>165</v>
      </c>
      <c r="C14" s="2" t="s">
        <v>174</v>
      </c>
      <c r="D14" s="2">
        <v>182.5</v>
      </c>
      <c r="E14" s="2">
        <v>64.5</v>
      </c>
      <c r="F14" s="2">
        <v>3.0000000000000001E-5</v>
      </c>
      <c r="G14" s="2">
        <v>10</v>
      </c>
      <c r="R14" s="2"/>
    </row>
    <row r="15" spans="1:18" x14ac:dyDescent="0.25">
      <c r="A15" s="2" t="s">
        <v>25</v>
      </c>
      <c r="B15" s="2" t="s">
        <v>165</v>
      </c>
      <c r="C15" s="2" t="s">
        <v>175</v>
      </c>
      <c r="D15" s="2">
        <v>104.3</v>
      </c>
      <c r="E15" s="2">
        <v>113.5</v>
      </c>
      <c r="F15" s="2">
        <v>8.6279999999999996E-2</v>
      </c>
      <c r="G15" s="2">
        <v>10</v>
      </c>
      <c r="R15" s="2"/>
    </row>
    <row r="16" spans="1:18" x14ac:dyDescent="0.25">
      <c r="A16" s="2" t="s">
        <v>25</v>
      </c>
      <c r="B16" s="2" t="s">
        <v>165</v>
      </c>
      <c r="C16" s="2" t="s">
        <v>176</v>
      </c>
      <c r="D16" s="2">
        <v>182.75</v>
      </c>
      <c r="E16" s="2">
        <v>91.5</v>
      </c>
      <c r="F16" s="2">
        <v>9.0000000000000006E-5</v>
      </c>
      <c r="G16" s="2">
        <v>10</v>
      </c>
      <c r="R16" s="2"/>
    </row>
    <row r="17" spans="1:18" x14ac:dyDescent="0.25">
      <c r="A17" s="2" t="s">
        <v>25</v>
      </c>
      <c r="B17" s="2" t="s">
        <v>165</v>
      </c>
      <c r="C17" s="2" t="s">
        <v>177</v>
      </c>
      <c r="D17" s="2">
        <v>38.5</v>
      </c>
      <c r="E17" s="2">
        <v>62</v>
      </c>
      <c r="F17" s="2">
        <v>6.003E-2</v>
      </c>
      <c r="G17" s="2">
        <v>10</v>
      </c>
      <c r="R17" s="2"/>
    </row>
    <row r="18" spans="1:18" x14ac:dyDescent="0.25">
      <c r="A18" s="2" t="s">
        <v>25</v>
      </c>
      <c r="B18" s="2" t="s">
        <v>165</v>
      </c>
      <c r="C18" s="2" t="s">
        <v>178</v>
      </c>
      <c r="D18" s="2">
        <v>131</v>
      </c>
      <c r="E18" s="2">
        <v>171</v>
      </c>
      <c r="F18" s="2">
        <v>5.8250000000000003E-2</v>
      </c>
      <c r="G18" s="2">
        <v>10</v>
      </c>
      <c r="R18" s="2"/>
    </row>
    <row r="19" spans="1:18" x14ac:dyDescent="0.25">
      <c r="A19" s="2" t="s">
        <v>25</v>
      </c>
      <c r="B19" s="2" t="s">
        <v>165</v>
      </c>
      <c r="C19" s="2" t="s">
        <v>179</v>
      </c>
      <c r="D19" s="2">
        <v>131</v>
      </c>
      <c r="E19" s="2">
        <v>104.5</v>
      </c>
      <c r="F19" s="2">
        <v>2.2429999999999999E-2</v>
      </c>
      <c r="G19" s="2">
        <v>10</v>
      </c>
      <c r="R19" s="2"/>
    </row>
    <row r="20" spans="1:18" x14ac:dyDescent="0.25">
      <c r="A20" s="2" t="s">
        <v>25</v>
      </c>
      <c r="B20" s="2" t="s">
        <v>165</v>
      </c>
      <c r="C20" s="2" t="s">
        <v>180</v>
      </c>
      <c r="D20" s="2">
        <v>184.5</v>
      </c>
      <c r="E20" s="2">
        <v>134.5</v>
      </c>
      <c r="F20" s="2">
        <v>6.9250000000000006E-2</v>
      </c>
      <c r="G20" s="2">
        <v>10</v>
      </c>
      <c r="R20" s="2"/>
    </row>
    <row r="21" spans="1:18" x14ac:dyDescent="0.25">
      <c r="A21" s="2" t="s">
        <v>25</v>
      </c>
      <c r="B21" s="2" t="s">
        <v>165</v>
      </c>
      <c r="C21" s="2" t="s">
        <v>181</v>
      </c>
      <c r="D21" s="2">
        <v>129.6</v>
      </c>
      <c r="E21" s="2">
        <v>249.6</v>
      </c>
      <c r="F21" s="2">
        <v>6.9120000000000001E-2</v>
      </c>
      <c r="G21" s="2">
        <v>10</v>
      </c>
      <c r="R21" s="2"/>
    </row>
    <row r="22" spans="1:18" x14ac:dyDescent="0.25">
      <c r="A22" s="2" t="s">
        <v>25</v>
      </c>
      <c r="B22" s="2" t="s">
        <v>165</v>
      </c>
      <c r="C22" s="2" t="s">
        <v>182</v>
      </c>
      <c r="D22" s="2">
        <v>97.7</v>
      </c>
      <c r="E22" s="2">
        <v>34.4</v>
      </c>
      <c r="F22" s="2">
        <v>3.5E-4</v>
      </c>
      <c r="G22" s="2">
        <v>10</v>
      </c>
      <c r="R22" s="2"/>
    </row>
    <row r="23" spans="1:18" x14ac:dyDescent="0.25">
      <c r="A23" s="2" t="s">
        <v>25</v>
      </c>
      <c r="B23" s="2" t="s">
        <v>165</v>
      </c>
      <c r="C23" s="2" t="s">
        <v>183</v>
      </c>
      <c r="D23" s="2">
        <v>76.7</v>
      </c>
      <c r="E23" s="2">
        <v>214.6</v>
      </c>
      <c r="F23" s="2">
        <v>0</v>
      </c>
      <c r="G23" s="2">
        <v>10</v>
      </c>
      <c r="R23" s="2"/>
    </row>
    <row r="24" spans="1:18" x14ac:dyDescent="0.25">
      <c r="A24" s="2" t="s">
        <v>25</v>
      </c>
      <c r="B24" s="2" t="s">
        <v>165</v>
      </c>
      <c r="C24" s="2" t="s">
        <v>184</v>
      </c>
      <c r="D24" s="2">
        <v>82</v>
      </c>
      <c r="E24" s="2">
        <v>189</v>
      </c>
      <c r="F24" s="2">
        <v>1.4499999999999999E-3</v>
      </c>
      <c r="G24" s="2">
        <v>10</v>
      </c>
      <c r="R24" s="2"/>
    </row>
    <row r="25" spans="1:18" x14ac:dyDescent="0.25">
      <c r="A25" s="2" t="s">
        <v>25</v>
      </c>
      <c r="B25" s="2" t="s">
        <v>165</v>
      </c>
      <c r="C25" s="2" t="s">
        <v>185</v>
      </c>
      <c r="D25" s="2">
        <v>131</v>
      </c>
      <c r="E25" s="2">
        <v>134.5</v>
      </c>
      <c r="F25" s="2">
        <v>8.3210000000000006E-2</v>
      </c>
      <c r="G25" s="2">
        <v>10</v>
      </c>
      <c r="R25" s="2"/>
    </row>
    <row r="26" spans="1:18" x14ac:dyDescent="0.25">
      <c r="A26" s="2" t="s">
        <v>25</v>
      </c>
      <c r="B26" s="2" t="s">
        <v>165</v>
      </c>
      <c r="C26" s="2" t="s">
        <v>186</v>
      </c>
      <c r="D26" s="2">
        <v>76.7</v>
      </c>
      <c r="E26" s="2">
        <v>168</v>
      </c>
      <c r="F26" s="2">
        <v>0</v>
      </c>
      <c r="G26" s="2">
        <v>10</v>
      </c>
      <c r="R26" s="2"/>
    </row>
    <row r="27" spans="1:18" x14ac:dyDescent="0.25">
      <c r="A27" s="2" t="s">
        <v>25</v>
      </c>
      <c r="B27" s="2" t="s">
        <v>165</v>
      </c>
      <c r="C27" s="2" t="s">
        <v>187</v>
      </c>
      <c r="D27" s="2">
        <v>165.9</v>
      </c>
      <c r="E27" s="2">
        <v>144</v>
      </c>
      <c r="F27" s="2">
        <v>0</v>
      </c>
      <c r="G27" s="2">
        <v>10</v>
      </c>
      <c r="R27" s="2"/>
    </row>
    <row r="28" spans="1:18" x14ac:dyDescent="0.25">
      <c r="A28" s="2" t="s">
        <v>25</v>
      </c>
      <c r="B28" s="2" t="s">
        <v>165</v>
      </c>
      <c r="C28" s="2" t="s">
        <v>188</v>
      </c>
      <c r="D28" s="2">
        <v>147.5</v>
      </c>
      <c r="E28" s="2">
        <v>226</v>
      </c>
      <c r="F28" s="2">
        <v>8.4999999999999995E-4</v>
      </c>
      <c r="G28" s="2">
        <v>10</v>
      </c>
      <c r="R28" s="2"/>
    </row>
    <row r="29" spans="1:18" x14ac:dyDescent="0.25">
      <c r="A29" s="2" t="s">
        <v>25</v>
      </c>
      <c r="B29" s="2" t="s">
        <v>165</v>
      </c>
      <c r="C29" s="2" t="s">
        <v>189</v>
      </c>
      <c r="D29" s="2">
        <v>76.7</v>
      </c>
      <c r="E29" s="2">
        <v>91.5</v>
      </c>
      <c r="F29" s="2">
        <v>0.11879000000000001</v>
      </c>
      <c r="G29" s="2">
        <v>10</v>
      </c>
      <c r="R29" s="2"/>
    </row>
    <row r="30" spans="1:18" x14ac:dyDescent="0.25">
      <c r="A30" s="2" t="s">
        <v>25</v>
      </c>
      <c r="B30" s="2" t="s">
        <v>190</v>
      </c>
      <c r="C30" s="2" t="s">
        <v>191</v>
      </c>
      <c r="D30" s="2">
        <v>216.63</v>
      </c>
      <c r="E30" s="2">
        <v>134</v>
      </c>
      <c r="F30" s="2">
        <v>4.3151599999999997</v>
      </c>
      <c r="G30" s="2">
        <v>23.70956</v>
      </c>
      <c r="R30" s="2"/>
    </row>
    <row r="31" spans="1:18" x14ac:dyDescent="0.25">
      <c r="A31" s="2" t="s">
        <v>25</v>
      </c>
      <c r="B31" s="2" t="s">
        <v>190</v>
      </c>
      <c r="C31" s="2" t="s">
        <v>192</v>
      </c>
      <c r="D31" s="2">
        <v>49</v>
      </c>
      <c r="E31" s="2">
        <v>200</v>
      </c>
      <c r="F31" s="2">
        <v>0.62953999999999999</v>
      </c>
      <c r="G31" s="2">
        <v>3.45865</v>
      </c>
      <c r="R31" s="2"/>
    </row>
    <row r="32" spans="1:18" x14ac:dyDescent="0.25">
      <c r="A32" s="2" t="s">
        <v>25</v>
      </c>
      <c r="B32" s="2" t="s">
        <v>190</v>
      </c>
      <c r="C32" s="2" t="s">
        <v>193</v>
      </c>
      <c r="D32" s="2">
        <v>183.85</v>
      </c>
      <c r="E32" s="2">
        <v>189</v>
      </c>
      <c r="F32" s="2">
        <v>12.713179999999999</v>
      </c>
      <c r="G32" s="2">
        <v>69.854429999999994</v>
      </c>
      <c r="R32" s="2"/>
    </row>
    <row r="33" spans="1:18" x14ac:dyDescent="0.25">
      <c r="A33" s="2" t="s">
        <v>25</v>
      </c>
      <c r="B33" s="2" t="s">
        <v>190</v>
      </c>
      <c r="C33" s="2" t="s">
        <v>194</v>
      </c>
      <c r="D33" s="2">
        <v>180</v>
      </c>
      <c r="E33" s="2">
        <v>38</v>
      </c>
      <c r="F33" s="2">
        <v>5.6877700000000004</v>
      </c>
      <c r="G33" s="2">
        <v>31.254049999999999</v>
      </c>
      <c r="R33" s="2"/>
    </row>
    <row r="34" spans="1:18" x14ac:dyDescent="0.25">
      <c r="A34" s="2" t="s">
        <v>25</v>
      </c>
      <c r="B34" s="2" t="s">
        <v>190</v>
      </c>
      <c r="C34" s="2" t="s">
        <v>195</v>
      </c>
      <c r="D34" s="2">
        <v>26.59</v>
      </c>
      <c r="E34" s="2">
        <v>53.18</v>
      </c>
      <c r="F34" s="2">
        <v>10.015689999999999</v>
      </c>
      <c r="G34" s="2">
        <v>55.030140000000003</v>
      </c>
      <c r="R34" s="2"/>
    </row>
    <row r="35" spans="1:18" x14ac:dyDescent="0.25">
      <c r="A35" s="2" t="s">
        <v>25</v>
      </c>
      <c r="B35" s="2" t="s">
        <v>190</v>
      </c>
      <c r="C35" s="2" t="s">
        <v>196</v>
      </c>
      <c r="D35" s="2">
        <v>201</v>
      </c>
      <c r="E35" s="2">
        <v>250</v>
      </c>
      <c r="F35" s="2">
        <v>10.934139999999999</v>
      </c>
      <c r="G35" s="2">
        <v>60.077849999999998</v>
      </c>
      <c r="R35" s="2"/>
    </row>
    <row r="36" spans="1:18" x14ac:dyDescent="0.25">
      <c r="A36" s="2" t="s">
        <v>25</v>
      </c>
      <c r="B36" s="2" t="s">
        <v>190</v>
      </c>
      <c r="C36" s="2" t="s">
        <v>197</v>
      </c>
      <c r="D36" s="2">
        <v>183.85</v>
      </c>
      <c r="E36" s="2">
        <v>216.9</v>
      </c>
      <c r="F36" s="2">
        <v>4.8895</v>
      </c>
      <c r="G36" s="2">
        <v>26.867039999999999</v>
      </c>
      <c r="R36" s="2"/>
    </row>
    <row r="37" spans="1:18" x14ac:dyDescent="0.25">
      <c r="A37" s="2" t="s">
        <v>26</v>
      </c>
      <c r="B37" s="2" t="s">
        <v>165</v>
      </c>
      <c r="C37" s="2" t="s">
        <v>166</v>
      </c>
      <c r="D37" s="2">
        <v>181</v>
      </c>
      <c r="E37" s="2">
        <v>250</v>
      </c>
      <c r="F37" s="2">
        <v>0.13749</v>
      </c>
      <c r="G37" s="2">
        <v>10</v>
      </c>
      <c r="R37" s="2"/>
    </row>
    <row r="38" spans="1:18" x14ac:dyDescent="0.25">
      <c r="A38" s="2" t="s">
        <v>26</v>
      </c>
      <c r="B38" s="2" t="s">
        <v>165</v>
      </c>
      <c r="C38" s="2" t="s">
        <v>167</v>
      </c>
      <c r="D38" s="2">
        <v>76.7</v>
      </c>
      <c r="E38" s="2">
        <v>134.5</v>
      </c>
      <c r="F38" s="2">
        <v>3.3500000000000001E-3</v>
      </c>
      <c r="G38" s="2">
        <v>10</v>
      </c>
      <c r="R38" s="2"/>
    </row>
    <row r="39" spans="1:18" x14ac:dyDescent="0.25">
      <c r="A39" s="2" t="s">
        <v>26</v>
      </c>
      <c r="B39" s="2" t="s">
        <v>165</v>
      </c>
      <c r="C39" s="2" t="s">
        <v>168</v>
      </c>
      <c r="D39" s="2">
        <v>90</v>
      </c>
      <c r="E39" s="2">
        <v>226</v>
      </c>
      <c r="F39" s="2">
        <v>1.555E-2</v>
      </c>
      <c r="G39" s="2">
        <v>10</v>
      </c>
      <c r="R39" s="2"/>
    </row>
    <row r="40" spans="1:18" x14ac:dyDescent="0.25">
      <c r="A40" s="2" t="s">
        <v>26</v>
      </c>
      <c r="B40" s="2" t="s">
        <v>165</v>
      </c>
      <c r="C40" s="2" t="s">
        <v>169</v>
      </c>
      <c r="D40" s="2">
        <v>98</v>
      </c>
      <c r="E40" s="2">
        <v>226</v>
      </c>
      <c r="F40" s="2">
        <v>2.7200000000000002E-3</v>
      </c>
      <c r="G40" s="2">
        <v>10</v>
      </c>
      <c r="R40" s="2"/>
    </row>
    <row r="41" spans="1:18" x14ac:dyDescent="0.25">
      <c r="A41" s="2" t="s">
        <v>26</v>
      </c>
      <c r="B41" s="2" t="s">
        <v>165</v>
      </c>
      <c r="C41" s="2" t="s">
        <v>170</v>
      </c>
      <c r="D41" s="2">
        <v>131</v>
      </c>
      <c r="E41" s="2">
        <v>59</v>
      </c>
      <c r="F41" s="2">
        <v>1.1000000000000001E-3</v>
      </c>
      <c r="G41" s="2">
        <v>10</v>
      </c>
      <c r="R41" s="2"/>
    </row>
    <row r="42" spans="1:18" x14ac:dyDescent="0.25">
      <c r="A42" s="2" t="s">
        <v>26</v>
      </c>
      <c r="B42" s="2" t="s">
        <v>165</v>
      </c>
      <c r="C42" s="2" t="s">
        <v>171</v>
      </c>
      <c r="D42" s="2">
        <v>131</v>
      </c>
      <c r="E42" s="2">
        <v>205</v>
      </c>
      <c r="F42" s="2">
        <v>1.099E-2</v>
      </c>
      <c r="G42" s="2">
        <v>10</v>
      </c>
      <c r="R42" s="2"/>
    </row>
    <row r="43" spans="1:18" x14ac:dyDescent="0.25">
      <c r="A43" s="2" t="s">
        <v>26</v>
      </c>
      <c r="B43" s="2" t="s">
        <v>165</v>
      </c>
      <c r="C43" s="2" t="s">
        <v>172</v>
      </c>
      <c r="D43" s="2">
        <v>149</v>
      </c>
      <c r="E43" s="2">
        <v>91.5</v>
      </c>
      <c r="F43" s="2">
        <v>5.9000000000000003E-4</v>
      </c>
      <c r="G43" s="2">
        <v>10</v>
      </c>
      <c r="R43" s="2"/>
    </row>
    <row r="44" spans="1:18" x14ac:dyDescent="0.25">
      <c r="A44" s="2" t="s">
        <v>26</v>
      </c>
      <c r="B44" s="2" t="s">
        <v>165</v>
      </c>
      <c r="C44" s="2" t="s">
        <v>173</v>
      </c>
      <c r="D44" s="2">
        <v>70.599999999999994</v>
      </c>
      <c r="E44" s="2">
        <v>189</v>
      </c>
      <c r="F44" s="2">
        <v>3.0300000000000001E-3</v>
      </c>
      <c r="G44" s="2">
        <v>10</v>
      </c>
      <c r="R44" s="2"/>
    </row>
    <row r="45" spans="1:18" x14ac:dyDescent="0.25">
      <c r="A45" s="2" t="s">
        <v>26</v>
      </c>
      <c r="B45" s="2" t="s">
        <v>165</v>
      </c>
      <c r="C45" s="2" t="s">
        <v>174</v>
      </c>
      <c r="D45" s="2">
        <v>182.5</v>
      </c>
      <c r="E45" s="2">
        <v>64.5</v>
      </c>
      <c r="F45" s="2">
        <v>1.9000000000000001E-4</v>
      </c>
      <c r="G45" s="2">
        <v>10</v>
      </c>
      <c r="R45" s="2"/>
    </row>
    <row r="46" spans="1:18" x14ac:dyDescent="0.25">
      <c r="A46" s="2" t="s">
        <v>26</v>
      </c>
      <c r="B46" s="2" t="s">
        <v>165</v>
      </c>
      <c r="C46" s="2" t="s">
        <v>175</v>
      </c>
      <c r="D46" s="2">
        <v>104.3</v>
      </c>
      <c r="E46" s="2">
        <v>113.5</v>
      </c>
      <c r="F46" s="2">
        <v>1.316E-2</v>
      </c>
      <c r="G46" s="2">
        <v>10</v>
      </c>
      <c r="R46" s="2"/>
    </row>
    <row r="47" spans="1:18" x14ac:dyDescent="0.25">
      <c r="A47" s="2" t="s">
        <v>26</v>
      </c>
      <c r="B47" s="2" t="s">
        <v>165</v>
      </c>
      <c r="C47" s="2" t="s">
        <v>176</v>
      </c>
      <c r="D47" s="2">
        <v>182.75</v>
      </c>
      <c r="E47" s="2">
        <v>91.5</v>
      </c>
      <c r="F47" s="2">
        <v>6.9999999999999999E-4</v>
      </c>
      <c r="G47" s="2">
        <v>10</v>
      </c>
      <c r="R47" s="2"/>
    </row>
    <row r="48" spans="1:18" x14ac:dyDescent="0.25">
      <c r="A48" s="2" t="s">
        <v>26</v>
      </c>
      <c r="B48" s="2" t="s">
        <v>165</v>
      </c>
      <c r="C48" s="2" t="s">
        <v>177</v>
      </c>
      <c r="D48" s="2">
        <v>38.5</v>
      </c>
      <c r="E48" s="2">
        <v>62</v>
      </c>
      <c r="F48" s="2">
        <v>1.5890000000000001E-2</v>
      </c>
      <c r="G48" s="2">
        <v>10</v>
      </c>
      <c r="R48" s="2"/>
    </row>
    <row r="49" spans="1:18" x14ac:dyDescent="0.25">
      <c r="A49" s="2" t="s">
        <v>26</v>
      </c>
      <c r="B49" s="2" t="s">
        <v>165</v>
      </c>
      <c r="C49" s="2" t="s">
        <v>178</v>
      </c>
      <c r="D49" s="2">
        <v>131</v>
      </c>
      <c r="E49" s="2">
        <v>171</v>
      </c>
      <c r="F49" s="2">
        <v>0.14363999999999999</v>
      </c>
      <c r="G49" s="2">
        <v>10</v>
      </c>
      <c r="R49" s="2"/>
    </row>
    <row r="50" spans="1:18" x14ac:dyDescent="0.25">
      <c r="A50" s="2" t="s">
        <v>26</v>
      </c>
      <c r="B50" s="2" t="s">
        <v>165</v>
      </c>
      <c r="C50" s="2" t="s">
        <v>179</v>
      </c>
      <c r="D50" s="2">
        <v>131</v>
      </c>
      <c r="E50" s="2">
        <v>104.5</v>
      </c>
      <c r="F50" s="2">
        <v>2.9489999999999999E-2</v>
      </c>
      <c r="G50" s="2">
        <v>10</v>
      </c>
      <c r="R50" s="2"/>
    </row>
    <row r="51" spans="1:18" x14ac:dyDescent="0.25">
      <c r="A51" s="2" t="s">
        <v>26</v>
      </c>
      <c r="B51" s="2" t="s">
        <v>165</v>
      </c>
      <c r="C51" s="2" t="s">
        <v>180</v>
      </c>
      <c r="D51" s="2">
        <v>184.5</v>
      </c>
      <c r="E51" s="2">
        <v>134.5</v>
      </c>
      <c r="F51" s="2">
        <v>5.0000000000000001E-4</v>
      </c>
      <c r="G51" s="2">
        <v>10</v>
      </c>
      <c r="R51" s="2"/>
    </row>
    <row r="52" spans="1:18" x14ac:dyDescent="0.25">
      <c r="A52" s="2" t="s">
        <v>26</v>
      </c>
      <c r="B52" s="2" t="s">
        <v>165</v>
      </c>
      <c r="C52" s="2" t="s">
        <v>181</v>
      </c>
      <c r="D52" s="2">
        <v>129.6</v>
      </c>
      <c r="E52" s="2">
        <v>249.6</v>
      </c>
      <c r="F52" s="2">
        <v>1.426E-2</v>
      </c>
      <c r="G52" s="2">
        <v>10</v>
      </c>
      <c r="R52" s="2"/>
    </row>
    <row r="53" spans="1:18" x14ac:dyDescent="0.25">
      <c r="A53" s="2" t="s">
        <v>26</v>
      </c>
      <c r="B53" s="2" t="s">
        <v>165</v>
      </c>
      <c r="C53" s="2" t="s">
        <v>182</v>
      </c>
      <c r="D53" s="2">
        <v>97.7</v>
      </c>
      <c r="E53" s="2">
        <v>34.4</v>
      </c>
      <c r="F53" s="2">
        <v>1.2529999999999999E-2</v>
      </c>
      <c r="G53" s="2">
        <v>10</v>
      </c>
      <c r="R53" s="2"/>
    </row>
    <row r="54" spans="1:18" x14ac:dyDescent="0.25">
      <c r="A54" s="2" t="s">
        <v>26</v>
      </c>
      <c r="B54" s="2" t="s">
        <v>165</v>
      </c>
      <c r="C54" s="2" t="s">
        <v>183</v>
      </c>
      <c r="D54" s="2">
        <v>76.7</v>
      </c>
      <c r="E54" s="2">
        <v>214.6</v>
      </c>
      <c r="F54" s="2">
        <v>0</v>
      </c>
      <c r="G54" s="2">
        <v>10</v>
      </c>
      <c r="R54" s="2"/>
    </row>
    <row r="55" spans="1:18" x14ac:dyDescent="0.25">
      <c r="A55" s="2" t="s">
        <v>26</v>
      </c>
      <c r="B55" s="2" t="s">
        <v>165</v>
      </c>
      <c r="C55" s="2" t="s">
        <v>184</v>
      </c>
      <c r="D55" s="2">
        <v>82</v>
      </c>
      <c r="E55" s="2">
        <v>189</v>
      </c>
      <c r="F55" s="2">
        <v>1.8249999999999999E-2</v>
      </c>
      <c r="G55" s="2">
        <v>10</v>
      </c>
      <c r="R55" s="2"/>
    </row>
    <row r="56" spans="1:18" x14ac:dyDescent="0.25">
      <c r="A56" s="2" t="s">
        <v>26</v>
      </c>
      <c r="B56" s="2" t="s">
        <v>165</v>
      </c>
      <c r="C56" s="2" t="s">
        <v>185</v>
      </c>
      <c r="D56" s="2">
        <v>131</v>
      </c>
      <c r="E56" s="2">
        <v>134.5</v>
      </c>
      <c r="F56" s="2">
        <v>5.5289999999999999E-2</v>
      </c>
      <c r="G56" s="2">
        <v>10</v>
      </c>
      <c r="R56" s="2"/>
    </row>
    <row r="57" spans="1:18" x14ac:dyDescent="0.25">
      <c r="A57" s="2" t="s">
        <v>26</v>
      </c>
      <c r="B57" s="2" t="s">
        <v>165</v>
      </c>
      <c r="C57" s="2" t="s">
        <v>186</v>
      </c>
      <c r="D57" s="2">
        <v>76.7</v>
      </c>
      <c r="E57" s="2">
        <v>168</v>
      </c>
      <c r="F57" s="2">
        <v>0</v>
      </c>
      <c r="G57" s="2">
        <v>10</v>
      </c>
      <c r="R57" s="2"/>
    </row>
    <row r="58" spans="1:18" x14ac:dyDescent="0.25">
      <c r="A58" s="2" t="s">
        <v>26</v>
      </c>
      <c r="B58" s="2" t="s">
        <v>165</v>
      </c>
      <c r="C58" s="2" t="s">
        <v>187</v>
      </c>
      <c r="D58" s="2">
        <v>165.9</v>
      </c>
      <c r="E58" s="2">
        <v>144</v>
      </c>
      <c r="F58" s="2">
        <v>0</v>
      </c>
      <c r="G58" s="2">
        <v>10</v>
      </c>
      <c r="R58" s="2"/>
    </row>
    <row r="59" spans="1:18" x14ac:dyDescent="0.25">
      <c r="A59" s="2" t="s">
        <v>26</v>
      </c>
      <c r="B59" s="2" t="s">
        <v>165</v>
      </c>
      <c r="C59" s="2" t="s">
        <v>188</v>
      </c>
      <c r="D59" s="2">
        <v>147.5</v>
      </c>
      <c r="E59" s="2">
        <v>226</v>
      </c>
      <c r="F59" s="2">
        <v>6.0000000000000002E-5</v>
      </c>
      <c r="G59" s="2">
        <v>10</v>
      </c>
      <c r="R59" s="2"/>
    </row>
    <row r="60" spans="1:18" x14ac:dyDescent="0.25">
      <c r="A60" s="2" t="s">
        <v>26</v>
      </c>
      <c r="B60" s="2" t="s">
        <v>165</v>
      </c>
      <c r="C60" s="2" t="s">
        <v>189</v>
      </c>
      <c r="D60" s="2">
        <v>76.7</v>
      </c>
      <c r="E60" s="2">
        <v>91.5</v>
      </c>
      <c r="F60" s="2">
        <v>2.9760000000000002E-2</v>
      </c>
      <c r="G60" s="2">
        <v>10</v>
      </c>
      <c r="R60" s="2"/>
    </row>
    <row r="61" spans="1:18" x14ac:dyDescent="0.25">
      <c r="A61" s="2" t="s">
        <v>26</v>
      </c>
      <c r="B61" s="2" t="s">
        <v>190</v>
      </c>
      <c r="C61" s="2" t="s">
        <v>191</v>
      </c>
      <c r="D61" s="2">
        <v>216.63</v>
      </c>
      <c r="E61" s="2">
        <v>134</v>
      </c>
      <c r="F61" s="2">
        <v>4.0618400000000001</v>
      </c>
      <c r="G61" s="2">
        <v>22.196190000000001</v>
      </c>
      <c r="R61" s="2"/>
    </row>
    <row r="62" spans="1:18" x14ac:dyDescent="0.25">
      <c r="A62" s="2" t="s">
        <v>26</v>
      </c>
      <c r="B62" s="2" t="s">
        <v>190</v>
      </c>
      <c r="C62" s="2" t="s">
        <v>192</v>
      </c>
      <c r="D62" s="2">
        <v>49</v>
      </c>
      <c r="E62" s="2">
        <v>200</v>
      </c>
      <c r="F62" s="2">
        <v>0.17047000000000001</v>
      </c>
      <c r="G62" s="2">
        <v>0.93098999999999998</v>
      </c>
      <c r="R62" s="2"/>
    </row>
    <row r="63" spans="1:18" x14ac:dyDescent="0.25">
      <c r="A63" s="2" t="s">
        <v>26</v>
      </c>
      <c r="B63" s="2" t="s">
        <v>190</v>
      </c>
      <c r="C63" s="2" t="s">
        <v>193</v>
      </c>
      <c r="D63" s="2">
        <v>183.85</v>
      </c>
      <c r="E63" s="2">
        <v>189</v>
      </c>
      <c r="F63" s="2">
        <v>14.387180000000001</v>
      </c>
      <c r="G63" s="2">
        <v>78.617829999999998</v>
      </c>
      <c r="R63" s="2"/>
    </row>
    <row r="64" spans="1:18" x14ac:dyDescent="0.25">
      <c r="A64" s="2" t="s">
        <v>26</v>
      </c>
      <c r="B64" s="2" t="s">
        <v>190</v>
      </c>
      <c r="C64" s="2" t="s">
        <v>194</v>
      </c>
      <c r="D64" s="2">
        <v>180</v>
      </c>
      <c r="E64" s="2">
        <v>38</v>
      </c>
      <c r="F64" s="2">
        <v>2.10947</v>
      </c>
      <c r="G64" s="2">
        <v>11.5298</v>
      </c>
      <c r="R64" s="2"/>
    </row>
    <row r="65" spans="1:18" x14ac:dyDescent="0.25">
      <c r="A65" s="2" t="s">
        <v>26</v>
      </c>
      <c r="B65" s="2" t="s">
        <v>190</v>
      </c>
      <c r="C65" s="2" t="s">
        <v>195</v>
      </c>
      <c r="D65" s="2">
        <v>26.59</v>
      </c>
      <c r="E65" s="2">
        <v>53.18</v>
      </c>
      <c r="F65" s="2">
        <v>6.1717300000000002</v>
      </c>
      <c r="G65" s="2">
        <v>33.730739999999997</v>
      </c>
      <c r="R65" s="2"/>
    </row>
    <row r="66" spans="1:18" x14ac:dyDescent="0.25">
      <c r="A66" s="2" t="s">
        <v>26</v>
      </c>
      <c r="B66" s="2" t="s">
        <v>190</v>
      </c>
      <c r="C66" s="2" t="s">
        <v>196</v>
      </c>
      <c r="D66" s="2">
        <v>201</v>
      </c>
      <c r="E66" s="2">
        <v>250</v>
      </c>
      <c r="F66" s="2">
        <v>9.8790399999999998</v>
      </c>
      <c r="G66" s="2">
        <v>53.98415</v>
      </c>
      <c r="R66" s="2"/>
    </row>
    <row r="67" spans="1:18" x14ac:dyDescent="0.25">
      <c r="A67" s="2" t="s">
        <v>26</v>
      </c>
      <c r="B67" s="2" t="s">
        <v>190</v>
      </c>
      <c r="C67" s="2" t="s">
        <v>197</v>
      </c>
      <c r="D67" s="2">
        <v>183.85</v>
      </c>
      <c r="E67" s="2">
        <v>216.9</v>
      </c>
      <c r="F67" s="2">
        <v>4.2880599999999998</v>
      </c>
      <c r="G67" s="2">
        <v>23.432739999999999</v>
      </c>
      <c r="R67" s="2"/>
    </row>
  </sheetData>
  <mergeCells count="1">
    <mergeCell ref="A2:M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1A330-78A9-4572-A3C5-E27E48337094}">
  <sheetPr codeName="Sheet52"/>
  <dimension ref="A1:M371"/>
  <sheetViews>
    <sheetView workbookViewId="0">
      <selection activeCell="D6" sqref="D6"/>
    </sheetView>
  </sheetViews>
  <sheetFormatPr defaultRowHeight="15" x14ac:dyDescent="0.25"/>
  <cols>
    <col min="1" max="4" width="10.5703125" bestFit="1" customWidth="1"/>
  </cols>
  <sheetData>
    <row r="1" spans="1:13" x14ac:dyDescent="0.25">
      <c r="A1" s="106" t="str">
        <f>HYPERLINK("#'Contents page'!A1","Contents page")</f>
        <v>Contents page</v>
      </c>
    </row>
    <row r="2" spans="1:13" ht="24.6" customHeight="1" x14ac:dyDescent="0.35">
      <c r="A2" s="168" t="s">
        <v>198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</row>
    <row r="3" spans="1:13" ht="8.65" customHeight="1" x14ac:dyDescent="0.25"/>
    <row r="5" spans="1:13" x14ac:dyDescent="0.25">
      <c r="A5" t="s">
        <v>199</v>
      </c>
      <c r="B5" t="s">
        <v>26</v>
      </c>
      <c r="C5" t="s">
        <v>25</v>
      </c>
      <c r="D5" t="s">
        <v>114</v>
      </c>
    </row>
    <row r="6" spans="1:13" x14ac:dyDescent="0.25">
      <c r="A6" s="4">
        <v>36434</v>
      </c>
      <c r="B6">
        <v>30.45</v>
      </c>
      <c r="C6">
        <v>100.46</v>
      </c>
      <c r="D6">
        <v>173.42</v>
      </c>
    </row>
    <row r="7" spans="1:13" x14ac:dyDescent="0.25">
      <c r="A7" s="4">
        <v>36435</v>
      </c>
      <c r="B7">
        <v>56.75</v>
      </c>
      <c r="C7">
        <v>207.08</v>
      </c>
      <c r="D7">
        <v>297.61</v>
      </c>
    </row>
    <row r="8" spans="1:13" x14ac:dyDescent="0.25">
      <c r="A8" s="4">
        <v>36436</v>
      </c>
      <c r="B8">
        <v>82.05</v>
      </c>
      <c r="C8">
        <v>299.39999999999998</v>
      </c>
      <c r="D8">
        <v>394.43</v>
      </c>
    </row>
    <row r="9" spans="1:13" x14ac:dyDescent="0.25">
      <c r="A9" s="4">
        <v>36437</v>
      </c>
      <c r="B9">
        <v>111.65</v>
      </c>
      <c r="C9">
        <v>386.23</v>
      </c>
      <c r="D9">
        <v>491.92</v>
      </c>
    </row>
    <row r="10" spans="1:13" x14ac:dyDescent="0.25">
      <c r="A10" s="4">
        <v>36438</v>
      </c>
      <c r="B10">
        <v>136.33000000000001</v>
      </c>
      <c r="C10">
        <v>486.66</v>
      </c>
      <c r="D10">
        <v>569.64</v>
      </c>
    </row>
    <row r="11" spans="1:13" x14ac:dyDescent="0.25">
      <c r="A11" s="4">
        <v>36439</v>
      </c>
      <c r="B11">
        <v>160.5</v>
      </c>
      <c r="C11">
        <v>606.97</v>
      </c>
      <c r="D11">
        <v>635.74</v>
      </c>
    </row>
    <row r="12" spans="1:13" x14ac:dyDescent="0.25">
      <c r="A12" s="4">
        <v>36440</v>
      </c>
      <c r="B12">
        <v>184.5</v>
      </c>
      <c r="C12">
        <v>731.85</v>
      </c>
      <c r="D12">
        <v>722.48</v>
      </c>
    </row>
    <row r="13" spans="1:13" x14ac:dyDescent="0.25">
      <c r="A13" s="4">
        <v>36441</v>
      </c>
      <c r="B13">
        <v>208.5</v>
      </c>
      <c r="C13">
        <v>808.54</v>
      </c>
      <c r="D13">
        <v>812.53</v>
      </c>
    </row>
    <row r="14" spans="1:13" x14ac:dyDescent="0.25">
      <c r="A14" s="4">
        <v>36442</v>
      </c>
      <c r="B14">
        <v>247.61</v>
      </c>
      <c r="C14">
        <v>877.77</v>
      </c>
      <c r="D14">
        <v>914.77</v>
      </c>
    </row>
    <row r="15" spans="1:13" x14ac:dyDescent="0.25">
      <c r="A15" s="4">
        <v>36443</v>
      </c>
      <c r="B15">
        <v>314.82</v>
      </c>
      <c r="C15" s="10">
        <v>967.99</v>
      </c>
      <c r="D15" s="17">
        <v>1009.53</v>
      </c>
    </row>
    <row r="16" spans="1:13" x14ac:dyDescent="0.25">
      <c r="A16" s="4">
        <v>36444</v>
      </c>
      <c r="B16" s="17">
        <v>387.18</v>
      </c>
      <c r="C16" s="10">
        <v>1066.7</v>
      </c>
      <c r="D16" s="10">
        <v>1073.77</v>
      </c>
    </row>
    <row r="17" spans="1:4" x14ac:dyDescent="0.25">
      <c r="A17" s="4">
        <v>36445</v>
      </c>
      <c r="B17" s="17">
        <v>443.82</v>
      </c>
      <c r="C17" s="10">
        <v>1172.18</v>
      </c>
      <c r="D17" s="10">
        <v>1133.92</v>
      </c>
    </row>
    <row r="18" spans="1:4" x14ac:dyDescent="0.25">
      <c r="A18" s="4">
        <v>36446</v>
      </c>
      <c r="B18" s="17">
        <v>492.41</v>
      </c>
      <c r="C18" s="10">
        <v>1284.02</v>
      </c>
      <c r="D18" s="10">
        <v>1181.92</v>
      </c>
    </row>
    <row r="19" spans="1:4" x14ac:dyDescent="0.25">
      <c r="A19" s="4">
        <v>36447</v>
      </c>
      <c r="B19" s="17">
        <v>540.41</v>
      </c>
      <c r="C19" s="10">
        <v>1385.72</v>
      </c>
      <c r="D19" s="10">
        <v>1248.8699999999999</v>
      </c>
    </row>
    <row r="20" spans="1:4" x14ac:dyDescent="0.25">
      <c r="A20" s="4">
        <v>36448</v>
      </c>
      <c r="B20" s="17">
        <v>583.72</v>
      </c>
      <c r="C20" s="10">
        <v>1481.72</v>
      </c>
      <c r="D20" s="10">
        <v>1303.67</v>
      </c>
    </row>
    <row r="21" spans="1:4" x14ac:dyDescent="0.25">
      <c r="A21" s="4">
        <v>36449</v>
      </c>
      <c r="B21" s="17">
        <v>648.12</v>
      </c>
      <c r="C21" s="10">
        <v>1567.67</v>
      </c>
      <c r="D21" s="10">
        <v>1375.67</v>
      </c>
    </row>
    <row r="22" spans="1:4" x14ac:dyDescent="0.25">
      <c r="A22" s="4">
        <v>36450</v>
      </c>
      <c r="B22" s="17">
        <v>712.59</v>
      </c>
      <c r="C22" s="10">
        <v>1670.91</v>
      </c>
      <c r="D22" s="10">
        <v>1446.62</v>
      </c>
    </row>
    <row r="23" spans="1:4" x14ac:dyDescent="0.25">
      <c r="A23" s="4">
        <v>36451</v>
      </c>
      <c r="B23" s="17">
        <v>760.47</v>
      </c>
      <c r="C23" s="10">
        <v>1790.11</v>
      </c>
      <c r="D23" s="10">
        <v>1542.62</v>
      </c>
    </row>
    <row r="24" spans="1:4" x14ac:dyDescent="0.25">
      <c r="A24" s="4">
        <v>36452</v>
      </c>
      <c r="B24" s="17">
        <v>807.63</v>
      </c>
      <c r="C24" s="10">
        <v>1877.67</v>
      </c>
      <c r="D24" s="10">
        <v>1637.8</v>
      </c>
    </row>
    <row r="25" spans="1:4" x14ac:dyDescent="0.25">
      <c r="A25" s="4">
        <v>36453</v>
      </c>
      <c r="B25" s="17">
        <v>841.4</v>
      </c>
      <c r="C25" s="10">
        <v>1974.83</v>
      </c>
      <c r="D25" s="10">
        <v>1735.73</v>
      </c>
    </row>
    <row r="26" spans="1:4" x14ac:dyDescent="0.25">
      <c r="A26" s="4">
        <v>36454</v>
      </c>
      <c r="B26" s="17">
        <v>865.4</v>
      </c>
      <c r="C26" s="10">
        <v>2087.04</v>
      </c>
      <c r="D26" s="10">
        <v>1844.36</v>
      </c>
    </row>
    <row r="27" spans="1:4" x14ac:dyDescent="0.25">
      <c r="A27" s="4">
        <v>36455</v>
      </c>
      <c r="B27" s="17">
        <v>889.4</v>
      </c>
      <c r="C27" s="10">
        <v>2174.0700000000002</v>
      </c>
      <c r="D27" s="10">
        <v>1964.36</v>
      </c>
    </row>
    <row r="28" spans="1:4" x14ac:dyDescent="0.25">
      <c r="A28" s="4">
        <v>36456</v>
      </c>
      <c r="B28" s="17">
        <v>909.5</v>
      </c>
      <c r="C28" s="10">
        <v>2252.91</v>
      </c>
      <c r="D28" s="10">
        <v>2053.29</v>
      </c>
    </row>
    <row r="29" spans="1:4" x14ac:dyDescent="0.25">
      <c r="A29" s="4">
        <v>36457</v>
      </c>
      <c r="B29" s="17">
        <v>936.05</v>
      </c>
      <c r="C29" s="10">
        <v>2333.35</v>
      </c>
      <c r="D29" s="10">
        <v>2130.27</v>
      </c>
    </row>
    <row r="30" spans="1:4" x14ac:dyDescent="0.25">
      <c r="A30" s="4">
        <v>36458</v>
      </c>
      <c r="B30" s="17">
        <v>985.61</v>
      </c>
      <c r="C30" s="10">
        <v>2430.31</v>
      </c>
      <c r="D30" s="10">
        <v>2225.37</v>
      </c>
    </row>
    <row r="31" spans="1:4" x14ac:dyDescent="0.25">
      <c r="A31" s="4">
        <v>36459</v>
      </c>
      <c r="B31" s="17">
        <v>1012.3</v>
      </c>
      <c r="C31" s="10">
        <v>2542.6999999999998</v>
      </c>
      <c r="D31" s="10">
        <v>2310.5700000000002</v>
      </c>
    </row>
    <row r="32" spans="1:4" x14ac:dyDescent="0.25">
      <c r="A32" s="4">
        <v>36460</v>
      </c>
      <c r="B32" s="17">
        <v>1036.3</v>
      </c>
      <c r="C32" s="10">
        <v>2639.99</v>
      </c>
      <c r="D32" s="10">
        <v>2395.52</v>
      </c>
    </row>
    <row r="33" spans="1:4" x14ac:dyDescent="0.25">
      <c r="A33" s="4">
        <v>36461</v>
      </c>
      <c r="B33" s="17">
        <v>1061</v>
      </c>
      <c r="C33" s="10">
        <v>2739.87</v>
      </c>
      <c r="D33" s="10">
        <v>2490.62</v>
      </c>
    </row>
    <row r="34" spans="1:4" x14ac:dyDescent="0.25">
      <c r="A34" s="4">
        <v>36462</v>
      </c>
      <c r="B34" s="17">
        <v>1085</v>
      </c>
      <c r="C34" s="10">
        <v>2836.55</v>
      </c>
      <c r="D34" s="10">
        <v>2567.7800000000002</v>
      </c>
    </row>
    <row r="35" spans="1:4" x14ac:dyDescent="0.25">
      <c r="A35" s="4">
        <v>36463</v>
      </c>
      <c r="B35" s="17">
        <v>1109</v>
      </c>
      <c r="C35" s="10">
        <v>2934.9</v>
      </c>
      <c r="D35" s="10">
        <v>2659.25</v>
      </c>
    </row>
    <row r="36" spans="1:4" x14ac:dyDescent="0.25">
      <c r="A36" s="4">
        <v>36464</v>
      </c>
      <c r="B36" s="17">
        <v>1133</v>
      </c>
      <c r="C36" s="10">
        <v>3029.3</v>
      </c>
      <c r="D36" s="10">
        <v>2757.22</v>
      </c>
    </row>
    <row r="37" spans="1:4" x14ac:dyDescent="0.25">
      <c r="A37" s="4">
        <v>36465</v>
      </c>
      <c r="B37" s="17">
        <v>1144.42</v>
      </c>
      <c r="C37" s="10">
        <v>3090.98</v>
      </c>
      <c r="D37" s="10">
        <v>2852.85</v>
      </c>
    </row>
    <row r="38" spans="1:4" x14ac:dyDescent="0.25">
      <c r="A38" s="4">
        <v>36466</v>
      </c>
      <c r="B38" s="17">
        <v>1168.42</v>
      </c>
      <c r="C38" s="10">
        <v>3152.37</v>
      </c>
      <c r="D38" s="10">
        <v>2968.39</v>
      </c>
    </row>
    <row r="39" spans="1:4" x14ac:dyDescent="0.25">
      <c r="A39" s="4">
        <v>36467</v>
      </c>
      <c r="B39" s="17">
        <v>1193.28</v>
      </c>
      <c r="C39" s="10">
        <v>3204.1</v>
      </c>
      <c r="D39" s="10">
        <v>3090.16</v>
      </c>
    </row>
    <row r="40" spans="1:4" x14ac:dyDescent="0.25">
      <c r="A40" s="4">
        <v>36468</v>
      </c>
      <c r="B40" s="17">
        <v>1217.28</v>
      </c>
      <c r="C40" s="10">
        <v>3315.39</v>
      </c>
      <c r="D40" s="10">
        <v>3222.33</v>
      </c>
    </row>
    <row r="41" spans="1:4" x14ac:dyDescent="0.25">
      <c r="A41" s="4">
        <v>36469</v>
      </c>
      <c r="B41" s="17">
        <v>1241.28</v>
      </c>
      <c r="C41" s="10">
        <v>3421.27</v>
      </c>
      <c r="D41" s="10">
        <v>3335.71</v>
      </c>
    </row>
    <row r="42" spans="1:4" x14ac:dyDescent="0.25">
      <c r="A42" s="4">
        <v>36470</v>
      </c>
      <c r="B42" s="17">
        <v>1265.28</v>
      </c>
      <c r="C42" s="10">
        <v>3518.71</v>
      </c>
      <c r="D42" s="10">
        <v>3407.71</v>
      </c>
    </row>
    <row r="43" spans="1:4" x14ac:dyDescent="0.25">
      <c r="A43" s="4">
        <v>36471</v>
      </c>
      <c r="B43" s="17">
        <v>1295.1300000000001</v>
      </c>
      <c r="C43" s="10">
        <v>3652.87</v>
      </c>
      <c r="D43" s="10">
        <v>3479.71</v>
      </c>
    </row>
    <row r="44" spans="1:4" x14ac:dyDescent="0.25">
      <c r="A44" s="4">
        <v>36472</v>
      </c>
      <c r="B44" s="17">
        <v>1343.51</v>
      </c>
      <c r="C44" s="10">
        <v>3811.98</v>
      </c>
      <c r="D44" s="10">
        <v>3570.3</v>
      </c>
    </row>
    <row r="45" spans="1:4" x14ac:dyDescent="0.25">
      <c r="A45" s="4">
        <v>36473</v>
      </c>
      <c r="B45" s="17">
        <v>1390.09</v>
      </c>
      <c r="C45" s="10">
        <v>3981.78</v>
      </c>
      <c r="D45" s="10">
        <v>3625.14</v>
      </c>
    </row>
    <row r="46" spans="1:4" x14ac:dyDescent="0.25">
      <c r="A46" s="4">
        <v>36474</v>
      </c>
      <c r="B46" s="17">
        <v>1444.84</v>
      </c>
      <c r="C46" s="10">
        <v>4146.57</v>
      </c>
      <c r="D46" s="10">
        <v>3703.28</v>
      </c>
    </row>
    <row r="47" spans="1:4" x14ac:dyDescent="0.25">
      <c r="A47" s="4">
        <v>36475</v>
      </c>
      <c r="B47" s="17">
        <v>1492.84</v>
      </c>
      <c r="C47" s="10">
        <v>4282.8900000000003</v>
      </c>
      <c r="D47" s="10">
        <v>3780</v>
      </c>
    </row>
    <row r="48" spans="1:4" x14ac:dyDescent="0.25">
      <c r="A48" s="4">
        <v>36476</v>
      </c>
      <c r="B48" s="17">
        <v>1540.84</v>
      </c>
      <c r="C48" s="10">
        <v>4425.32</v>
      </c>
      <c r="D48" s="10">
        <v>3899.75</v>
      </c>
    </row>
    <row r="49" spans="1:4" x14ac:dyDescent="0.25">
      <c r="A49" s="4">
        <v>36477</v>
      </c>
      <c r="B49" s="17">
        <v>1588.96</v>
      </c>
      <c r="C49" s="10">
        <v>4569.55</v>
      </c>
      <c r="D49" s="10">
        <v>3982.45</v>
      </c>
    </row>
    <row r="50" spans="1:4" x14ac:dyDescent="0.25">
      <c r="A50" s="4">
        <v>36478</v>
      </c>
      <c r="B50" s="17">
        <v>1637.89</v>
      </c>
      <c r="C50" s="10">
        <v>4735.6099999999997</v>
      </c>
      <c r="D50" s="10">
        <v>4061.81</v>
      </c>
    </row>
    <row r="51" spans="1:4" x14ac:dyDescent="0.25">
      <c r="A51" s="4">
        <v>36479</v>
      </c>
      <c r="B51" s="10">
        <v>1687.87</v>
      </c>
      <c r="C51" s="10">
        <v>4840.93</v>
      </c>
      <c r="D51" s="10">
        <v>4138.13</v>
      </c>
    </row>
    <row r="52" spans="1:4" x14ac:dyDescent="0.25">
      <c r="A52" s="4">
        <v>36480</v>
      </c>
      <c r="B52" s="10">
        <v>1717.88</v>
      </c>
      <c r="C52" s="10">
        <v>4983.12</v>
      </c>
      <c r="D52" s="10">
        <v>4215.26</v>
      </c>
    </row>
    <row r="53" spans="1:4" x14ac:dyDescent="0.25">
      <c r="A53" s="4">
        <v>36481</v>
      </c>
      <c r="B53" s="10">
        <v>1766.93</v>
      </c>
      <c r="C53" s="10">
        <v>5143.43</v>
      </c>
      <c r="D53" s="10">
        <v>4289.1099999999997</v>
      </c>
    </row>
    <row r="54" spans="1:4" x14ac:dyDescent="0.25">
      <c r="A54" s="4">
        <v>36482</v>
      </c>
      <c r="B54" s="10">
        <v>1815.68</v>
      </c>
      <c r="C54" s="10">
        <v>5235.76</v>
      </c>
      <c r="D54" s="10">
        <v>4361.6000000000004</v>
      </c>
    </row>
    <row r="55" spans="1:4" x14ac:dyDescent="0.25">
      <c r="A55" s="4">
        <v>36483</v>
      </c>
      <c r="B55" s="10">
        <v>1863.68</v>
      </c>
      <c r="C55" s="10">
        <v>5368.98</v>
      </c>
      <c r="D55" s="10">
        <v>4460.3100000000004</v>
      </c>
    </row>
    <row r="56" spans="1:4" x14ac:dyDescent="0.25">
      <c r="A56" s="4">
        <v>36484</v>
      </c>
      <c r="B56" s="10">
        <v>1915.06</v>
      </c>
      <c r="C56" s="10">
        <v>5521.75</v>
      </c>
      <c r="D56" s="10">
        <v>4563.57</v>
      </c>
    </row>
    <row r="57" spans="1:4" x14ac:dyDescent="0.25">
      <c r="A57" s="4">
        <v>36485</v>
      </c>
      <c r="B57" s="10">
        <v>1972.76</v>
      </c>
      <c r="C57" s="10">
        <v>5684.03</v>
      </c>
      <c r="D57" s="10">
        <v>4661.34</v>
      </c>
    </row>
    <row r="58" spans="1:4" x14ac:dyDescent="0.25">
      <c r="A58" s="4">
        <v>36486</v>
      </c>
      <c r="B58" s="10">
        <v>2026.31</v>
      </c>
      <c r="C58" s="10">
        <v>5786.97</v>
      </c>
      <c r="D58" s="10">
        <v>4873.5200000000004</v>
      </c>
    </row>
    <row r="59" spans="1:4" x14ac:dyDescent="0.25">
      <c r="A59" s="4">
        <v>36487</v>
      </c>
      <c r="B59" s="10">
        <v>2068.39</v>
      </c>
      <c r="C59" s="10">
        <v>5889.21</v>
      </c>
      <c r="D59" s="10">
        <v>5101.8500000000004</v>
      </c>
    </row>
    <row r="60" spans="1:4" x14ac:dyDescent="0.25">
      <c r="A60" s="4">
        <v>36488</v>
      </c>
      <c r="B60" s="10">
        <v>2122.64</v>
      </c>
      <c r="C60" s="10">
        <v>5990.02</v>
      </c>
      <c r="D60" s="10">
        <v>5284.41</v>
      </c>
    </row>
    <row r="61" spans="1:4" x14ac:dyDescent="0.25">
      <c r="A61" s="4">
        <v>36489</v>
      </c>
      <c r="B61" s="10">
        <v>2165.88</v>
      </c>
      <c r="C61" s="10">
        <v>6077.09</v>
      </c>
      <c r="D61" s="10">
        <v>5445.02</v>
      </c>
    </row>
    <row r="62" spans="1:4" x14ac:dyDescent="0.25">
      <c r="A62" s="4">
        <v>36490</v>
      </c>
      <c r="B62" s="10">
        <v>2228.9299999999998</v>
      </c>
      <c r="C62" s="10">
        <v>6130.18</v>
      </c>
      <c r="D62" s="10">
        <v>5594.11</v>
      </c>
    </row>
    <row r="63" spans="1:4" x14ac:dyDescent="0.25">
      <c r="A63" s="4">
        <v>36491</v>
      </c>
      <c r="B63" s="10">
        <v>2289.69</v>
      </c>
      <c r="C63" s="10">
        <v>6203.3</v>
      </c>
      <c r="D63" s="10">
        <v>5727.55</v>
      </c>
    </row>
    <row r="64" spans="1:4" x14ac:dyDescent="0.25">
      <c r="A64" s="4">
        <v>36492</v>
      </c>
      <c r="B64" s="10">
        <v>2352.59</v>
      </c>
      <c r="C64" s="10">
        <v>6346.27</v>
      </c>
      <c r="D64" s="10">
        <v>5886.48</v>
      </c>
    </row>
    <row r="65" spans="1:4" x14ac:dyDescent="0.25">
      <c r="A65" s="4">
        <v>36493</v>
      </c>
      <c r="B65" s="10">
        <v>2453.77</v>
      </c>
      <c r="C65" s="10">
        <v>6462.38</v>
      </c>
      <c r="D65" s="10">
        <v>6107.63</v>
      </c>
    </row>
    <row r="66" spans="1:4" x14ac:dyDescent="0.25">
      <c r="A66" s="4">
        <v>36494</v>
      </c>
      <c r="B66" s="10">
        <v>2623.79</v>
      </c>
      <c r="C66" s="10">
        <v>6665.4</v>
      </c>
      <c r="D66" s="10">
        <v>6257.74</v>
      </c>
    </row>
    <row r="67" spans="1:4" x14ac:dyDescent="0.25">
      <c r="A67" s="4">
        <v>36495</v>
      </c>
      <c r="B67" s="10">
        <v>2825.2</v>
      </c>
      <c r="C67" s="10">
        <v>6872.77</v>
      </c>
      <c r="D67" s="10">
        <v>6368.74</v>
      </c>
    </row>
    <row r="68" spans="1:4" x14ac:dyDescent="0.25">
      <c r="A68" s="4">
        <v>36496</v>
      </c>
      <c r="B68" s="10">
        <v>3072.37</v>
      </c>
      <c r="C68" s="10">
        <v>7058.69</v>
      </c>
      <c r="D68" s="10">
        <v>6508.22</v>
      </c>
    </row>
    <row r="69" spans="1:4" x14ac:dyDescent="0.25">
      <c r="A69" s="4">
        <v>36497</v>
      </c>
      <c r="B69" s="10">
        <v>3307.25</v>
      </c>
      <c r="C69" s="10">
        <v>7288.59</v>
      </c>
      <c r="D69" s="10">
        <v>6641.06</v>
      </c>
    </row>
    <row r="70" spans="1:4" x14ac:dyDescent="0.25">
      <c r="A70" s="4">
        <v>36498</v>
      </c>
      <c r="B70" s="10">
        <v>3448.85</v>
      </c>
      <c r="C70" s="10">
        <v>7492.21</v>
      </c>
      <c r="D70" s="10">
        <v>6760.13</v>
      </c>
    </row>
    <row r="71" spans="1:4" x14ac:dyDescent="0.25">
      <c r="A71" s="4">
        <v>36499</v>
      </c>
      <c r="B71" s="10">
        <v>3565.3</v>
      </c>
      <c r="C71" s="10">
        <v>7705.01</v>
      </c>
      <c r="D71" s="10">
        <v>6880.13</v>
      </c>
    </row>
    <row r="72" spans="1:4" x14ac:dyDescent="0.25">
      <c r="A72" s="4">
        <v>36500</v>
      </c>
      <c r="B72" s="10">
        <v>3753.06</v>
      </c>
      <c r="C72" s="10">
        <v>7915.89</v>
      </c>
      <c r="D72" s="10">
        <v>7027.66</v>
      </c>
    </row>
    <row r="73" spans="1:4" x14ac:dyDescent="0.25">
      <c r="A73" s="4">
        <v>36501</v>
      </c>
      <c r="B73" s="10">
        <v>3897.56</v>
      </c>
      <c r="C73" s="10">
        <v>8120.42</v>
      </c>
      <c r="D73" s="10">
        <v>7183.59</v>
      </c>
    </row>
    <row r="74" spans="1:4" x14ac:dyDescent="0.25">
      <c r="A74" s="4">
        <v>36502</v>
      </c>
      <c r="B74" s="10">
        <v>4000.28</v>
      </c>
      <c r="C74" s="10">
        <v>8311.1299999999992</v>
      </c>
      <c r="D74" s="10">
        <v>7326.33</v>
      </c>
    </row>
    <row r="75" spans="1:4" x14ac:dyDescent="0.25">
      <c r="A75" s="4">
        <v>36503</v>
      </c>
      <c r="B75" s="10">
        <v>4074.3</v>
      </c>
      <c r="C75" s="10">
        <v>8502.5300000000007</v>
      </c>
      <c r="D75" s="10">
        <v>7467.78</v>
      </c>
    </row>
    <row r="76" spans="1:4" x14ac:dyDescent="0.25">
      <c r="A76" s="4">
        <v>36504</v>
      </c>
      <c r="B76" s="10">
        <v>4146.3</v>
      </c>
      <c r="C76" s="10">
        <v>8691.5</v>
      </c>
      <c r="D76" s="10">
        <v>7591.84</v>
      </c>
    </row>
    <row r="77" spans="1:4" x14ac:dyDescent="0.25">
      <c r="A77" s="4">
        <v>36505</v>
      </c>
      <c r="B77" s="10">
        <v>4223.45</v>
      </c>
      <c r="C77" s="10">
        <v>8897.2800000000007</v>
      </c>
      <c r="D77" s="10">
        <v>7690.26</v>
      </c>
    </row>
    <row r="78" spans="1:4" x14ac:dyDescent="0.25">
      <c r="A78" s="4">
        <v>36506</v>
      </c>
      <c r="B78" s="10">
        <v>4298.18</v>
      </c>
      <c r="C78" s="10">
        <v>9098.41</v>
      </c>
      <c r="D78" s="10">
        <v>7788.2</v>
      </c>
    </row>
    <row r="79" spans="1:4" x14ac:dyDescent="0.25">
      <c r="A79" s="4">
        <v>36507</v>
      </c>
      <c r="B79" s="10">
        <v>4389.3599999999997</v>
      </c>
      <c r="C79" s="10">
        <v>9304.86</v>
      </c>
      <c r="D79" s="10">
        <v>7929.24</v>
      </c>
    </row>
    <row r="80" spans="1:4" x14ac:dyDescent="0.25">
      <c r="A80" s="4">
        <v>36508</v>
      </c>
      <c r="B80" s="10">
        <v>4501.93</v>
      </c>
      <c r="C80" s="10">
        <v>9507.91</v>
      </c>
      <c r="D80" s="10">
        <v>8036.84</v>
      </c>
    </row>
    <row r="81" spans="1:4" x14ac:dyDescent="0.25">
      <c r="A81" s="4">
        <v>36509</v>
      </c>
      <c r="B81" s="10">
        <v>4579.25</v>
      </c>
      <c r="C81" s="10">
        <v>9705.59</v>
      </c>
      <c r="D81" s="10">
        <v>8135.99</v>
      </c>
    </row>
    <row r="82" spans="1:4" x14ac:dyDescent="0.25">
      <c r="A82" s="4">
        <v>36510</v>
      </c>
      <c r="B82" s="10">
        <v>4630.99</v>
      </c>
      <c r="C82" s="10">
        <v>9920.69</v>
      </c>
      <c r="D82" s="10">
        <v>8258.99</v>
      </c>
    </row>
    <row r="83" spans="1:4" x14ac:dyDescent="0.25">
      <c r="A83" s="4">
        <v>36511</v>
      </c>
      <c r="B83" s="10">
        <v>4686.1499999999996</v>
      </c>
      <c r="C83" s="10">
        <v>10141.290000000001</v>
      </c>
      <c r="D83" s="10">
        <v>8350.76</v>
      </c>
    </row>
    <row r="84" spans="1:4" x14ac:dyDescent="0.25">
      <c r="A84" s="4">
        <v>36512</v>
      </c>
      <c r="B84" s="10">
        <v>4770.17</v>
      </c>
      <c r="C84" s="10">
        <v>10366.85</v>
      </c>
      <c r="D84" s="10">
        <v>8451.19</v>
      </c>
    </row>
    <row r="85" spans="1:4" x14ac:dyDescent="0.25">
      <c r="A85" s="4">
        <v>36513</v>
      </c>
      <c r="B85" s="10">
        <v>4865.34</v>
      </c>
      <c r="C85" s="10">
        <v>10605.99</v>
      </c>
      <c r="D85" s="10">
        <v>8558.08</v>
      </c>
    </row>
    <row r="86" spans="1:4" x14ac:dyDescent="0.25">
      <c r="A86" s="4">
        <v>36514</v>
      </c>
      <c r="B86" s="10">
        <v>4923.8900000000003</v>
      </c>
      <c r="C86" s="10">
        <v>10834.27</v>
      </c>
      <c r="D86" s="10">
        <v>8695.4699999999993</v>
      </c>
    </row>
    <row r="87" spans="1:4" x14ac:dyDescent="0.25">
      <c r="A87" s="4">
        <v>36515</v>
      </c>
      <c r="B87" s="10">
        <v>4976.6899999999996</v>
      </c>
      <c r="C87" s="10">
        <v>11001.69</v>
      </c>
      <c r="D87" s="10">
        <v>8845.52</v>
      </c>
    </row>
    <row r="88" spans="1:4" x14ac:dyDescent="0.25">
      <c r="A88" s="4">
        <v>36516</v>
      </c>
      <c r="B88" s="10">
        <v>5024.6899999999996</v>
      </c>
      <c r="C88" s="10">
        <v>11121.38</v>
      </c>
      <c r="D88" s="10">
        <v>9028.5499999999993</v>
      </c>
    </row>
    <row r="89" spans="1:4" x14ac:dyDescent="0.25">
      <c r="A89" s="4">
        <v>36517</v>
      </c>
      <c r="B89" s="10">
        <v>5072.6899999999996</v>
      </c>
      <c r="C89" s="10">
        <v>11241.17</v>
      </c>
      <c r="D89" s="10">
        <v>9137.69</v>
      </c>
    </row>
    <row r="90" spans="1:4" x14ac:dyDescent="0.25">
      <c r="A90" s="4">
        <v>36518</v>
      </c>
      <c r="B90" s="10">
        <v>5120.6899999999996</v>
      </c>
      <c r="C90" s="10">
        <v>11364.95</v>
      </c>
      <c r="D90" s="10">
        <v>9230.99</v>
      </c>
    </row>
    <row r="91" spans="1:4" x14ac:dyDescent="0.25">
      <c r="A91" s="4">
        <v>36519</v>
      </c>
      <c r="B91" s="10">
        <v>5168.6899999999996</v>
      </c>
      <c r="C91" s="10">
        <v>11508.95</v>
      </c>
      <c r="D91" s="10">
        <v>9317.43</v>
      </c>
    </row>
    <row r="92" spans="1:4" x14ac:dyDescent="0.25">
      <c r="A92" s="4">
        <v>36520</v>
      </c>
      <c r="B92" s="10">
        <v>5216.6899999999996</v>
      </c>
      <c r="C92" s="10">
        <v>11654.33</v>
      </c>
      <c r="D92" s="10">
        <v>9384</v>
      </c>
    </row>
    <row r="93" spans="1:4" x14ac:dyDescent="0.25">
      <c r="A93" s="4">
        <v>36521</v>
      </c>
      <c r="B93" s="10">
        <v>5264.69</v>
      </c>
      <c r="C93" s="10">
        <v>11800.25</v>
      </c>
      <c r="D93" s="10">
        <v>9456</v>
      </c>
    </row>
    <row r="94" spans="1:4" x14ac:dyDescent="0.25">
      <c r="A94" s="4">
        <v>36522</v>
      </c>
      <c r="B94" s="10">
        <v>5312.69</v>
      </c>
      <c r="C94" s="10">
        <v>12021.81</v>
      </c>
      <c r="D94" s="10">
        <v>9529.85</v>
      </c>
    </row>
    <row r="95" spans="1:4" x14ac:dyDescent="0.25">
      <c r="A95" s="4">
        <v>36523</v>
      </c>
      <c r="B95" s="10">
        <v>5360.69</v>
      </c>
      <c r="C95" s="10">
        <v>12160.98</v>
      </c>
      <c r="D95" s="10">
        <v>9647.5499999999993</v>
      </c>
    </row>
    <row r="96" spans="1:4" x14ac:dyDescent="0.25">
      <c r="A96" s="4">
        <v>36524</v>
      </c>
      <c r="B96" s="10">
        <v>5408.69</v>
      </c>
      <c r="C96" s="10">
        <v>12257.23</v>
      </c>
      <c r="D96" s="10">
        <v>9727.36</v>
      </c>
    </row>
    <row r="97" spans="1:4" x14ac:dyDescent="0.25">
      <c r="A97" s="4">
        <v>36525</v>
      </c>
      <c r="B97" s="10">
        <v>5456.69</v>
      </c>
      <c r="C97" s="10">
        <v>12347.34</v>
      </c>
      <c r="D97" s="10">
        <v>9858.18</v>
      </c>
    </row>
    <row r="98" spans="1:4" x14ac:dyDescent="0.25">
      <c r="A98" s="4">
        <v>36526</v>
      </c>
      <c r="B98" s="10">
        <v>5504.69</v>
      </c>
      <c r="C98" s="10">
        <v>12427.53</v>
      </c>
      <c r="D98" s="10">
        <v>9983.2800000000007</v>
      </c>
    </row>
    <row r="99" spans="1:4" x14ac:dyDescent="0.25">
      <c r="A99" s="4">
        <v>36527</v>
      </c>
      <c r="B99" s="10">
        <v>5569.92</v>
      </c>
      <c r="C99" s="10">
        <v>12536.83</v>
      </c>
      <c r="D99" s="10">
        <v>10105.780000000001</v>
      </c>
    </row>
    <row r="100" spans="1:4" x14ac:dyDescent="0.25">
      <c r="A100" s="4">
        <v>36528</v>
      </c>
      <c r="B100" s="10">
        <v>5644.07</v>
      </c>
      <c r="C100" s="10">
        <v>12639.57</v>
      </c>
      <c r="D100" s="10">
        <v>10233.98</v>
      </c>
    </row>
    <row r="101" spans="1:4" x14ac:dyDescent="0.25">
      <c r="A101" s="4">
        <v>36529</v>
      </c>
      <c r="B101" s="10">
        <v>5727.42</v>
      </c>
      <c r="C101" s="10">
        <v>12720.43</v>
      </c>
      <c r="D101" s="10">
        <v>10367.799999999999</v>
      </c>
    </row>
    <row r="102" spans="1:4" x14ac:dyDescent="0.25">
      <c r="A102" s="4">
        <v>36530</v>
      </c>
      <c r="B102" s="10">
        <v>5817.18</v>
      </c>
      <c r="C102" s="10">
        <v>12795.11</v>
      </c>
      <c r="D102" s="10">
        <v>10489.09</v>
      </c>
    </row>
    <row r="103" spans="1:4" x14ac:dyDescent="0.25">
      <c r="A103" s="4">
        <v>36531</v>
      </c>
      <c r="B103" s="10">
        <v>5899.02</v>
      </c>
      <c r="C103" s="10">
        <v>12872.95</v>
      </c>
      <c r="D103" s="10">
        <v>10636.68</v>
      </c>
    </row>
    <row r="104" spans="1:4" x14ac:dyDescent="0.25">
      <c r="A104" s="4">
        <v>36532</v>
      </c>
      <c r="B104" s="10">
        <v>6026.13</v>
      </c>
      <c r="C104" s="10">
        <v>12948.21</v>
      </c>
      <c r="D104" s="10">
        <v>10765.89</v>
      </c>
    </row>
    <row r="105" spans="1:4" x14ac:dyDescent="0.25">
      <c r="A105" s="4">
        <v>36533</v>
      </c>
      <c r="B105" s="10">
        <v>6219.78</v>
      </c>
      <c r="C105" s="10">
        <v>13020.21</v>
      </c>
      <c r="D105" s="10">
        <v>10909.98</v>
      </c>
    </row>
    <row r="106" spans="1:4" x14ac:dyDescent="0.25">
      <c r="A106" s="4">
        <v>36534</v>
      </c>
      <c r="B106" s="10">
        <v>6436.44</v>
      </c>
      <c r="C106" s="10">
        <v>13071.52</v>
      </c>
      <c r="D106" s="10">
        <v>11048.13</v>
      </c>
    </row>
    <row r="107" spans="1:4" x14ac:dyDescent="0.25">
      <c r="A107" s="4">
        <v>36535</v>
      </c>
      <c r="B107" s="10">
        <v>6724.02</v>
      </c>
      <c r="C107" s="10">
        <v>13116.48</v>
      </c>
      <c r="D107" s="10">
        <v>11268.03</v>
      </c>
    </row>
    <row r="108" spans="1:4" x14ac:dyDescent="0.25">
      <c r="A108" s="4">
        <v>36536</v>
      </c>
      <c r="B108" s="10">
        <v>7015.76</v>
      </c>
      <c r="C108" s="10">
        <v>13166.68</v>
      </c>
      <c r="D108" s="10">
        <v>11465.38</v>
      </c>
    </row>
    <row r="109" spans="1:4" x14ac:dyDescent="0.25">
      <c r="A109" s="4">
        <v>36537</v>
      </c>
      <c r="B109" s="10">
        <v>7304.22</v>
      </c>
      <c r="C109" s="10">
        <v>13233.93</v>
      </c>
      <c r="D109" s="10">
        <v>11659.87</v>
      </c>
    </row>
    <row r="110" spans="1:4" x14ac:dyDescent="0.25">
      <c r="A110" s="4">
        <v>36538</v>
      </c>
      <c r="B110" s="10">
        <v>7545.05</v>
      </c>
      <c r="C110" s="10">
        <v>13284.78</v>
      </c>
      <c r="D110" s="10">
        <v>11847</v>
      </c>
    </row>
    <row r="111" spans="1:4" x14ac:dyDescent="0.25">
      <c r="A111" s="4">
        <v>36539</v>
      </c>
      <c r="B111" s="10">
        <v>7736.7</v>
      </c>
      <c r="C111" s="10">
        <v>13332.78</v>
      </c>
      <c r="D111" s="10">
        <v>12040.72</v>
      </c>
    </row>
    <row r="112" spans="1:4" x14ac:dyDescent="0.25">
      <c r="A112" s="4">
        <v>36540</v>
      </c>
      <c r="B112" s="10">
        <v>7991.91</v>
      </c>
      <c r="C112" s="10">
        <v>13380.78</v>
      </c>
      <c r="D112" s="10">
        <v>12231.38</v>
      </c>
    </row>
    <row r="113" spans="1:4" x14ac:dyDescent="0.25">
      <c r="A113" s="4">
        <v>36541</v>
      </c>
      <c r="B113" s="10">
        <v>8284.51</v>
      </c>
      <c r="C113" s="10">
        <v>13422.08</v>
      </c>
      <c r="D113" s="10">
        <v>12413.89</v>
      </c>
    </row>
    <row r="114" spans="1:4" x14ac:dyDescent="0.25">
      <c r="A114" s="4">
        <v>36542</v>
      </c>
      <c r="B114" s="10">
        <v>8565.06</v>
      </c>
      <c r="C114" s="10">
        <v>13531.58</v>
      </c>
      <c r="D114" s="10">
        <v>12590.65</v>
      </c>
    </row>
    <row r="115" spans="1:4" x14ac:dyDescent="0.25">
      <c r="A115" s="4">
        <v>36543</v>
      </c>
      <c r="B115" s="10">
        <v>8849.26</v>
      </c>
      <c r="C115" s="10">
        <v>13708.33</v>
      </c>
      <c r="D115" s="10">
        <v>12788.93</v>
      </c>
    </row>
    <row r="116" spans="1:4" x14ac:dyDescent="0.25">
      <c r="A116" s="4">
        <v>36544</v>
      </c>
      <c r="B116" s="10">
        <v>9117.17</v>
      </c>
      <c r="C116" s="10">
        <v>13892.62</v>
      </c>
      <c r="D116" s="10">
        <v>12956.64</v>
      </c>
    </row>
    <row r="117" spans="1:4" x14ac:dyDescent="0.25">
      <c r="A117" s="4">
        <v>36545</v>
      </c>
      <c r="B117" s="10">
        <v>9271.81</v>
      </c>
      <c r="C117" s="10">
        <v>14111.66</v>
      </c>
      <c r="D117" s="10">
        <v>13169.15</v>
      </c>
    </row>
    <row r="118" spans="1:4" x14ac:dyDescent="0.25">
      <c r="A118" s="4">
        <v>36546</v>
      </c>
      <c r="B118" s="10">
        <v>9336.6200000000008</v>
      </c>
      <c r="C118" s="10">
        <v>14322.88</v>
      </c>
      <c r="D118" s="10">
        <v>13394.05</v>
      </c>
    </row>
    <row r="119" spans="1:4" x14ac:dyDescent="0.25">
      <c r="A119" s="4">
        <v>36547</v>
      </c>
      <c r="B119" s="10">
        <v>9384.6200000000008</v>
      </c>
      <c r="C119" s="10">
        <v>14579.06</v>
      </c>
      <c r="D119" s="10">
        <v>13572.79</v>
      </c>
    </row>
    <row r="120" spans="1:4" x14ac:dyDescent="0.25">
      <c r="A120" s="4">
        <v>36548</v>
      </c>
      <c r="B120" s="10">
        <v>9432.6200000000008</v>
      </c>
      <c r="C120" s="10">
        <v>14832.35</v>
      </c>
      <c r="D120" s="10">
        <v>13730.97</v>
      </c>
    </row>
    <row r="121" spans="1:4" x14ac:dyDescent="0.25">
      <c r="A121" s="4">
        <v>36549</v>
      </c>
      <c r="B121" s="10">
        <v>9480.36</v>
      </c>
      <c r="C121" s="10">
        <v>15041.83</v>
      </c>
      <c r="D121" s="10">
        <v>13892.89</v>
      </c>
    </row>
    <row r="122" spans="1:4" x14ac:dyDescent="0.25">
      <c r="A122" s="4">
        <v>36550</v>
      </c>
      <c r="B122" s="10">
        <v>9517.6200000000008</v>
      </c>
      <c r="C122" s="10">
        <v>15277.47</v>
      </c>
      <c r="D122" s="10">
        <v>14101.03</v>
      </c>
    </row>
    <row r="123" spans="1:4" x14ac:dyDescent="0.25">
      <c r="A123" s="4">
        <v>36551</v>
      </c>
      <c r="B123" s="10">
        <v>9554.91</v>
      </c>
      <c r="C123" s="10">
        <v>15510.33</v>
      </c>
      <c r="D123" s="10">
        <v>14295.09</v>
      </c>
    </row>
    <row r="124" spans="1:4" x14ac:dyDescent="0.25">
      <c r="A124" s="4">
        <v>36552</v>
      </c>
      <c r="B124" s="10">
        <v>9602.91</v>
      </c>
      <c r="C124" s="10">
        <v>15723.83</v>
      </c>
      <c r="D124" s="10">
        <v>14455</v>
      </c>
    </row>
    <row r="125" spans="1:4" x14ac:dyDescent="0.25">
      <c r="A125" s="4">
        <v>36553</v>
      </c>
      <c r="B125" s="10">
        <v>9650.91</v>
      </c>
      <c r="C125" s="10">
        <v>15939.63</v>
      </c>
      <c r="D125" s="10">
        <v>14607.16</v>
      </c>
    </row>
    <row r="126" spans="1:4" x14ac:dyDescent="0.25">
      <c r="A126" s="4">
        <v>36554</v>
      </c>
      <c r="B126" s="10">
        <v>9698.91</v>
      </c>
      <c r="C126" s="10">
        <v>16152.39</v>
      </c>
      <c r="D126" s="10">
        <v>14705.14</v>
      </c>
    </row>
    <row r="127" spans="1:4" x14ac:dyDescent="0.25">
      <c r="A127" s="4">
        <v>36555</v>
      </c>
      <c r="B127" s="10">
        <v>9739.82</v>
      </c>
      <c r="C127" s="10">
        <v>16358.15</v>
      </c>
      <c r="D127" s="10">
        <v>14794.2</v>
      </c>
    </row>
    <row r="128" spans="1:4" x14ac:dyDescent="0.25">
      <c r="A128" s="4">
        <v>36556</v>
      </c>
      <c r="B128" s="10">
        <v>9785.93</v>
      </c>
      <c r="C128" s="10">
        <v>16543.02</v>
      </c>
      <c r="D128" s="10">
        <v>14907.95</v>
      </c>
    </row>
    <row r="129" spans="1:4" x14ac:dyDescent="0.25">
      <c r="A129" s="4">
        <v>36557</v>
      </c>
      <c r="B129" s="10">
        <v>9834.4599999999991</v>
      </c>
      <c r="C129" s="10">
        <v>16626.53</v>
      </c>
      <c r="D129" s="10">
        <v>15040.46</v>
      </c>
    </row>
    <row r="130" spans="1:4" x14ac:dyDescent="0.25">
      <c r="A130" s="4">
        <v>36558</v>
      </c>
      <c r="B130" s="10">
        <v>9903.7199999999993</v>
      </c>
      <c r="C130" s="10">
        <v>16680.68</v>
      </c>
      <c r="D130" s="10">
        <v>15187.84</v>
      </c>
    </row>
    <row r="131" spans="1:4" x14ac:dyDescent="0.25">
      <c r="A131" s="4">
        <v>36559</v>
      </c>
      <c r="B131" s="10">
        <v>9954.44</v>
      </c>
      <c r="C131" s="10">
        <v>16733.849999999999</v>
      </c>
      <c r="D131" s="10">
        <v>15343.26</v>
      </c>
    </row>
    <row r="132" spans="1:4" x14ac:dyDescent="0.25">
      <c r="A132" s="4">
        <v>36560</v>
      </c>
      <c r="B132" s="10">
        <v>10002.44</v>
      </c>
      <c r="C132" s="10">
        <v>16784.2</v>
      </c>
      <c r="D132" s="10">
        <v>15484.56</v>
      </c>
    </row>
    <row r="133" spans="1:4" x14ac:dyDescent="0.25">
      <c r="A133" s="4">
        <v>36561</v>
      </c>
      <c r="B133" s="10">
        <v>10053.81</v>
      </c>
      <c r="C133" s="10">
        <v>16832.2</v>
      </c>
      <c r="D133" s="10">
        <v>15614.9</v>
      </c>
    </row>
    <row r="134" spans="1:4" x14ac:dyDescent="0.25">
      <c r="A134" s="4">
        <v>36562</v>
      </c>
      <c r="B134" s="10">
        <v>10097.66</v>
      </c>
      <c r="C134" s="10">
        <v>16901.560000000001</v>
      </c>
      <c r="D134" s="10">
        <v>15748.18</v>
      </c>
    </row>
    <row r="135" spans="1:4" x14ac:dyDescent="0.25">
      <c r="A135" s="4">
        <v>36563</v>
      </c>
      <c r="B135" s="10">
        <v>10131.15</v>
      </c>
      <c r="C135" s="10">
        <v>16993.830000000002</v>
      </c>
      <c r="D135" s="10">
        <v>15887.7</v>
      </c>
    </row>
    <row r="136" spans="1:4" x14ac:dyDescent="0.25">
      <c r="A136" s="4">
        <v>36564</v>
      </c>
      <c r="B136" s="10">
        <v>10185.61</v>
      </c>
      <c r="C136" s="10">
        <v>17101.07</v>
      </c>
      <c r="D136" s="10">
        <v>16029.55</v>
      </c>
    </row>
    <row r="137" spans="1:4" x14ac:dyDescent="0.25">
      <c r="A137" s="4">
        <v>36565</v>
      </c>
      <c r="B137" s="10">
        <v>10223.33</v>
      </c>
      <c r="C137" s="10">
        <v>17197.73</v>
      </c>
      <c r="D137" s="10">
        <v>16166.79</v>
      </c>
    </row>
    <row r="138" spans="1:4" x14ac:dyDescent="0.25">
      <c r="A138" s="4">
        <v>36566</v>
      </c>
      <c r="B138" s="10">
        <v>10261.06</v>
      </c>
      <c r="C138" s="10">
        <v>17268.259999999998</v>
      </c>
      <c r="D138" s="10">
        <v>16305.98</v>
      </c>
    </row>
    <row r="139" spans="1:4" x14ac:dyDescent="0.25">
      <c r="A139" s="4">
        <v>36567</v>
      </c>
      <c r="B139" s="10">
        <v>10309.06</v>
      </c>
      <c r="C139" s="10">
        <v>17339.96</v>
      </c>
      <c r="D139" s="10">
        <v>16473.36</v>
      </c>
    </row>
    <row r="140" spans="1:4" x14ac:dyDescent="0.25">
      <c r="A140" s="4">
        <v>36568</v>
      </c>
      <c r="B140" s="10">
        <v>10357.06</v>
      </c>
      <c r="C140" s="10">
        <v>17412.5</v>
      </c>
      <c r="D140" s="10">
        <v>16616.759999999998</v>
      </c>
    </row>
    <row r="141" spans="1:4" x14ac:dyDescent="0.25">
      <c r="A141" s="4">
        <v>36569</v>
      </c>
      <c r="B141" s="10">
        <v>10406.06</v>
      </c>
      <c r="C141" s="10">
        <v>17500.54</v>
      </c>
      <c r="D141" s="10">
        <v>16760.759999999998</v>
      </c>
    </row>
    <row r="142" spans="1:4" x14ac:dyDescent="0.25">
      <c r="A142" s="4">
        <v>36570</v>
      </c>
      <c r="B142" s="10">
        <v>10454.06</v>
      </c>
      <c r="C142" s="10">
        <v>17595.669999999998</v>
      </c>
      <c r="D142" s="10">
        <v>16862.02</v>
      </c>
    </row>
    <row r="143" spans="1:4" x14ac:dyDescent="0.25">
      <c r="A143" s="4">
        <v>36571</v>
      </c>
      <c r="B143" s="10">
        <v>10489.18</v>
      </c>
      <c r="C143" s="10">
        <v>17693.650000000001</v>
      </c>
      <c r="D143" s="10">
        <v>16930.900000000001</v>
      </c>
    </row>
    <row r="144" spans="1:4" x14ac:dyDescent="0.25">
      <c r="A144" s="4">
        <v>36572</v>
      </c>
      <c r="B144" s="10">
        <v>10515.61</v>
      </c>
      <c r="C144" s="10">
        <v>17783.8</v>
      </c>
      <c r="D144" s="10">
        <v>16988.23</v>
      </c>
    </row>
    <row r="145" spans="1:4" x14ac:dyDescent="0.25">
      <c r="A145" s="4">
        <v>36573</v>
      </c>
      <c r="B145" s="10">
        <v>10563.61</v>
      </c>
      <c r="C145" s="10">
        <v>17856.689999999999</v>
      </c>
      <c r="D145" s="10">
        <v>17035.400000000001</v>
      </c>
    </row>
    <row r="146" spans="1:4" x14ac:dyDescent="0.25">
      <c r="A146" s="4">
        <v>36574</v>
      </c>
      <c r="B146" s="10">
        <v>10611.53</v>
      </c>
      <c r="C146" s="10">
        <v>17967.13</v>
      </c>
      <c r="D146" s="10">
        <v>17084.5</v>
      </c>
    </row>
    <row r="147" spans="1:4" x14ac:dyDescent="0.25">
      <c r="A147" s="4">
        <v>36575</v>
      </c>
      <c r="B147" s="10">
        <v>10659.49</v>
      </c>
      <c r="C147" s="10">
        <v>18085.23</v>
      </c>
      <c r="D147" s="10">
        <v>17132.78</v>
      </c>
    </row>
    <row r="148" spans="1:4" x14ac:dyDescent="0.25">
      <c r="A148" s="4">
        <v>36576</v>
      </c>
      <c r="B148" s="10">
        <v>10707.49</v>
      </c>
      <c r="C148" s="10">
        <v>18208.61</v>
      </c>
      <c r="D148" s="10">
        <v>17180.38</v>
      </c>
    </row>
    <row r="149" spans="1:4" x14ac:dyDescent="0.25">
      <c r="A149" s="4">
        <v>36577</v>
      </c>
      <c r="B149" s="10">
        <v>10759.69</v>
      </c>
      <c r="C149" s="10">
        <v>18336.36</v>
      </c>
      <c r="D149" s="10">
        <v>17228.53</v>
      </c>
    </row>
    <row r="150" spans="1:4" x14ac:dyDescent="0.25">
      <c r="A150" s="4">
        <v>36578</v>
      </c>
      <c r="B150" s="10">
        <v>10810.49</v>
      </c>
      <c r="C150" s="10">
        <v>18489.07</v>
      </c>
      <c r="D150" s="10">
        <v>17277.45</v>
      </c>
    </row>
    <row r="151" spans="1:4" x14ac:dyDescent="0.25">
      <c r="A151" s="4">
        <v>36579</v>
      </c>
      <c r="B151" s="10">
        <v>10861.53</v>
      </c>
      <c r="C151" s="10">
        <v>18601.23</v>
      </c>
      <c r="D151" s="10">
        <v>17328.349999999999</v>
      </c>
    </row>
    <row r="152" spans="1:4" x14ac:dyDescent="0.25">
      <c r="A152" s="4">
        <v>36580</v>
      </c>
      <c r="B152" s="10">
        <v>10909.53</v>
      </c>
      <c r="C152" s="10">
        <v>18701.150000000001</v>
      </c>
      <c r="D152" s="10">
        <v>17376.509999999998</v>
      </c>
    </row>
    <row r="153" spans="1:4" x14ac:dyDescent="0.25">
      <c r="A153" s="4">
        <v>36581</v>
      </c>
      <c r="B153" s="10">
        <v>10957.53</v>
      </c>
      <c r="C153" s="10">
        <v>18798.95</v>
      </c>
      <c r="D153" s="10">
        <v>17466.09</v>
      </c>
    </row>
    <row r="154" spans="1:4" x14ac:dyDescent="0.25">
      <c r="A154" s="4">
        <v>36582</v>
      </c>
      <c r="B154" s="10">
        <v>11024.98</v>
      </c>
      <c r="C154" s="10">
        <v>18878.61</v>
      </c>
      <c r="D154" s="10">
        <v>17557.32</v>
      </c>
    </row>
    <row r="155" spans="1:4" x14ac:dyDescent="0.25">
      <c r="A155" s="4">
        <v>36583</v>
      </c>
      <c r="B155" s="10">
        <v>11099.43</v>
      </c>
      <c r="C155" s="10">
        <v>18960.52</v>
      </c>
      <c r="D155" s="10">
        <v>17629.46</v>
      </c>
    </row>
    <row r="156" spans="1:4" x14ac:dyDescent="0.25">
      <c r="A156" s="4">
        <v>36584</v>
      </c>
      <c r="B156" s="10">
        <v>11158.94</v>
      </c>
      <c r="C156" s="10">
        <v>19073.54</v>
      </c>
      <c r="D156" s="10">
        <v>17727.78</v>
      </c>
    </row>
    <row r="157" spans="1:4" x14ac:dyDescent="0.25">
      <c r="A157" s="4">
        <v>36585</v>
      </c>
      <c r="B157" s="10">
        <v>11210.44</v>
      </c>
      <c r="C157" s="10">
        <v>19073.54</v>
      </c>
      <c r="D157" s="10">
        <v>17727.78</v>
      </c>
    </row>
    <row r="158" spans="1:4" x14ac:dyDescent="0.25">
      <c r="A158" s="4">
        <v>36586</v>
      </c>
      <c r="B158" s="10">
        <v>11268.27</v>
      </c>
      <c r="C158" s="10">
        <v>19163.79</v>
      </c>
      <c r="D158" s="10">
        <v>17826.38</v>
      </c>
    </row>
    <row r="159" spans="1:4" x14ac:dyDescent="0.25">
      <c r="A159" s="4">
        <v>36587</v>
      </c>
      <c r="B159" s="10">
        <v>11340.27</v>
      </c>
      <c r="C159" s="10">
        <v>19229.02</v>
      </c>
      <c r="D159" s="10">
        <v>17943.05</v>
      </c>
    </row>
    <row r="160" spans="1:4" x14ac:dyDescent="0.25">
      <c r="A160" s="4">
        <v>36588</v>
      </c>
      <c r="B160" s="10">
        <v>11412.27</v>
      </c>
      <c r="C160" s="10">
        <v>19258.55</v>
      </c>
      <c r="D160" s="10">
        <v>18046.330000000002</v>
      </c>
    </row>
    <row r="161" spans="1:4" x14ac:dyDescent="0.25">
      <c r="A161" s="4">
        <v>36589</v>
      </c>
      <c r="B161" s="10">
        <v>11473.26</v>
      </c>
      <c r="C161" s="10">
        <v>19282.55</v>
      </c>
      <c r="D161" s="10">
        <v>18146.05</v>
      </c>
    </row>
    <row r="162" spans="1:4" x14ac:dyDescent="0.25">
      <c r="A162" s="4">
        <v>36590</v>
      </c>
      <c r="B162" s="10">
        <v>11521.61</v>
      </c>
      <c r="C162" s="10">
        <v>19318.86</v>
      </c>
      <c r="D162" s="10">
        <v>18266.05</v>
      </c>
    </row>
    <row r="163" spans="1:4" x14ac:dyDescent="0.25">
      <c r="A163" s="4">
        <v>36591</v>
      </c>
      <c r="B163" s="10">
        <v>11577.13</v>
      </c>
      <c r="C163" s="10">
        <v>19379.169999999998</v>
      </c>
      <c r="D163" s="10">
        <v>18403.8</v>
      </c>
    </row>
    <row r="164" spans="1:4" x14ac:dyDescent="0.25">
      <c r="A164" s="4">
        <v>36592</v>
      </c>
      <c r="B164" s="10">
        <v>11629.73</v>
      </c>
      <c r="C164" s="10">
        <v>19451.169999999998</v>
      </c>
      <c r="D164" s="10">
        <v>18564.740000000002</v>
      </c>
    </row>
    <row r="165" spans="1:4" x14ac:dyDescent="0.25">
      <c r="A165" s="4">
        <v>36593</v>
      </c>
      <c r="B165" s="10">
        <v>11677.73</v>
      </c>
      <c r="C165" s="10">
        <v>19530.43</v>
      </c>
      <c r="D165" s="10">
        <v>18638.400000000001</v>
      </c>
    </row>
    <row r="166" spans="1:4" x14ac:dyDescent="0.25">
      <c r="A166" s="4">
        <v>36594</v>
      </c>
      <c r="B166" s="10">
        <v>11726.79</v>
      </c>
      <c r="C166" s="10">
        <v>19602.43</v>
      </c>
      <c r="D166" s="10">
        <v>18712.349999999999</v>
      </c>
    </row>
    <row r="167" spans="1:4" x14ac:dyDescent="0.25">
      <c r="A167" s="4">
        <v>36595</v>
      </c>
      <c r="B167" s="10">
        <v>11774.79</v>
      </c>
      <c r="C167" s="10">
        <v>19674.43</v>
      </c>
      <c r="D167" s="10">
        <v>18781.13</v>
      </c>
    </row>
    <row r="168" spans="1:4" x14ac:dyDescent="0.25">
      <c r="A168" s="4">
        <v>36596</v>
      </c>
      <c r="B168" s="10">
        <v>11856.66</v>
      </c>
      <c r="C168" s="10">
        <v>19746.43</v>
      </c>
      <c r="D168" s="10">
        <v>18875.95</v>
      </c>
    </row>
    <row r="169" spans="1:4" x14ac:dyDescent="0.25">
      <c r="A169" s="4">
        <v>36597</v>
      </c>
      <c r="B169" s="10">
        <v>11916.43</v>
      </c>
      <c r="C169" s="10">
        <v>19818.43</v>
      </c>
      <c r="D169" s="10">
        <v>18954.54</v>
      </c>
    </row>
    <row r="170" spans="1:4" x14ac:dyDescent="0.25">
      <c r="A170" s="4">
        <v>36598</v>
      </c>
      <c r="B170" s="10">
        <v>11964.43</v>
      </c>
      <c r="C170" s="10">
        <v>19890.43</v>
      </c>
      <c r="D170" s="10">
        <v>19026.54</v>
      </c>
    </row>
    <row r="171" spans="1:4" x14ac:dyDescent="0.25">
      <c r="A171" s="4">
        <v>36599</v>
      </c>
      <c r="B171" s="10">
        <v>12012.43</v>
      </c>
      <c r="C171" s="10">
        <v>19945.04</v>
      </c>
      <c r="D171" s="10">
        <v>19141.73</v>
      </c>
    </row>
    <row r="172" spans="1:4" x14ac:dyDescent="0.25">
      <c r="A172" s="4">
        <v>36600</v>
      </c>
      <c r="B172" s="10">
        <v>12060.43</v>
      </c>
      <c r="C172" s="10">
        <v>20004.98</v>
      </c>
      <c r="D172" s="10">
        <v>19219.84</v>
      </c>
    </row>
    <row r="173" spans="1:4" x14ac:dyDescent="0.25">
      <c r="A173" s="4">
        <v>36601</v>
      </c>
      <c r="B173" s="10">
        <v>12100.7</v>
      </c>
      <c r="C173" s="10">
        <v>20094.61</v>
      </c>
      <c r="D173" s="10">
        <v>19290.419999999998</v>
      </c>
    </row>
    <row r="174" spans="1:4" x14ac:dyDescent="0.25">
      <c r="A174" s="4">
        <v>36602</v>
      </c>
      <c r="B174" s="10">
        <v>12124.05</v>
      </c>
      <c r="C174" s="10">
        <v>20278.150000000001</v>
      </c>
      <c r="D174" s="10">
        <v>19358.009999999998</v>
      </c>
    </row>
    <row r="175" spans="1:4" x14ac:dyDescent="0.25">
      <c r="A175" s="4">
        <v>36603</v>
      </c>
      <c r="B175" s="10">
        <v>12128.51</v>
      </c>
      <c r="C175" s="10">
        <v>20400.439999999999</v>
      </c>
      <c r="D175" s="10">
        <v>19397.03</v>
      </c>
    </row>
    <row r="176" spans="1:4" x14ac:dyDescent="0.25">
      <c r="A176" s="4">
        <v>36604</v>
      </c>
      <c r="B176" s="10">
        <v>12128.51</v>
      </c>
      <c r="C176" s="10">
        <v>20541.41</v>
      </c>
      <c r="D176" s="10">
        <v>19423.8</v>
      </c>
    </row>
    <row r="177" spans="1:4" x14ac:dyDescent="0.25">
      <c r="A177" s="4">
        <v>36605</v>
      </c>
      <c r="B177" s="10">
        <v>12150.57</v>
      </c>
      <c r="C177" s="10">
        <v>20778.02</v>
      </c>
      <c r="D177" s="10">
        <v>19455.45</v>
      </c>
    </row>
    <row r="178" spans="1:4" x14ac:dyDescent="0.25">
      <c r="A178" s="4">
        <v>36606</v>
      </c>
      <c r="B178" s="10">
        <v>12251.62</v>
      </c>
      <c r="C178" s="10">
        <v>20926.25</v>
      </c>
      <c r="D178" s="10">
        <v>19483.439999999999</v>
      </c>
    </row>
    <row r="179" spans="1:4" x14ac:dyDescent="0.25">
      <c r="A179" s="4">
        <v>36607</v>
      </c>
      <c r="B179" s="10">
        <v>12349.27</v>
      </c>
      <c r="C179" s="10">
        <v>21018.26</v>
      </c>
      <c r="D179" s="10">
        <v>19516.09</v>
      </c>
    </row>
    <row r="180" spans="1:4" x14ac:dyDescent="0.25">
      <c r="A180" s="4">
        <v>36608</v>
      </c>
      <c r="B180" s="10">
        <v>12392.18</v>
      </c>
      <c r="C180" s="10">
        <v>21097.05</v>
      </c>
      <c r="D180" s="10">
        <v>19522.78</v>
      </c>
    </row>
    <row r="181" spans="1:4" x14ac:dyDescent="0.25">
      <c r="A181" s="4">
        <v>36609</v>
      </c>
      <c r="B181" s="10">
        <v>12416.18</v>
      </c>
      <c r="C181" s="10">
        <v>21179.41</v>
      </c>
      <c r="D181" s="10">
        <v>19553.73</v>
      </c>
    </row>
    <row r="182" spans="1:4" x14ac:dyDescent="0.25">
      <c r="A182" s="4">
        <v>36610</v>
      </c>
      <c r="B182" s="10">
        <v>12476.23</v>
      </c>
      <c r="C182" s="10">
        <v>21244.93</v>
      </c>
      <c r="D182" s="10">
        <v>19609.16</v>
      </c>
    </row>
    <row r="183" spans="1:4" x14ac:dyDescent="0.25">
      <c r="A183" s="4">
        <v>36611</v>
      </c>
      <c r="B183" s="10">
        <v>12512.6</v>
      </c>
      <c r="C183" s="10">
        <v>21381.7</v>
      </c>
      <c r="D183" s="10">
        <v>19609.41</v>
      </c>
    </row>
    <row r="184" spans="1:4" x14ac:dyDescent="0.25">
      <c r="A184" s="4">
        <v>36612</v>
      </c>
      <c r="B184" s="10">
        <v>12545.43</v>
      </c>
      <c r="C184" s="10">
        <v>21500.23</v>
      </c>
      <c r="D184" s="10">
        <v>19624.43</v>
      </c>
    </row>
    <row r="185" spans="1:4" x14ac:dyDescent="0.25">
      <c r="A185" s="4">
        <v>36613</v>
      </c>
      <c r="B185" s="10">
        <v>12593.43</v>
      </c>
      <c r="C185" s="10">
        <v>21620.23</v>
      </c>
      <c r="D185" s="10">
        <v>19629.28</v>
      </c>
    </row>
    <row r="186" spans="1:4" x14ac:dyDescent="0.25">
      <c r="A186" s="4">
        <v>36614</v>
      </c>
      <c r="B186" s="10">
        <v>12627.18</v>
      </c>
      <c r="C186" s="10">
        <v>21746.240000000002</v>
      </c>
      <c r="D186" s="10">
        <v>19633.259999999998</v>
      </c>
    </row>
    <row r="187" spans="1:4" x14ac:dyDescent="0.25">
      <c r="A187" s="4">
        <v>36615</v>
      </c>
      <c r="B187" s="10">
        <v>12664.64</v>
      </c>
      <c r="C187" s="10">
        <v>21849.42</v>
      </c>
      <c r="D187" s="10">
        <v>19638.259999999998</v>
      </c>
    </row>
    <row r="188" spans="1:4" x14ac:dyDescent="0.25">
      <c r="A188" s="11">
        <v>36616</v>
      </c>
      <c r="B188" s="17">
        <v>12712.64</v>
      </c>
      <c r="C188" s="17">
        <v>21958.82</v>
      </c>
      <c r="D188" s="17">
        <v>19661.8</v>
      </c>
    </row>
    <row r="189" spans="1:4" x14ac:dyDescent="0.25">
      <c r="A189" s="11">
        <v>36617</v>
      </c>
      <c r="B189" s="17">
        <v>12760.64</v>
      </c>
      <c r="C189" s="17">
        <v>22060.48</v>
      </c>
      <c r="D189" s="17">
        <v>19765.05</v>
      </c>
    </row>
    <row r="190" spans="1:4" x14ac:dyDescent="0.25">
      <c r="A190" s="11">
        <v>36618</v>
      </c>
      <c r="B190" s="17">
        <v>12810.64</v>
      </c>
      <c r="C190" s="17">
        <v>22125.63</v>
      </c>
      <c r="D190" s="17">
        <v>19954.23</v>
      </c>
    </row>
    <row r="191" spans="1:4" x14ac:dyDescent="0.25">
      <c r="A191" s="11">
        <v>36619</v>
      </c>
      <c r="B191" s="17">
        <v>12862.06</v>
      </c>
      <c r="C191" s="17">
        <v>22178.11</v>
      </c>
      <c r="D191" s="17">
        <v>20121.91</v>
      </c>
    </row>
    <row r="192" spans="1:4" x14ac:dyDescent="0.25">
      <c r="A192" s="11">
        <v>36620</v>
      </c>
      <c r="B192" s="17">
        <v>12862.06</v>
      </c>
      <c r="C192" s="17">
        <v>22226.07</v>
      </c>
      <c r="D192" s="17">
        <v>20254.46</v>
      </c>
    </row>
    <row r="193" spans="1:4" x14ac:dyDescent="0.25">
      <c r="A193" s="11">
        <v>36621</v>
      </c>
      <c r="B193" s="17">
        <v>12862.06</v>
      </c>
      <c r="C193" s="17">
        <v>22298.07</v>
      </c>
      <c r="D193" s="17">
        <v>20399.41</v>
      </c>
    </row>
    <row r="194" spans="1:4" x14ac:dyDescent="0.25">
      <c r="A194" s="11">
        <v>36622</v>
      </c>
      <c r="B194" s="17">
        <v>12862.06</v>
      </c>
      <c r="C194" s="17">
        <v>22367.05</v>
      </c>
      <c r="D194" s="17">
        <v>20531.07</v>
      </c>
    </row>
    <row r="195" spans="1:4" x14ac:dyDescent="0.25">
      <c r="A195" s="11">
        <v>36623</v>
      </c>
      <c r="B195" s="17">
        <v>12862.06</v>
      </c>
      <c r="C195" s="17">
        <v>22419.09</v>
      </c>
      <c r="D195" s="17">
        <v>20699.07</v>
      </c>
    </row>
    <row r="196" spans="1:4" x14ac:dyDescent="0.25">
      <c r="A196" s="11">
        <v>36624</v>
      </c>
      <c r="B196" s="17">
        <v>12862.06</v>
      </c>
      <c r="C196" s="17">
        <v>22467.02</v>
      </c>
      <c r="D196" s="17">
        <v>20877.72</v>
      </c>
    </row>
    <row r="197" spans="1:4" x14ac:dyDescent="0.25">
      <c r="A197" s="11">
        <v>36625</v>
      </c>
      <c r="B197" s="17">
        <v>12862.06</v>
      </c>
      <c r="C197" s="17">
        <v>22535.919999999998</v>
      </c>
      <c r="D197" s="17">
        <v>21022.799999999999</v>
      </c>
    </row>
    <row r="198" spans="1:4" x14ac:dyDescent="0.25">
      <c r="A198" s="11">
        <v>36626</v>
      </c>
      <c r="B198" s="17">
        <v>12862.06</v>
      </c>
      <c r="C198" s="17">
        <v>22607.919999999998</v>
      </c>
      <c r="D198" s="17">
        <v>21179.67</v>
      </c>
    </row>
    <row r="199" spans="1:4" x14ac:dyDescent="0.25">
      <c r="A199" s="11">
        <v>36627</v>
      </c>
      <c r="B199" s="17">
        <v>12862.06</v>
      </c>
      <c r="C199" s="17">
        <v>22732.02</v>
      </c>
      <c r="D199" s="17">
        <v>21308.51</v>
      </c>
    </row>
    <row r="200" spans="1:4" x14ac:dyDescent="0.25">
      <c r="A200" s="11">
        <v>36628</v>
      </c>
      <c r="B200" s="17">
        <v>12862.06</v>
      </c>
      <c r="C200" s="17">
        <v>22891.919999999998</v>
      </c>
      <c r="D200" s="17">
        <v>21393.57</v>
      </c>
    </row>
    <row r="201" spans="1:4" x14ac:dyDescent="0.25">
      <c r="A201" s="11">
        <v>36629</v>
      </c>
      <c r="B201" s="17">
        <v>12862.06</v>
      </c>
      <c r="C201" s="17">
        <v>23071.38</v>
      </c>
      <c r="D201" s="17">
        <v>21545.35</v>
      </c>
    </row>
    <row r="202" spans="1:4" x14ac:dyDescent="0.25">
      <c r="A202" s="11">
        <v>36630</v>
      </c>
      <c r="B202" s="17">
        <v>12862.06</v>
      </c>
      <c r="C202" s="17">
        <v>23254.53</v>
      </c>
      <c r="D202" s="17">
        <v>21696.5</v>
      </c>
    </row>
    <row r="203" spans="1:4" x14ac:dyDescent="0.25">
      <c r="A203" s="11">
        <v>36631</v>
      </c>
      <c r="B203" s="17">
        <v>12862.06</v>
      </c>
      <c r="C203" s="17">
        <v>23475.82</v>
      </c>
      <c r="D203" s="17">
        <v>21845.03</v>
      </c>
    </row>
    <row r="204" spans="1:4" x14ac:dyDescent="0.25">
      <c r="A204" s="11">
        <v>36632</v>
      </c>
      <c r="B204" s="17">
        <v>12862.06</v>
      </c>
      <c r="C204" s="17">
        <v>23687.25</v>
      </c>
      <c r="D204" s="17">
        <v>21981.98</v>
      </c>
    </row>
    <row r="205" spans="1:4" x14ac:dyDescent="0.25">
      <c r="A205" s="11">
        <v>36633</v>
      </c>
      <c r="B205" s="17">
        <v>12862.06</v>
      </c>
      <c r="C205" s="17">
        <v>23922.58</v>
      </c>
      <c r="D205" s="17">
        <v>22127.93</v>
      </c>
    </row>
    <row r="206" spans="1:4" x14ac:dyDescent="0.25">
      <c r="A206" s="11">
        <v>36634</v>
      </c>
      <c r="B206" s="17">
        <v>12862.06</v>
      </c>
      <c r="C206" s="17">
        <v>24141.94</v>
      </c>
      <c r="D206" s="17">
        <v>22271.93</v>
      </c>
    </row>
    <row r="207" spans="1:4" x14ac:dyDescent="0.25">
      <c r="A207" s="11">
        <v>36635</v>
      </c>
      <c r="B207" s="17">
        <v>12862.06</v>
      </c>
      <c r="C207" s="17">
        <v>24354.55</v>
      </c>
      <c r="D207" s="17">
        <v>22411.95</v>
      </c>
    </row>
    <row r="208" spans="1:4" x14ac:dyDescent="0.25">
      <c r="A208" s="11">
        <v>36636</v>
      </c>
      <c r="B208" s="17">
        <v>12862.06</v>
      </c>
      <c r="C208" s="17">
        <v>24592.89</v>
      </c>
      <c r="D208" s="17">
        <v>22531.15</v>
      </c>
    </row>
    <row r="209" spans="1:4" x14ac:dyDescent="0.25">
      <c r="A209" s="11">
        <v>36637</v>
      </c>
      <c r="B209" s="17">
        <v>12862.06</v>
      </c>
      <c r="C209" s="17">
        <v>24831.47</v>
      </c>
      <c r="D209" s="17">
        <v>22658.959999999999</v>
      </c>
    </row>
    <row r="210" spans="1:4" x14ac:dyDescent="0.25">
      <c r="A210" s="11">
        <v>36638</v>
      </c>
      <c r="B210" s="17">
        <v>12862.06</v>
      </c>
      <c r="C210" s="17">
        <v>25024.39</v>
      </c>
      <c r="D210" s="17">
        <v>22807.85</v>
      </c>
    </row>
    <row r="211" spans="1:4" x14ac:dyDescent="0.25">
      <c r="A211" s="11">
        <v>36639</v>
      </c>
      <c r="B211" s="17">
        <v>12862.06</v>
      </c>
      <c r="C211" s="17">
        <v>25216.39</v>
      </c>
      <c r="D211" s="17">
        <v>22915.46</v>
      </c>
    </row>
    <row r="212" spans="1:4" x14ac:dyDescent="0.25">
      <c r="A212" s="11">
        <v>36640</v>
      </c>
      <c r="B212" s="17">
        <v>12862.06</v>
      </c>
      <c r="C212" s="17">
        <v>25385.25</v>
      </c>
      <c r="D212" s="17">
        <v>23010.080000000002</v>
      </c>
    </row>
    <row r="213" spans="1:4" x14ac:dyDescent="0.25">
      <c r="A213" s="11">
        <v>36641</v>
      </c>
      <c r="B213" s="17">
        <v>12862.06</v>
      </c>
      <c r="C213" s="17">
        <v>25532.86</v>
      </c>
      <c r="D213" s="17">
        <v>23120.080000000002</v>
      </c>
    </row>
    <row r="214" spans="1:4" x14ac:dyDescent="0.25">
      <c r="A214" s="11">
        <v>36642</v>
      </c>
      <c r="B214" s="17">
        <v>12862.06</v>
      </c>
      <c r="C214" s="17">
        <v>25676.02</v>
      </c>
      <c r="D214" s="17">
        <v>23238.05</v>
      </c>
    </row>
    <row r="215" spans="1:4" x14ac:dyDescent="0.25">
      <c r="A215" s="11">
        <v>36643</v>
      </c>
      <c r="B215" s="17">
        <v>12862.06</v>
      </c>
      <c r="C215" s="17">
        <v>25764.69</v>
      </c>
      <c r="D215" s="17">
        <v>23358.05</v>
      </c>
    </row>
    <row r="216" spans="1:4" x14ac:dyDescent="0.25">
      <c r="A216" s="11">
        <v>36644</v>
      </c>
      <c r="B216" s="17">
        <v>12862.06</v>
      </c>
      <c r="C216" s="17">
        <v>25917.83</v>
      </c>
      <c r="D216" s="17">
        <v>23487.74</v>
      </c>
    </row>
    <row r="217" spans="1:4" x14ac:dyDescent="0.25">
      <c r="A217" s="11">
        <v>36645</v>
      </c>
      <c r="B217" s="17">
        <v>12862.06</v>
      </c>
      <c r="C217" s="17">
        <v>26045.17</v>
      </c>
      <c r="D217" s="17">
        <v>23649.35</v>
      </c>
    </row>
    <row r="218" spans="1:4" x14ac:dyDescent="0.25">
      <c r="A218" s="11">
        <v>36646</v>
      </c>
      <c r="B218" s="17">
        <v>12862.06</v>
      </c>
      <c r="C218" s="17">
        <v>26186.45</v>
      </c>
      <c r="D218" s="17">
        <v>23776.49</v>
      </c>
    </row>
    <row r="219" spans="1:4" x14ac:dyDescent="0.25">
      <c r="A219" s="11">
        <v>36647</v>
      </c>
      <c r="B219" s="17">
        <v>12862.06</v>
      </c>
      <c r="C219" s="17">
        <v>26302.7</v>
      </c>
      <c r="D219" s="17">
        <v>23896.49</v>
      </c>
    </row>
    <row r="220" spans="1:4" x14ac:dyDescent="0.25">
      <c r="A220" s="11">
        <v>36648</v>
      </c>
      <c r="B220" s="17">
        <v>12862.06</v>
      </c>
      <c r="C220" s="17">
        <v>26407.38</v>
      </c>
      <c r="D220" s="17">
        <v>24031.83</v>
      </c>
    </row>
    <row r="221" spans="1:4" x14ac:dyDescent="0.25">
      <c r="A221" s="11">
        <v>36649</v>
      </c>
      <c r="B221" s="17">
        <v>12862.06</v>
      </c>
      <c r="C221" s="17">
        <v>26528.82</v>
      </c>
      <c r="D221" s="17">
        <v>24175.21</v>
      </c>
    </row>
    <row r="222" spans="1:4" x14ac:dyDescent="0.25">
      <c r="A222" s="11">
        <v>36650</v>
      </c>
      <c r="B222" s="17">
        <v>12862.06</v>
      </c>
      <c r="C222" s="17">
        <v>26669.17</v>
      </c>
      <c r="D222" s="17">
        <v>24318.95</v>
      </c>
    </row>
    <row r="223" spans="1:4" x14ac:dyDescent="0.25">
      <c r="A223" s="11">
        <v>36651</v>
      </c>
      <c r="B223" s="17">
        <v>12862.06</v>
      </c>
      <c r="C223" s="17">
        <v>26795.78</v>
      </c>
      <c r="D223" s="17">
        <v>24472.07</v>
      </c>
    </row>
    <row r="224" spans="1:4" x14ac:dyDescent="0.25">
      <c r="A224" s="11">
        <v>36652</v>
      </c>
      <c r="B224" s="17">
        <v>12862.06</v>
      </c>
      <c r="C224" s="17">
        <v>26923.49</v>
      </c>
      <c r="D224" s="17">
        <v>24632.84</v>
      </c>
    </row>
    <row r="225" spans="1:4" x14ac:dyDescent="0.25">
      <c r="A225" s="11">
        <v>36653</v>
      </c>
      <c r="B225" s="17">
        <v>12862.06</v>
      </c>
      <c r="C225" s="17">
        <v>27067.99</v>
      </c>
      <c r="D225" s="17">
        <v>24823.7</v>
      </c>
    </row>
    <row r="226" spans="1:4" x14ac:dyDescent="0.25">
      <c r="A226" s="11">
        <v>36654</v>
      </c>
      <c r="B226" s="17">
        <v>12862.06</v>
      </c>
      <c r="C226" s="17">
        <v>27211.5</v>
      </c>
      <c r="D226" s="17">
        <v>25009.3</v>
      </c>
    </row>
    <row r="227" spans="1:4" x14ac:dyDescent="0.25">
      <c r="A227" s="11">
        <v>36655</v>
      </c>
      <c r="B227" s="17">
        <v>12862.06</v>
      </c>
      <c r="C227" s="17">
        <v>27374.38</v>
      </c>
      <c r="D227" s="17">
        <v>25151.56</v>
      </c>
    </row>
    <row r="228" spans="1:4" x14ac:dyDescent="0.25">
      <c r="A228" s="11">
        <v>36656</v>
      </c>
      <c r="B228" s="17">
        <v>12862.06</v>
      </c>
      <c r="C228" s="17">
        <v>27500.59</v>
      </c>
      <c r="D228" s="17">
        <v>25286.22</v>
      </c>
    </row>
    <row r="229" spans="1:4" x14ac:dyDescent="0.25">
      <c r="A229" s="11">
        <v>36657</v>
      </c>
      <c r="B229" s="17">
        <v>12862.06</v>
      </c>
      <c r="C229" s="17">
        <v>27628.3</v>
      </c>
      <c r="D229" s="17">
        <v>25405.55</v>
      </c>
    </row>
    <row r="230" spans="1:4" x14ac:dyDescent="0.25">
      <c r="A230" s="11">
        <v>36658</v>
      </c>
      <c r="B230" s="17">
        <v>12862.06</v>
      </c>
      <c r="C230" s="17">
        <v>27743.08</v>
      </c>
      <c r="D230" s="17">
        <v>25555.9</v>
      </c>
    </row>
    <row r="231" spans="1:4" x14ac:dyDescent="0.25">
      <c r="A231" s="11">
        <v>36659</v>
      </c>
      <c r="B231" s="17">
        <v>12862.06</v>
      </c>
      <c r="C231" s="17">
        <v>27867.75</v>
      </c>
      <c r="D231" s="17">
        <v>25700.63</v>
      </c>
    </row>
    <row r="232" spans="1:4" x14ac:dyDescent="0.25">
      <c r="A232" s="11">
        <v>36660</v>
      </c>
      <c r="B232" s="17">
        <v>12862.06</v>
      </c>
      <c r="C232" s="17">
        <v>27987.15</v>
      </c>
      <c r="D232" s="17">
        <v>25845.11</v>
      </c>
    </row>
    <row r="233" spans="1:4" x14ac:dyDescent="0.25">
      <c r="A233" s="11">
        <v>36661</v>
      </c>
      <c r="B233" s="17">
        <v>12862.06</v>
      </c>
      <c r="C233" s="17">
        <v>28119.52</v>
      </c>
      <c r="D233" s="17">
        <v>25985.01</v>
      </c>
    </row>
    <row r="234" spans="1:4" x14ac:dyDescent="0.25">
      <c r="A234" s="11">
        <v>36662</v>
      </c>
      <c r="B234" s="17">
        <v>12862.06</v>
      </c>
      <c r="C234" s="17">
        <v>28280.47</v>
      </c>
      <c r="D234" s="17">
        <v>26128.46</v>
      </c>
    </row>
    <row r="235" spans="1:4" x14ac:dyDescent="0.25">
      <c r="A235" s="11">
        <v>36663</v>
      </c>
      <c r="B235" s="17">
        <v>12862.06</v>
      </c>
      <c r="C235" s="17">
        <v>28461.55</v>
      </c>
      <c r="D235" s="17">
        <v>26273.5</v>
      </c>
    </row>
    <row r="236" spans="1:4" x14ac:dyDescent="0.25">
      <c r="A236" s="11">
        <v>36664</v>
      </c>
      <c r="B236" s="17">
        <v>12862.06</v>
      </c>
      <c r="C236" s="17">
        <v>28607.22</v>
      </c>
      <c r="D236" s="17">
        <v>26411.11</v>
      </c>
    </row>
    <row r="237" spans="1:4" x14ac:dyDescent="0.25">
      <c r="A237" s="11">
        <v>36665</v>
      </c>
      <c r="B237" s="17">
        <v>12862.06</v>
      </c>
      <c r="C237" s="17">
        <v>28750.560000000001</v>
      </c>
      <c r="D237" s="17">
        <v>26535.15</v>
      </c>
    </row>
    <row r="238" spans="1:4" x14ac:dyDescent="0.25">
      <c r="A238" s="11">
        <v>36666</v>
      </c>
      <c r="B238" s="17">
        <v>12862.06</v>
      </c>
      <c r="C238" s="17">
        <v>28898.5</v>
      </c>
      <c r="D238" s="17">
        <v>26655.15</v>
      </c>
    </row>
    <row r="239" spans="1:4" x14ac:dyDescent="0.25">
      <c r="A239" s="11">
        <v>36667</v>
      </c>
      <c r="B239" s="17">
        <v>12862.06</v>
      </c>
      <c r="C239" s="17">
        <v>29051.08</v>
      </c>
      <c r="D239" s="17">
        <v>26769.64</v>
      </c>
    </row>
    <row r="240" spans="1:4" x14ac:dyDescent="0.25">
      <c r="A240" s="11">
        <v>36668</v>
      </c>
      <c r="B240" s="17">
        <v>12862.06</v>
      </c>
      <c r="C240" s="17">
        <v>29207.69</v>
      </c>
      <c r="D240" s="17">
        <v>26889.64</v>
      </c>
    </row>
    <row r="241" spans="1:4" x14ac:dyDescent="0.25">
      <c r="A241" s="11">
        <v>36669</v>
      </c>
      <c r="B241" s="17">
        <v>12862.06</v>
      </c>
      <c r="C241" s="17">
        <v>29345.360000000001</v>
      </c>
      <c r="D241" s="17">
        <v>26996.11</v>
      </c>
    </row>
    <row r="242" spans="1:4" x14ac:dyDescent="0.25">
      <c r="A242" s="11">
        <v>36670</v>
      </c>
      <c r="B242" s="17">
        <v>12862.06</v>
      </c>
      <c r="C242" s="17">
        <v>29523.26</v>
      </c>
      <c r="D242" s="17">
        <v>27072.02</v>
      </c>
    </row>
    <row r="243" spans="1:4" x14ac:dyDescent="0.25">
      <c r="A243" s="11">
        <v>36671</v>
      </c>
      <c r="B243" s="17">
        <v>12862.06</v>
      </c>
      <c r="C243" s="17">
        <v>29664.94</v>
      </c>
      <c r="D243" s="17">
        <v>27195.19</v>
      </c>
    </row>
    <row r="244" spans="1:4" x14ac:dyDescent="0.25">
      <c r="A244" s="11">
        <v>36672</v>
      </c>
      <c r="B244" s="17">
        <v>12862.06</v>
      </c>
      <c r="C244" s="17">
        <v>29796.28</v>
      </c>
      <c r="D244" s="17">
        <v>27331.06</v>
      </c>
    </row>
    <row r="245" spans="1:4" x14ac:dyDescent="0.25">
      <c r="A245" s="11">
        <v>36673</v>
      </c>
      <c r="B245" s="17">
        <v>12862.06</v>
      </c>
      <c r="C245" s="17">
        <v>29892.76</v>
      </c>
      <c r="D245" s="17">
        <v>27462.81</v>
      </c>
    </row>
    <row r="246" spans="1:4" x14ac:dyDescent="0.25">
      <c r="A246" s="11">
        <v>36674</v>
      </c>
      <c r="B246" s="17">
        <v>12862.06</v>
      </c>
      <c r="C246" s="17">
        <v>29988.76</v>
      </c>
      <c r="D246" s="17">
        <v>27608.15</v>
      </c>
    </row>
    <row r="247" spans="1:4" x14ac:dyDescent="0.25">
      <c r="A247" s="11">
        <v>36675</v>
      </c>
      <c r="B247" s="17">
        <v>12862.06</v>
      </c>
      <c r="C247" s="17">
        <v>30079.66</v>
      </c>
      <c r="D247" s="17">
        <v>27775.3</v>
      </c>
    </row>
    <row r="248" spans="1:4" x14ac:dyDescent="0.25">
      <c r="A248" s="11">
        <v>36676</v>
      </c>
      <c r="B248" s="17">
        <v>12862.06</v>
      </c>
      <c r="C248" s="17">
        <v>30192.9</v>
      </c>
      <c r="D248" s="17">
        <v>27937.51</v>
      </c>
    </row>
    <row r="249" spans="1:4" x14ac:dyDescent="0.25">
      <c r="A249" s="11">
        <v>36677</v>
      </c>
      <c r="B249" s="17">
        <v>12862.06</v>
      </c>
      <c r="C249" s="17">
        <v>30321.67</v>
      </c>
      <c r="D249" s="17">
        <v>28128.86</v>
      </c>
    </row>
    <row r="250" spans="1:4" x14ac:dyDescent="0.25">
      <c r="A250" s="11">
        <v>36678</v>
      </c>
      <c r="B250" s="17">
        <v>12862.06</v>
      </c>
      <c r="C250" s="17">
        <v>30417.59</v>
      </c>
      <c r="D250" s="17">
        <v>28289.93</v>
      </c>
    </row>
    <row r="251" spans="1:4" x14ac:dyDescent="0.25">
      <c r="A251" s="11">
        <v>36679</v>
      </c>
      <c r="B251" s="17">
        <v>12862.06</v>
      </c>
      <c r="C251" s="17">
        <v>30513.24</v>
      </c>
      <c r="D251" s="17">
        <v>28451.17</v>
      </c>
    </row>
    <row r="252" spans="1:4" x14ac:dyDescent="0.25">
      <c r="A252" s="11">
        <v>36680</v>
      </c>
      <c r="B252" s="17">
        <v>12862.06</v>
      </c>
      <c r="C252" s="17">
        <v>30608.26</v>
      </c>
      <c r="D252" s="17">
        <v>28616.17</v>
      </c>
    </row>
    <row r="253" spans="1:4" x14ac:dyDescent="0.25">
      <c r="A253" s="11">
        <v>36681</v>
      </c>
      <c r="B253" s="17">
        <v>12862.06</v>
      </c>
      <c r="C253" s="17">
        <v>30703.9</v>
      </c>
      <c r="D253" s="17">
        <v>28766.73</v>
      </c>
    </row>
    <row r="254" spans="1:4" x14ac:dyDescent="0.25">
      <c r="A254" s="11">
        <v>36682</v>
      </c>
      <c r="B254" s="17">
        <v>12862.06</v>
      </c>
      <c r="C254" s="17">
        <v>30800.67</v>
      </c>
      <c r="D254" s="17">
        <v>28910.86</v>
      </c>
    </row>
    <row r="255" spans="1:4" x14ac:dyDescent="0.25">
      <c r="A255" s="11">
        <v>36683</v>
      </c>
      <c r="B255" s="17">
        <v>12862.06</v>
      </c>
      <c r="C255" s="17">
        <v>30898.32</v>
      </c>
      <c r="D255" s="17">
        <v>29054.45</v>
      </c>
    </row>
    <row r="256" spans="1:4" x14ac:dyDescent="0.25">
      <c r="A256" s="11">
        <v>36684</v>
      </c>
      <c r="B256" s="17">
        <v>12862.06</v>
      </c>
      <c r="C256" s="17">
        <v>30997.29</v>
      </c>
      <c r="D256" s="17">
        <v>29183.15</v>
      </c>
    </row>
    <row r="257" spans="1:4" x14ac:dyDescent="0.25">
      <c r="A257" s="11">
        <v>36685</v>
      </c>
      <c r="B257" s="17">
        <v>12862.06</v>
      </c>
      <c r="C257" s="17">
        <v>31091.22</v>
      </c>
      <c r="D257" s="17">
        <v>29324.65</v>
      </c>
    </row>
    <row r="258" spans="1:4" x14ac:dyDescent="0.25">
      <c r="A258" s="11">
        <v>36686</v>
      </c>
      <c r="B258" s="17">
        <v>12862.06</v>
      </c>
      <c r="C258" s="17">
        <v>31180.46</v>
      </c>
      <c r="D258" s="17">
        <v>29441.759999999998</v>
      </c>
    </row>
    <row r="259" spans="1:4" x14ac:dyDescent="0.25">
      <c r="A259" s="11">
        <v>36687</v>
      </c>
      <c r="B259" s="17">
        <v>12862.06</v>
      </c>
      <c r="C259" s="17">
        <v>31252.49</v>
      </c>
      <c r="D259" s="17">
        <v>29514.41</v>
      </c>
    </row>
    <row r="260" spans="1:4" x14ac:dyDescent="0.25">
      <c r="A260" s="11">
        <v>36688</v>
      </c>
      <c r="B260" s="17">
        <v>12862.06</v>
      </c>
      <c r="C260" s="17">
        <v>31317.58</v>
      </c>
      <c r="D260" s="17">
        <v>29622.44</v>
      </c>
    </row>
    <row r="261" spans="1:4" x14ac:dyDescent="0.25">
      <c r="A261" s="11">
        <v>36689</v>
      </c>
      <c r="B261" s="17">
        <v>12862.06</v>
      </c>
      <c r="C261" s="17">
        <v>31365.58</v>
      </c>
      <c r="D261" s="17">
        <v>29738.79</v>
      </c>
    </row>
    <row r="262" spans="1:4" x14ac:dyDescent="0.25">
      <c r="A262" s="11">
        <v>36690</v>
      </c>
      <c r="B262" s="17">
        <v>12862.06</v>
      </c>
      <c r="C262" s="17">
        <v>31413.58</v>
      </c>
      <c r="D262" s="17">
        <v>29844.31</v>
      </c>
    </row>
    <row r="263" spans="1:4" x14ac:dyDescent="0.25">
      <c r="A263" s="11">
        <v>36691</v>
      </c>
      <c r="B263" s="17">
        <v>12862.06</v>
      </c>
      <c r="C263" s="17">
        <v>31461.58</v>
      </c>
      <c r="D263" s="17">
        <v>29971.31</v>
      </c>
    </row>
    <row r="264" spans="1:4" x14ac:dyDescent="0.25">
      <c r="A264" s="11">
        <v>36692</v>
      </c>
      <c r="B264" s="17">
        <v>12862.06</v>
      </c>
      <c r="C264" s="17">
        <v>31509.58</v>
      </c>
      <c r="D264" s="17">
        <v>30093.27</v>
      </c>
    </row>
    <row r="265" spans="1:4" x14ac:dyDescent="0.25">
      <c r="A265" s="11">
        <v>36693</v>
      </c>
      <c r="B265" s="17">
        <v>12862.06</v>
      </c>
      <c r="C265" s="17">
        <v>31558.37</v>
      </c>
      <c r="D265" s="17">
        <v>30191.39</v>
      </c>
    </row>
    <row r="266" spans="1:4" x14ac:dyDescent="0.25">
      <c r="A266" s="11">
        <v>36694</v>
      </c>
      <c r="B266" s="17">
        <v>12862.06</v>
      </c>
      <c r="C266" s="17">
        <v>31606.37</v>
      </c>
      <c r="D266" s="17">
        <v>30277.759999999998</v>
      </c>
    </row>
    <row r="267" spans="1:4" x14ac:dyDescent="0.25">
      <c r="A267" s="11">
        <v>36695</v>
      </c>
      <c r="B267" s="17">
        <v>12862.06</v>
      </c>
      <c r="C267" s="17">
        <v>31649.43</v>
      </c>
      <c r="D267" s="17">
        <v>30373.759999999998</v>
      </c>
    </row>
    <row r="268" spans="1:4" x14ac:dyDescent="0.25">
      <c r="A268" s="11">
        <v>36696</v>
      </c>
      <c r="B268" s="17">
        <v>12862.06</v>
      </c>
      <c r="C268" s="17">
        <v>31697.43</v>
      </c>
      <c r="D268" s="17">
        <v>30469.759999999998</v>
      </c>
    </row>
    <row r="269" spans="1:4" x14ac:dyDescent="0.25">
      <c r="A269" s="11">
        <v>36697</v>
      </c>
      <c r="B269" s="17">
        <v>12862.06</v>
      </c>
      <c r="C269" s="17">
        <v>31745.43</v>
      </c>
      <c r="D269" s="17">
        <v>30565.759999999998</v>
      </c>
    </row>
    <row r="270" spans="1:4" x14ac:dyDescent="0.25">
      <c r="A270" s="11">
        <v>36698</v>
      </c>
      <c r="B270" s="17">
        <v>12862.06</v>
      </c>
      <c r="C270" s="17">
        <v>31797.37</v>
      </c>
      <c r="D270" s="17">
        <v>30701.84</v>
      </c>
    </row>
    <row r="271" spans="1:4" x14ac:dyDescent="0.25">
      <c r="A271" s="11">
        <v>36699</v>
      </c>
      <c r="B271" s="17">
        <v>12862.06</v>
      </c>
      <c r="C271" s="17">
        <v>31845.37</v>
      </c>
      <c r="D271" s="17">
        <v>30851.93</v>
      </c>
    </row>
    <row r="272" spans="1:4" x14ac:dyDescent="0.25">
      <c r="A272" s="11">
        <v>36700</v>
      </c>
      <c r="B272" s="17">
        <v>12862.06</v>
      </c>
      <c r="C272" s="17">
        <v>31895.8</v>
      </c>
      <c r="D272" s="17">
        <v>31010.799999999999</v>
      </c>
    </row>
    <row r="273" spans="1:4" x14ac:dyDescent="0.25">
      <c r="A273" s="11">
        <v>36701</v>
      </c>
      <c r="B273" s="17">
        <v>12862.06</v>
      </c>
      <c r="C273" s="17">
        <v>31943.8</v>
      </c>
      <c r="D273" s="17">
        <v>31161.200000000001</v>
      </c>
    </row>
    <row r="274" spans="1:4" x14ac:dyDescent="0.25">
      <c r="A274" s="11">
        <v>36702</v>
      </c>
      <c r="B274" s="17">
        <v>12862.06</v>
      </c>
      <c r="C274" s="17">
        <v>31996.48</v>
      </c>
      <c r="D274" s="17">
        <v>31270.95</v>
      </c>
    </row>
    <row r="275" spans="1:4" x14ac:dyDescent="0.25">
      <c r="A275" s="11">
        <v>36703</v>
      </c>
      <c r="B275" s="17">
        <v>12862.06</v>
      </c>
      <c r="C275" s="17">
        <v>32042.57</v>
      </c>
      <c r="D275" s="17">
        <v>31365.15</v>
      </c>
    </row>
    <row r="276" spans="1:4" x14ac:dyDescent="0.25">
      <c r="A276" s="11">
        <v>36704</v>
      </c>
      <c r="B276" s="17">
        <v>12862.06</v>
      </c>
      <c r="C276" s="17">
        <v>32109.54</v>
      </c>
      <c r="D276" s="17">
        <v>31461.05</v>
      </c>
    </row>
    <row r="277" spans="1:4" x14ac:dyDescent="0.25">
      <c r="A277" s="11">
        <v>36705</v>
      </c>
      <c r="B277" s="17">
        <v>12862.06</v>
      </c>
      <c r="C277" s="17">
        <v>32184.959999999999</v>
      </c>
      <c r="D277" s="17">
        <v>31576.44</v>
      </c>
    </row>
    <row r="278" spans="1:4" x14ac:dyDescent="0.25">
      <c r="A278" s="11">
        <v>36706</v>
      </c>
      <c r="B278" s="17">
        <v>12862.06</v>
      </c>
      <c r="C278" s="17">
        <v>32281.13</v>
      </c>
      <c r="D278" s="17">
        <v>31696.44</v>
      </c>
    </row>
    <row r="279" spans="1:4" x14ac:dyDescent="0.25">
      <c r="A279" s="11">
        <v>36707</v>
      </c>
      <c r="B279" s="17">
        <v>12862.06</v>
      </c>
      <c r="C279" s="17">
        <v>32372.94</v>
      </c>
      <c r="D279" s="17">
        <v>31816.44</v>
      </c>
    </row>
    <row r="280" spans="1:4" x14ac:dyDescent="0.25">
      <c r="A280" s="11">
        <v>36708</v>
      </c>
      <c r="B280" s="17">
        <v>12862.06</v>
      </c>
      <c r="C280" s="17">
        <v>32441</v>
      </c>
      <c r="D280" s="17">
        <v>31933.74</v>
      </c>
    </row>
    <row r="281" spans="1:4" x14ac:dyDescent="0.25">
      <c r="A281" s="11">
        <v>36709</v>
      </c>
      <c r="B281" s="17">
        <v>12862.06</v>
      </c>
      <c r="C281" s="17">
        <v>32490.61</v>
      </c>
      <c r="D281" s="17">
        <v>32053.74</v>
      </c>
    </row>
    <row r="282" spans="1:4" x14ac:dyDescent="0.25">
      <c r="A282" s="11">
        <v>36710</v>
      </c>
      <c r="B282" s="17">
        <v>12862.06</v>
      </c>
      <c r="C282" s="17">
        <v>32562.61</v>
      </c>
      <c r="D282" s="17">
        <v>32173.74</v>
      </c>
    </row>
    <row r="283" spans="1:4" x14ac:dyDescent="0.25">
      <c r="A283" s="11">
        <v>36711</v>
      </c>
      <c r="B283" s="17">
        <v>12862.06</v>
      </c>
      <c r="C283" s="17">
        <v>32634.61</v>
      </c>
      <c r="D283" s="17">
        <v>32289.05</v>
      </c>
    </row>
    <row r="284" spans="1:4" x14ac:dyDescent="0.25">
      <c r="A284" s="11">
        <v>36712</v>
      </c>
      <c r="B284" s="17">
        <v>12862.06</v>
      </c>
      <c r="C284" s="17">
        <v>32706.61</v>
      </c>
      <c r="D284" s="17">
        <v>32385.18</v>
      </c>
    </row>
    <row r="285" spans="1:4" x14ac:dyDescent="0.25">
      <c r="A285" s="11">
        <v>36713</v>
      </c>
      <c r="B285" s="17">
        <v>12862.06</v>
      </c>
      <c r="C285" s="17">
        <v>32774.980000000003</v>
      </c>
      <c r="D285" s="17">
        <v>32522.86</v>
      </c>
    </row>
    <row r="286" spans="1:4" x14ac:dyDescent="0.25">
      <c r="A286" s="11">
        <v>36714</v>
      </c>
      <c r="B286" s="17">
        <v>12862.06</v>
      </c>
      <c r="C286" s="17">
        <v>32846.980000000003</v>
      </c>
      <c r="D286" s="17">
        <v>32663.02</v>
      </c>
    </row>
    <row r="287" spans="1:4" x14ac:dyDescent="0.25">
      <c r="A287" s="11">
        <v>36715</v>
      </c>
      <c r="B287" s="17">
        <v>12862.06</v>
      </c>
      <c r="C287" s="17">
        <v>32918.980000000003</v>
      </c>
      <c r="D287" s="17">
        <v>32814.28</v>
      </c>
    </row>
    <row r="288" spans="1:4" x14ac:dyDescent="0.25">
      <c r="A288" s="11">
        <v>36716</v>
      </c>
      <c r="B288" s="17">
        <v>12862.06</v>
      </c>
      <c r="C288" s="17">
        <v>32990.980000000003</v>
      </c>
      <c r="D288" s="17">
        <v>32958.28</v>
      </c>
    </row>
    <row r="289" spans="1:4" x14ac:dyDescent="0.25">
      <c r="A289" s="11">
        <v>36717</v>
      </c>
      <c r="B289" s="17">
        <v>12862.06</v>
      </c>
      <c r="C289" s="17">
        <v>33062.980000000003</v>
      </c>
      <c r="D289" s="17">
        <v>33101.96</v>
      </c>
    </row>
    <row r="290" spans="1:4" x14ac:dyDescent="0.25">
      <c r="A290" s="11">
        <v>36718</v>
      </c>
      <c r="B290" s="17">
        <v>12862.06</v>
      </c>
      <c r="C290" s="17">
        <v>33123.24</v>
      </c>
      <c r="D290" s="17">
        <v>33244.85</v>
      </c>
    </row>
    <row r="291" spans="1:4" x14ac:dyDescent="0.25">
      <c r="A291" s="11">
        <v>36719</v>
      </c>
      <c r="B291" s="17">
        <v>12862.06</v>
      </c>
      <c r="C291" s="17">
        <v>33195.24</v>
      </c>
      <c r="D291" s="17">
        <v>33383.96</v>
      </c>
    </row>
    <row r="292" spans="1:4" x14ac:dyDescent="0.25">
      <c r="A292" s="11">
        <v>36720</v>
      </c>
      <c r="B292" s="17">
        <v>12862.06</v>
      </c>
      <c r="C292" s="17">
        <v>33267.24</v>
      </c>
      <c r="D292" s="17">
        <v>33513.300000000003</v>
      </c>
    </row>
    <row r="293" spans="1:4" x14ac:dyDescent="0.25">
      <c r="A293" s="11">
        <v>36721</v>
      </c>
      <c r="B293" s="17">
        <v>12862.06</v>
      </c>
      <c r="C293" s="17">
        <v>33340.46</v>
      </c>
      <c r="D293" s="17">
        <v>33657.230000000003</v>
      </c>
    </row>
    <row r="294" spans="1:4" x14ac:dyDescent="0.25">
      <c r="A294" s="11">
        <v>36722</v>
      </c>
      <c r="B294" s="17">
        <v>12862.06</v>
      </c>
      <c r="C294" s="17">
        <v>33412.46</v>
      </c>
      <c r="D294" s="17">
        <v>33801.230000000003</v>
      </c>
    </row>
    <row r="295" spans="1:4" x14ac:dyDescent="0.25">
      <c r="A295" s="11">
        <v>36723</v>
      </c>
      <c r="B295" s="17">
        <v>12862.06</v>
      </c>
      <c r="C295" s="17">
        <v>33444.26</v>
      </c>
      <c r="D295" s="17">
        <v>33933.550000000003</v>
      </c>
    </row>
    <row r="296" spans="1:4" x14ac:dyDescent="0.25">
      <c r="A296" s="11">
        <v>36724</v>
      </c>
      <c r="B296" s="17">
        <v>12862.06</v>
      </c>
      <c r="C296" s="17">
        <v>33489.43</v>
      </c>
      <c r="D296" s="17">
        <v>34053.550000000003</v>
      </c>
    </row>
    <row r="297" spans="1:4" x14ac:dyDescent="0.25">
      <c r="A297" s="11">
        <v>36725</v>
      </c>
      <c r="B297" s="17">
        <v>12862.06</v>
      </c>
      <c r="C297" s="17">
        <v>33563.019999999997</v>
      </c>
      <c r="D297" s="17">
        <v>34157.14</v>
      </c>
    </row>
    <row r="298" spans="1:4" x14ac:dyDescent="0.25">
      <c r="A298" s="11">
        <v>36726</v>
      </c>
      <c r="B298" s="17">
        <v>12862.06</v>
      </c>
      <c r="C298" s="17">
        <v>33626.89</v>
      </c>
      <c r="D298" s="17">
        <v>34250.1</v>
      </c>
    </row>
    <row r="299" spans="1:4" x14ac:dyDescent="0.25">
      <c r="A299" s="11">
        <v>36727</v>
      </c>
      <c r="B299" s="17">
        <v>12862.06</v>
      </c>
      <c r="C299" s="17">
        <v>33674.230000000003</v>
      </c>
      <c r="D299" s="17">
        <v>34345.449999999997</v>
      </c>
    </row>
    <row r="300" spans="1:4" x14ac:dyDescent="0.25">
      <c r="A300" s="11">
        <v>36728</v>
      </c>
      <c r="B300" s="17">
        <v>12862.06</v>
      </c>
      <c r="C300" s="17">
        <v>33722.28</v>
      </c>
      <c r="D300" s="17">
        <v>34449.39</v>
      </c>
    </row>
    <row r="301" spans="1:4" x14ac:dyDescent="0.25">
      <c r="A301" s="11">
        <v>36729</v>
      </c>
      <c r="B301" s="17">
        <v>12862.06</v>
      </c>
      <c r="C301" s="17">
        <v>33773.980000000003</v>
      </c>
      <c r="D301" s="17">
        <v>34551.449999999997</v>
      </c>
    </row>
    <row r="302" spans="1:4" x14ac:dyDescent="0.25">
      <c r="A302" s="11">
        <v>36730</v>
      </c>
      <c r="B302" s="17">
        <v>12862.06</v>
      </c>
      <c r="C302" s="17">
        <v>33801.15</v>
      </c>
      <c r="D302" s="17">
        <v>34647.449999999997</v>
      </c>
    </row>
    <row r="303" spans="1:4" x14ac:dyDescent="0.25">
      <c r="A303" s="11">
        <v>36731</v>
      </c>
      <c r="B303" s="17">
        <v>12862.06</v>
      </c>
      <c r="C303" s="17">
        <v>33849.15</v>
      </c>
      <c r="D303" s="17">
        <v>34743.449999999997</v>
      </c>
    </row>
    <row r="304" spans="1:4" x14ac:dyDescent="0.25">
      <c r="A304" s="11">
        <v>36732</v>
      </c>
      <c r="B304" s="17">
        <v>12862.06</v>
      </c>
      <c r="C304" s="17">
        <v>33897.15</v>
      </c>
      <c r="D304" s="17">
        <v>34833.800000000003</v>
      </c>
    </row>
    <row r="305" spans="1:4" x14ac:dyDescent="0.25">
      <c r="A305" s="11">
        <v>36733</v>
      </c>
      <c r="B305" s="17">
        <v>12862.06</v>
      </c>
      <c r="C305" s="17">
        <v>33946.53</v>
      </c>
      <c r="D305" s="17">
        <v>34929.800000000003</v>
      </c>
    </row>
    <row r="306" spans="1:4" x14ac:dyDescent="0.25">
      <c r="A306" s="11">
        <v>36734</v>
      </c>
      <c r="B306" s="17">
        <v>12862.06</v>
      </c>
      <c r="C306" s="17">
        <v>34004.019999999997</v>
      </c>
      <c r="D306" s="17">
        <v>35026.160000000003</v>
      </c>
    </row>
    <row r="307" spans="1:4" x14ac:dyDescent="0.25">
      <c r="A307" s="11">
        <v>36735</v>
      </c>
      <c r="B307" s="17">
        <v>12862.06</v>
      </c>
      <c r="C307" s="17">
        <v>34053.699999999997</v>
      </c>
      <c r="D307" s="17">
        <v>35122.160000000003</v>
      </c>
    </row>
    <row r="308" spans="1:4" x14ac:dyDescent="0.25">
      <c r="A308" s="11">
        <v>36736</v>
      </c>
      <c r="B308" s="17">
        <v>12862.06</v>
      </c>
      <c r="C308" s="17">
        <v>34120.69</v>
      </c>
      <c r="D308" s="17">
        <v>35226.620000000003</v>
      </c>
    </row>
    <row r="309" spans="1:4" x14ac:dyDescent="0.25">
      <c r="A309" s="11">
        <v>36737</v>
      </c>
      <c r="B309" s="17">
        <v>12862.06</v>
      </c>
      <c r="C309" s="17">
        <v>34193.26</v>
      </c>
      <c r="D309" s="17">
        <v>35315.42</v>
      </c>
    </row>
    <row r="310" spans="1:4" x14ac:dyDescent="0.25">
      <c r="A310" s="11">
        <v>36738</v>
      </c>
      <c r="B310" s="17">
        <v>12862.06</v>
      </c>
      <c r="C310" s="17">
        <v>34255.15</v>
      </c>
      <c r="D310" s="17">
        <v>35444.26</v>
      </c>
    </row>
    <row r="311" spans="1:4" x14ac:dyDescent="0.25">
      <c r="A311" s="11">
        <v>36739</v>
      </c>
      <c r="B311" s="17">
        <v>12862.06</v>
      </c>
      <c r="C311" s="17">
        <v>34303.85</v>
      </c>
      <c r="D311" s="17">
        <v>35580.75</v>
      </c>
    </row>
    <row r="312" spans="1:4" x14ac:dyDescent="0.25">
      <c r="A312" s="11">
        <v>36740</v>
      </c>
      <c r="B312" s="17">
        <v>12862.06</v>
      </c>
      <c r="C312" s="17">
        <v>34364.46</v>
      </c>
      <c r="D312" s="17">
        <v>35722.33</v>
      </c>
    </row>
    <row r="313" spans="1:4" x14ac:dyDescent="0.25">
      <c r="A313" s="11">
        <v>36741</v>
      </c>
      <c r="B313" s="17">
        <v>12862.06</v>
      </c>
      <c r="C313" s="17">
        <v>34437.21</v>
      </c>
      <c r="D313" s="17">
        <v>35844.949999999997</v>
      </c>
    </row>
    <row r="314" spans="1:4" x14ac:dyDescent="0.25">
      <c r="A314" s="11">
        <v>36742</v>
      </c>
      <c r="B314" s="17">
        <v>12862.06</v>
      </c>
      <c r="C314" s="17">
        <v>34492.120000000003</v>
      </c>
      <c r="D314" s="17">
        <v>35932.120000000003</v>
      </c>
    </row>
    <row r="315" spans="1:4" x14ac:dyDescent="0.25">
      <c r="A315" s="11">
        <v>36743</v>
      </c>
      <c r="B315" s="17">
        <v>12862.06</v>
      </c>
      <c r="C315" s="17">
        <v>34525.08</v>
      </c>
      <c r="D315" s="17">
        <v>36033.5</v>
      </c>
    </row>
    <row r="316" spans="1:4" x14ac:dyDescent="0.25">
      <c r="A316" s="11">
        <v>36744</v>
      </c>
      <c r="B316" s="17">
        <v>12862.06</v>
      </c>
      <c r="C316" s="17">
        <v>34525.08</v>
      </c>
      <c r="D316" s="17">
        <v>36116.68</v>
      </c>
    </row>
    <row r="317" spans="1:4" x14ac:dyDescent="0.25">
      <c r="A317" s="11">
        <v>36745</v>
      </c>
      <c r="B317" s="17">
        <v>12862.06</v>
      </c>
      <c r="C317" s="17">
        <v>34536.410000000003</v>
      </c>
      <c r="D317" s="17">
        <v>36197.25</v>
      </c>
    </row>
    <row r="318" spans="1:4" x14ac:dyDescent="0.25">
      <c r="A318" s="11">
        <v>36746</v>
      </c>
      <c r="B318" s="17">
        <v>12862.06</v>
      </c>
      <c r="C318" s="17">
        <v>34560.410000000003</v>
      </c>
      <c r="D318" s="17">
        <v>36307.57</v>
      </c>
    </row>
    <row r="319" spans="1:4" x14ac:dyDescent="0.25">
      <c r="A319" s="11">
        <v>36747</v>
      </c>
      <c r="B319" s="17">
        <v>12862.06</v>
      </c>
      <c r="C319" s="17">
        <v>34586.11</v>
      </c>
      <c r="D319" s="17">
        <v>36422.050000000003</v>
      </c>
    </row>
    <row r="320" spans="1:4" x14ac:dyDescent="0.25">
      <c r="A320" s="11">
        <v>36748</v>
      </c>
      <c r="B320" s="17">
        <v>12862.06</v>
      </c>
      <c r="C320" s="17">
        <v>34610.639999999999</v>
      </c>
      <c r="D320" s="17">
        <v>36516.699999999997</v>
      </c>
    </row>
    <row r="321" spans="1:4" x14ac:dyDescent="0.25">
      <c r="A321" s="11">
        <v>36749</v>
      </c>
      <c r="B321" s="17">
        <v>12862.06</v>
      </c>
      <c r="C321" s="17">
        <v>34646.68</v>
      </c>
      <c r="D321" s="17">
        <v>36543.85</v>
      </c>
    </row>
    <row r="322" spans="1:4" x14ac:dyDescent="0.25">
      <c r="A322" s="11">
        <v>36750</v>
      </c>
      <c r="B322" s="17">
        <v>12862.06</v>
      </c>
      <c r="C322" s="17">
        <v>34671.06</v>
      </c>
      <c r="D322" s="17">
        <v>36627.550000000003</v>
      </c>
    </row>
    <row r="323" spans="1:4" x14ac:dyDescent="0.25">
      <c r="A323" s="11">
        <v>36751</v>
      </c>
      <c r="B323" s="17">
        <v>12862.06</v>
      </c>
      <c r="C323" s="17">
        <v>34698.660000000003</v>
      </c>
      <c r="D323" s="17">
        <v>36705.17</v>
      </c>
    </row>
    <row r="324" spans="1:4" x14ac:dyDescent="0.25">
      <c r="A324" s="11">
        <v>36752</v>
      </c>
      <c r="B324" s="17">
        <v>12862.06</v>
      </c>
      <c r="C324" s="17">
        <v>34723.03</v>
      </c>
      <c r="D324" s="17">
        <v>36777.17</v>
      </c>
    </row>
    <row r="325" spans="1:4" x14ac:dyDescent="0.25">
      <c r="A325" s="11">
        <v>36753</v>
      </c>
      <c r="B325" s="17">
        <v>12862.06</v>
      </c>
      <c r="C325" s="17">
        <v>34745.660000000003</v>
      </c>
      <c r="D325" s="17">
        <v>36849.17</v>
      </c>
    </row>
    <row r="326" spans="1:4" x14ac:dyDescent="0.25">
      <c r="A326" s="11">
        <v>36754</v>
      </c>
      <c r="B326" s="17">
        <v>12862.06</v>
      </c>
      <c r="C326" s="17">
        <v>34792.33</v>
      </c>
      <c r="D326" s="17">
        <v>36968.6</v>
      </c>
    </row>
    <row r="327" spans="1:4" x14ac:dyDescent="0.25">
      <c r="A327" s="11">
        <v>36755</v>
      </c>
      <c r="B327" s="17">
        <v>12862.06</v>
      </c>
      <c r="C327" s="17">
        <v>34826.660000000003</v>
      </c>
      <c r="D327" s="17">
        <v>37106.33</v>
      </c>
    </row>
    <row r="328" spans="1:4" x14ac:dyDescent="0.25">
      <c r="A328" s="11">
        <v>36756</v>
      </c>
      <c r="B328" s="17">
        <v>12862.06</v>
      </c>
      <c r="C328" s="17">
        <v>34887.42</v>
      </c>
      <c r="D328" s="17">
        <v>37247.5</v>
      </c>
    </row>
    <row r="329" spans="1:4" x14ac:dyDescent="0.25">
      <c r="A329" s="11">
        <v>36757</v>
      </c>
      <c r="B329" s="17">
        <v>12862.06</v>
      </c>
      <c r="C329" s="17">
        <v>34911.53</v>
      </c>
      <c r="D329" s="17">
        <v>37390.71</v>
      </c>
    </row>
    <row r="330" spans="1:4" x14ac:dyDescent="0.25">
      <c r="A330" s="11">
        <v>36758</v>
      </c>
      <c r="B330" s="17">
        <v>12862.06</v>
      </c>
      <c r="C330" s="17">
        <v>34935.53</v>
      </c>
      <c r="D330" s="17">
        <v>37513.199999999997</v>
      </c>
    </row>
    <row r="331" spans="1:4" x14ac:dyDescent="0.25">
      <c r="A331" s="11">
        <v>36759</v>
      </c>
      <c r="B331" s="17">
        <v>12862.06</v>
      </c>
      <c r="C331" s="17">
        <v>34981.910000000003</v>
      </c>
      <c r="D331" s="17">
        <v>37635.33</v>
      </c>
    </row>
    <row r="332" spans="1:4" x14ac:dyDescent="0.25">
      <c r="A332" s="11">
        <v>36760</v>
      </c>
      <c r="B332" s="17">
        <v>12862.06</v>
      </c>
      <c r="C332" s="17">
        <v>35047.14</v>
      </c>
      <c r="D332" s="17">
        <v>37777.96</v>
      </c>
    </row>
    <row r="333" spans="1:4" x14ac:dyDescent="0.25">
      <c r="A333" s="11">
        <v>36761</v>
      </c>
      <c r="B333" s="17">
        <v>12862.06</v>
      </c>
      <c r="C333" s="17">
        <v>35105.519999999997</v>
      </c>
      <c r="D333" s="17">
        <v>37910.97</v>
      </c>
    </row>
    <row r="334" spans="1:4" x14ac:dyDescent="0.25">
      <c r="A334" s="11">
        <v>36762</v>
      </c>
      <c r="B334" s="17">
        <v>12862.06</v>
      </c>
      <c r="C334" s="17">
        <v>35125.94</v>
      </c>
      <c r="D334" s="17">
        <v>38051.26</v>
      </c>
    </row>
    <row r="335" spans="1:4" x14ac:dyDescent="0.25">
      <c r="A335" s="11">
        <v>36763</v>
      </c>
      <c r="B335" s="17">
        <v>12862.06</v>
      </c>
      <c r="C335" s="17">
        <v>35145.769999999997</v>
      </c>
      <c r="D335" s="17">
        <v>38190.949999999997</v>
      </c>
    </row>
    <row r="336" spans="1:4" x14ac:dyDescent="0.25">
      <c r="A336" s="11">
        <v>36764</v>
      </c>
      <c r="B336" s="17">
        <v>12862.06</v>
      </c>
      <c r="C336" s="17">
        <v>35165.379999999997</v>
      </c>
      <c r="D336" s="17">
        <v>38327.730000000003</v>
      </c>
    </row>
    <row r="337" spans="1:4" x14ac:dyDescent="0.25">
      <c r="A337" s="11">
        <v>36765</v>
      </c>
      <c r="B337" s="17">
        <v>12862.06</v>
      </c>
      <c r="C337" s="17">
        <v>35189.379999999997</v>
      </c>
      <c r="D337" s="17">
        <v>38447.9</v>
      </c>
    </row>
    <row r="338" spans="1:4" x14ac:dyDescent="0.25">
      <c r="A338" s="11">
        <v>36766</v>
      </c>
      <c r="B338" s="17">
        <v>12862.06</v>
      </c>
      <c r="C338" s="17">
        <v>35244.67</v>
      </c>
      <c r="D338" s="17">
        <v>38556.9</v>
      </c>
    </row>
    <row r="339" spans="1:4" x14ac:dyDescent="0.25">
      <c r="A339" s="11">
        <v>36767</v>
      </c>
      <c r="B339" s="17">
        <v>12862.06</v>
      </c>
      <c r="C339" s="17">
        <v>35305.839999999997</v>
      </c>
      <c r="D339" s="17">
        <v>38666.400000000001</v>
      </c>
    </row>
    <row r="340" spans="1:4" x14ac:dyDescent="0.25">
      <c r="A340" s="11">
        <v>36768</v>
      </c>
      <c r="B340" s="17">
        <v>12862.06</v>
      </c>
      <c r="C340" s="17">
        <v>35377.839999999997</v>
      </c>
      <c r="D340" s="17">
        <v>38804.800000000003</v>
      </c>
    </row>
    <row r="341" spans="1:4" x14ac:dyDescent="0.25">
      <c r="A341" s="11">
        <v>36769</v>
      </c>
      <c r="B341" s="17">
        <v>12862.06</v>
      </c>
      <c r="C341" s="17">
        <v>35435.68</v>
      </c>
      <c r="D341" s="17">
        <v>38921.65</v>
      </c>
    </row>
    <row r="342" spans="1:4" x14ac:dyDescent="0.25">
      <c r="A342" s="11">
        <v>36770</v>
      </c>
      <c r="B342" s="17">
        <v>12862.06</v>
      </c>
      <c r="C342" s="17">
        <v>35511.160000000003</v>
      </c>
      <c r="D342" s="17">
        <v>39036.28</v>
      </c>
    </row>
    <row r="343" spans="1:4" x14ac:dyDescent="0.25">
      <c r="A343" s="11">
        <v>36771</v>
      </c>
      <c r="B343" s="17">
        <v>12862.06</v>
      </c>
      <c r="C343" s="17">
        <v>35583.160000000003</v>
      </c>
      <c r="D343" s="17">
        <v>39136.769999999997</v>
      </c>
    </row>
    <row r="344" spans="1:4" x14ac:dyDescent="0.25">
      <c r="A344" s="11">
        <v>36772</v>
      </c>
      <c r="B344" s="17">
        <v>12862.06</v>
      </c>
      <c r="C344" s="17">
        <v>35652.629999999997</v>
      </c>
      <c r="D344" s="17">
        <v>39233.67</v>
      </c>
    </row>
    <row r="345" spans="1:4" x14ac:dyDescent="0.25">
      <c r="A345" s="11">
        <v>36773</v>
      </c>
      <c r="B345" s="17">
        <v>12862.06</v>
      </c>
      <c r="C345" s="17">
        <v>35722.839999999997</v>
      </c>
      <c r="D345" s="17">
        <v>39314.26</v>
      </c>
    </row>
    <row r="346" spans="1:4" x14ac:dyDescent="0.25">
      <c r="A346" s="11">
        <v>36774</v>
      </c>
      <c r="B346" s="17">
        <v>12862.06</v>
      </c>
      <c r="C346" s="17">
        <v>35791.769999999997</v>
      </c>
      <c r="D346" s="17">
        <v>39386.75</v>
      </c>
    </row>
    <row r="347" spans="1:4" x14ac:dyDescent="0.25">
      <c r="A347" s="11">
        <v>36775</v>
      </c>
      <c r="B347" s="17">
        <v>12862.06</v>
      </c>
      <c r="C347" s="17">
        <v>35845.629999999997</v>
      </c>
      <c r="D347" s="17">
        <v>39472.04</v>
      </c>
    </row>
    <row r="348" spans="1:4" x14ac:dyDescent="0.25">
      <c r="A348" s="11">
        <v>36776</v>
      </c>
      <c r="B348" s="17">
        <v>12862.06</v>
      </c>
      <c r="C348" s="17">
        <v>35912.730000000003</v>
      </c>
      <c r="D348" s="17">
        <v>39581.760000000002</v>
      </c>
    </row>
    <row r="349" spans="1:4" x14ac:dyDescent="0.25">
      <c r="A349" s="11">
        <v>36777</v>
      </c>
      <c r="B349" s="17">
        <v>12862.06</v>
      </c>
      <c r="C349" s="17">
        <v>35965.949999999997</v>
      </c>
      <c r="D349" s="17">
        <v>39718.47</v>
      </c>
    </row>
    <row r="350" spans="1:4" x14ac:dyDescent="0.25">
      <c r="A350" s="11">
        <v>36778</v>
      </c>
      <c r="B350" s="17">
        <v>12862.06</v>
      </c>
      <c r="C350" s="17">
        <v>36012.300000000003</v>
      </c>
      <c r="D350" s="17">
        <v>39836.019999999997</v>
      </c>
    </row>
    <row r="351" spans="1:4" x14ac:dyDescent="0.25">
      <c r="A351" s="11">
        <v>36779</v>
      </c>
      <c r="B351" s="17">
        <v>12862.06</v>
      </c>
      <c r="C351" s="17">
        <v>36060.300000000003</v>
      </c>
      <c r="D351" s="17">
        <v>39956.019999999997</v>
      </c>
    </row>
    <row r="352" spans="1:4" x14ac:dyDescent="0.25">
      <c r="A352" s="11">
        <v>36780</v>
      </c>
      <c r="B352" s="17">
        <v>12862.06</v>
      </c>
      <c r="C352" s="17">
        <v>36108.300000000003</v>
      </c>
      <c r="D352" s="17">
        <v>40089.31</v>
      </c>
    </row>
    <row r="353" spans="1:4" x14ac:dyDescent="0.25">
      <c r="A353" s="11">
        <v>36781</v>
      </c>
      <c r="B353" s="17">
        <v>12862.06</v>
      </c>
      <c r="C353" s="17">
        <v>36156.300000000003</v>
      </c>
      <c r="D353" s="17">
        <v>40233.279999999999</v>
      </c>
    </row>
    <row r="354" spans="1:4" x14ac:dyDescent="0.25">
      <c r="A354" s="11">
        <v>36782</v>
      </c>
      <c r="B354" s="17">
        <v>12862.06</v>
      </c>
      <c r="C354" s="17">
        <v>36187.68</v>
      </c>
      <c r="D354" s="17">
        <v>40352.089999999997</v>
      </c>
    </row>
    <row r="355" spans="1:4" x14ac:dyDescent="0.25">
      <c r="A355" s="11">
        <v>36783</v>
      </c>
      <c r="B355" s="17">
        <v>12862.06</v>
      </c>
      <c r="C355" s="17">
        <v>36243.339999999997</v>
      </c>
      <c r="D355" s="17">
        <v>40458.1</v>
      </c>
    </row>
    <row r="356" spans="1:4" x14ac:dyDescent="0.25">
      <c r="A356" s="11">
        <v>36784</v>
      </c>
      <c r="B356" s="17">
        <v>12862.06</v>
      </c>
      <c r="C356" s="17">
        <v>36315.339999999997</v>
      </c>
      <c r="D356" s="17">
        <v>40554.06</v>
      </c>
    </row>
    <row r="357" spans="1:4" x14ac:dyDescent="0.25">
      <c r="A357" s="11">
        <v>36785</v>
      </c>
      <c r="B357" s="17">
        <v>12862.06</v>
      </c>
      <c r="C357" s="17">
        <v>36387.339999999997</v>
      </c>
      <c r="D357" s="17">
        <v>40649.08</v>
      </c>
    </row>
    <row r="358" spans="1:4" x14ac:dyDescent="0.25">
      <c r="A358" s="11">
        <v>36786</v>
      </c>
      <c r="B358" s="17">
        <v>12862.06</v>
      </c>
      <c r="C358" s="17">
        <v>36448.629999999997</v>
      </c>
      <c r="D358" s="17">
        <v>40749.980000000003</v>
      </c>
    </row>
    <row r="359" spans="1:4" x14ac:dyDescent="0.25">
      <c r="A359" s="11">
        <v>36787</v>
      </c>
      <c r="B359" s="17">
        <v>12862.06</v>
      </c>
      <c r="C359" s="17">
        <v>36483.21</v>
      </c>
      <c r="D359" s="17">
        <v>40880.81</v>
      </c>
    </row>
    <row r="360" spans="1:4" x14ac:dyDescent="0.25">
      <c r="A360" s="11">
        <v>36788</v>
      </c>
      <c r="B360" s="17">
        <v>12862.06</v>
      </c>
      <c r="C360" s="17">
        <v>36520.410000000003</v>
      </c>
      <c r="D360" s="17">
        <v>41003.72</v>
      </c>
    </row>
    <row r="361" spans="1:4" x14ac:dyDescent="0.25">
      <c r="A361" s="11">
        <v>36789</v>
      </c>
      <c r="B361" s="17">
        <v>12862.06</v>
      </c>
      <c r="C361" s="17">
        <v>36556.639999999999</v>
      </c>
      <c r="D361" s="17">
        <v>41106.31</v>
      </c>
    </row>
    <row r="362" spans="1:4" x14ac:dyDescent="0.25">
      <c r="A362" s="11">
        <v>36790</v>
      </c>
      <c r="B362" s="17">
        <v>12862.06</v>
      </c>
      <c r="C362" s="17">
        <v>36599.67</v>
      </c>
      <c r="D362" s="17">
        <v>41216.089999999997</v>
      </c>
    </row>
    <row r="363" spans="1:4" x14ac:dyDescent="0.25">
      <c r="A363" s="11">
        <v>36791</v>
      </c>
      <c r="B363" s="17">
        <v>12862.06</v>
      </c>
      <c r="C363" s="17">
        <v>36646.959999999999</v>
      </c>
      <c r="D363" s="17">
        <v>41333.370000000003</v>
      </c>
    </row>
    <row r="364" spans="1:4" x14ac:dyDescent="0.25">
      <c r="A364" s="11">
        <v>36792</v>
      </c>
      <c r="B364" s="17">
        <v>12862.06</v>
      </c>
      <c r="C364" s="17">
        <v>36690.53</v>
      </c>
      <c r="D364" s="17">
        <v>41430.230000000003</v>
      </c>
    </row>
    <row r="365" spans="1:4" x14ac:dyDescent="0.25">
      <c r="A365" s="11">
        <v>36793</v>
      </c>
      <c r="B365" s="17">
        <v>12862.06</v>
      </c>
      <c r="C365" s="17">
        <v>36746.33</v>
      </c>
      <c r="D365" s="17">
        <v>41526.230000000003</v>
      </c>
    </row>
    <row r="366" spans="1:4" x14ac:dyDescent="0.25">
      <c r="A366" s="11">
        <v>36794</v>
      </c>
      <c r="B366" s="17">
        <v>12862.06</v>
      </c>
      <c r="C366" s="17">
        <v>36799.93</v>
      </c>
      <c r="D366" s="17">
        <v>41633.67</v>
      </c>
    </row>
    <row r="367" spans="1:4" x14ac:dyDescent="0.25">
      <c r="A367" s="11">
        <v>36795</v>
      </c>
      <c r="B367" s="17">
        <v>12862.06</v>
      </c>
      <c r="C367" s="17">
        <v>36848.18</v>
      </c>
      <c r="D367" s="17">
        <v>41741.86</v>
      </c>
    </row>
    <row r="368" spans="1:4" x14ac:dyDescent="0.25">
      <c r="A368" s="11">
        <v>36796</v>
      </c>
      <c r="B368" s="17">
        <v>12862.06</v>
      </c>
      <c r="C368" s="17">
        <v>36884.28</v>
      </c>
      <c r="D368" s="17">
        <v>41835.01</v>
      </c>
    </row>
    <row r="369" spans="1:4" x14ac:dyDescent="0.25">
      <c r="A369" s="11">
        <v>36797</v>
      </c>
      <c r="B369" s="17">
        <v>12862.06</v>
      </c>
      <c r="C369" s="17">
        <v>36914.29</v>
      </c>
      <c r="D369" s="17">
        <v>41901.08</v>
      </c>
    </row>
    <row r="370" spans="1:4" x14ac:dyDescent="0.25">
      <c r="A370" s="11">
        <v>36798</v>
      </c>
      <c r="B370" s="17">
        <v>12862.06</v>
      </c>
      <c r="C370" s="17">
        <v>36939.79</v>
      </c>
      <c r="D370" s="17">
        <v>41973.2</v>
      </c>
    </row>
    <row r="371" spans="1:4" x14ac:dyDescent="0.25">
      <c r="A371" s="11">
        <v>36799</v>
      </c>
      <c r="B371" s="17">
        <v>12862.06</v>
      </c>
      <c r="C371" s="17">
        <v>36964.19</v>
      </c>
      <c r="D371" s="17">
        <v>42067.45</v>
      </c>
    </row>
  </sheetData>
  <mergeCells count="1">
    <mergeCell ref="A2:M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A2DED-8193-470B-9003-657496170C79}">
  <sheetPr codeName="Sheet53"/>
  <dimension ref="A1:M27"/>
  <sheetViews>
    <sheetView workbookViewId="0"/>
  </sheetViews>
  <sheetFormatPr defaultRowHeight="15" x14ac:dyDescent="0.25"/>
  <sheetData>
    <row r="1" spans="1:13" x14ac:dyDescent="0.25">
      <c r="A1" s="106" t="str">
        <f>HYPERLINK("#'Contents page'!A1","Contents page")</f>
        <v>Contents page</v>
      </c>
    </row>
    <row r="2" spans="1:13" ht="24.6" customHeight="1" x14ac:dyDescent="0.35">
      <c r="A2" s="168" t="s">
        <v>200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</row>
    <row r="3" spans="1:13" ht="8.65" customHeight="1" x14ac:dyDescent="0.25"/>
    <row r="4" spans="1:13" ht="30" x14ac:dyDescent="0.25">
      <c r="A4" s="7" t="s">
        <v>201</v>
      </c>
      <c r="B4" s="7" t="s">
        <v>202</v>
      </c>
      <c r="C4" s="7" t="s">
        <v>203</v>
      </c>
    </row>
    <row r="5" spans="1:13" x14ac:dyDescent="0.25">
      <c r="A5" s="6" t="s">
        <v>204</v>
      </c>
      <c r="B5" s="6">
        <v>19</v>
      </c>
      <c r="C5" s="6">
        <v>4</v>
      </c>
    </row>
    <row r="6" spans="1:13" x14ac:dyDescent="0.25">
      <c r="A6" s="6" t="s">
        <v>205</v>
      </c>
      <c r="B6" s="6">
        <v>19</v>
      </c>
      <c r="C6" s="6">
        <v>5</v>
      </c>
    </row>
    <row r="7" spans="1:13" x14ac:dyDescent="0.25">
      <c r="A7" s="6" t="s">
        <v>206</v>
      </c>
      <c r="B7" s="6">
        <v>18</v>
      </c>
      <c r="C7" s="6">
        <v>5</v>
      </c>
    </row>
    <row r="8" spans="1:13" x14ac:dyDescent="0.25">
      <c r="A8" s="6" t="s">
        <v>207</v>
      </c>
      <c r="B8" s="6">
        <v>17</v>
      </c>
      <c r="C8" s="6">
        <v>7</v>
      </c>
    </row>
    <row r="9" spans="1:13" x14ac:dyDescent="0.25">
      <c r="A9" s="6" t="s">
        <v>208</v>
      </c>
      <c r="B9" s="6">
        <v>19</v>
      </c>
      <c r="C9" s="6">
        <v>7</v>
      </c>
    </row>
    <row r="10" spans="1:13" x14ac:dyDescent="0.25">
      <c r="A10" s="6" t="s">
        <v>209</v>
      </c>
      <c r="B10" s="6">
        <v>20</v>
      </c>
      <c r="C10" s="6">
        <v>7</v>
      </c>
    </row>
    <row r="11" spans="1:13" x14ac:dyDescent="0.25">
      <c r="A11" s="6" t="s">
        <v>210</v>
      </c>
      <c r="B11" s="6">
        <v>19</v>
      </c>
      <c r="C11" s="6">
        <v>9</v>
      </c>
    </row>
    <row r="12" spans="1:13" x14ac:dyDescent="0.25">
      <c r="A12" s="6" t="s">
        <v>211</v>
      </c>
      <c r="B12" s="6">
        <v>22</v>
      </c>
      <c r="C12" s="6">
        <v>7</v>
      </c>
    </row>
    <row r="13" spans="1:13" x14ac:dyDescent="0.25">
      <c r="A13" s="6" t="s">
        <v>212</v>
      </c>
      <c r="B13" s="6">
        <v>21</v>
      </c>
      <c r="C13" s="6">
        <v>8</v>
      </c>
    </row>
    <row r="14" spans="1:13" x14ac:dyDescent="0.25">
      <c r="A14" s="6" t="s">
        <v>213</v>
      </c>
      <c r="B14" s="6">
        <v>26</v>
      </c>
      <c r="C14" s="6">
        <v>10</v>
      </c>
    </row>
    <row r="15" spans="1:13" x14ac:dyDescent="0.25">
      <c r="A15" s="6" t="s">
        <v>214</v>
      </c>
      <c r="B15" s="6">
        <v>28</v>
      </c>
      <c r="C15" s="6">
        <v>11</v>
      </c>
    </row>
    <row r="16" spans="1:13" x14ac:dyDescent="0.25">
      <c r="A16" s="6" t="s">
        <v>215</v>
      </c>
      <c r="B16" s="6">
        <v>30</v>
      </c>
      <c r="C16" s="6">
        <v>14</v>
      </c>
    </row>
    <row r="17" spans="1:3" x14ac:dyDescent="0.25">
      <c r="A17" s="6" t="s">
        <v>216</v>
      </c>
      <c r="B17" s="6">
        <v>37</v>
      </c>
      <c r="C17" s="6">
        <v>15</v>
      </c>
    </row>
    <row r="18" spans="1:3" x14ac:dyDescent="0.25">
      <c r="A18" s="6" t="s">
        <v>217</v>
      </c>
      <c r="B18" s="6">
        <v>39</v>
      </c>
      <c r="C18" s="6">
        <v>15</v>
      </c>
    </row>
    <row r="19" spans="1:3" x14ac:dyDescent="0.25">
      <c r="A19" s="6" t="s">
        <v>218</v>
      </c>
      <c r="B19" s="6">
        <v>28</v>
      </c>
      <c r="C19" s="6">
        <v>11</v>
      </c>
    </row>
    <row r="20" spans="1:3" x14ac:dyDescent="0.25">
      <c r="A20" s="6" t="s">
        <v>219</v>
      </c>
      <c r="B20" s="6">
        <v>30</v>
      </c>
      <c r="C20" s="6">
        <v>12</v>
      </c>
    </row>
    <row r="21" spans="1:3" x14ac:dyDescent="0.25">
      <c r="A21" s="6" t="s">
        <v>220</v>
      </c>
      <c r="B21" s="6">
        <v>39</v>
      </c>
      <c r="C21" s="6">
        <v>15</v>
      </c>
    </row>
    <row r="22" spans="1:3" x14ac:dyDescent="0.25">
      <c r="A22" s="6" t="s">
        <v>221</v>
      </c>
      <c r="B22" s="6">
        <v>33</v>
      </c>
      <c r="C22" s="6">
        <v>14</v>
      </c>
    </row>
    <row r="23" spans="1:3" x14ac:dyDescent="0.25">
      <c r="A23" s="6" t="s">
        <v>222</v>
      </c>
      <c r="B23" s="6">
        <v>31</v>
      </c>
      <c r="C23" s="6">
        <v>16</v>
      </c>
    </row>
    <row r="24" spans="1:3" x14ac:dyDescent="0.25">
      <c r="A24" s="6" t="s">
        <v>87</v>
      </c>
      <c r="B24" s="6">
        <v>35</v>
      </c>
      <c r="C24" s="6">
        <v>17</v>
      </c>
    </row>
    <row r="25" spans="1:3" x14ac:dyDescent="0.25">
      <c r="A25" s="6" t="s">
        <v>88</v>
      </c>
      <c r="B25" s="6">
        <v>41</v>
      </c>
      <c r="C25" s="6">
        <v>13</v>
      </c>
    </row>
    <row r="26" spans="1:3" x14ac:dyDescent="0.25">
      <c r="A26" s="6" t="s">
        <v>89</v>
      </c>
      <c r="B26" s="6">
        <v>30</v>
      </c>
      <c r="C26" s="6">
        <v>13</v>
      </c>
    </row>
    <row r="27" spans="1:3" x14ac:dyDescent="0.25">
      <c r="A27" s="6" t="s">
        <v>90</v>
      </c>
      <c r="B27" s="6">
        <v>28</v>
      </c>
      <c r="C27" s="6">
        <v>12</v>
      </c>
    </row>
  </sheetData>
  <mergeCells count="1">
    <mergeCell ref="A2:M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C29C9-8C02-46DD-B58D-A90659840A37}">
  <sheetPr codeName="Sheet30"/>
  <dimension ref="A1:K187"/>
  <sheetViews>
    <sheetView topLeftCell="A4" zoomScale="115" zoomScaleNormal="115" workbookViewId="0">
      <selection activeCell="E5" sqref="E5"/>
    </sheetView>
  </sheetViews>
  <sheetFormatPr defaultRowHeight="15" x14ac:dyDescent="0.25"/>
  <cols>
    <col min="2" max="2" width="9.42578125" bestFit="1" customWidth="1"/>
    <col min="3" max="3" width="15.42578125" bestFit="1" customWidth="1"/>
    <col min="4" max="4" width="15.42578125" customWidth="1"/>
    <col min="5" max="5" width="15.42578125" bestFit="1" customWidth="1"/>
  </cols>
  <sheetData>
    <row r="1" spans="1:11" x14ac:dyDescent="0.25">
      <c r="A1" s="106" t="str">
        <f>HYPERLINK("#'Contents page'!A1","Contents page")</f>
        <v>Contents page</v>
      </c>
      <c r="B1" s="106"/>
    </row>
    <row r="2" spans="1:11" ht="23.25" x14ac:dyDescent="0.35">
      <c r="B2" s="168" t="s">
        <v>71</v>
      </c>
      <c r="C2" s="169"/>
      <c r="D2" s="169"/>
      <c r="E2" s="169"/>
      <c r="F2" s="169"/>
      <c r="G2" s="169"/>
      <c r="H2" s="169"/>
      <c r="I2" s="169"/>
      <c r="J2" s="169"/>
      <c r="K2" s="169"/>
    </row>
    <row r="3" spans="1:11" ht="22.5" customHeight="1" x14ac:dyDescent="0.25">
      <c r="B3" s="195" t="s">
        <v>72</v>
      </c>
      <c r="C3" s="195"/>
      <c r="D3" s="195" t="s">
        <v>73</v>
      </c>
      <c r="E3" s="195"/>
    </row>
    <row r="4" spans="1:11" x14ac:dyDescent="0.25">
      <c r="A4" t="s">
        <v>77</v>
      </c>
      <c r="B4" s="99" t="s">
        <v>74</v>
      </c>
      <c r="C4" s="99" t="s">
        <v>17</v>
      </c>
      <c r="D4" s="99" t="s">
        <v>74</v>
      </c>
      <c r="E4" s="99" t="s">
        <v>17</v>
      </c>
    </row>
    <row r="5" spans="1:11" x14ac:dyDescent="0.25">
      <c r="A5" s="4">
        <f>'Fig 14 NDM'!A8</f>
        <v>36434</v>
      </c>
      <c r="B5">
        <v>12.746220000000003</v>
      </c>
      <c r="C5" s="5">
        <f>'Fig 14 NDM'!B8</f>
        <v>58.448365090909085</v>
      </c>
      <c r="D5" s="5">
        <v>14.103305321617643</v>
      </c>
      <c r="E5" s="14">
        <f>'Fig 14 NDM'!C8</f>
        <v>41.333129818181817</v>
      </c>
    </row>
    <row r="6" spans="1:11" x14ac:dyDescent="0.25">
      <c r="A6" s="4">
        <f>'Fig 14 NDM'!A9</f>
        <v>36435</v>
      </c>
      <c r="B6">
        <v>12.78618</v>
      </c>
      <c r="C6" s="5">
        <f>'Fig 14 NDM'!B9</f>
        <v>57.875547000000005</v>
      </c>
      <c r="D6" s="5">
        <v>13.799851005690831</v>
      </c>
      <c r="E6" s="14">
        <f>'Fig 14 NDM'!C9</f>
        <v>48.07203309090908</v>
      </c>
    </row>
    <row r="7" spans="1:11" x14ac:dyDescent="0.25">
      <c r="A7" s="4">
        <f>'Fig 14 NDM'!A10</f>
        <v>36436</v>
      </c>
      <c r="B7">
        <v>12.795330000000002</v>
      </c>
      <c r="C7" s="5">
        <f>'Fig 14 NDM'!B10</f>
        <v>67.256927636363642</v>
      </c>
      <c r="D7" s="5">
        <v>13.324894807044188</v>
      </c>
      <c r="E7" s="14">
        <f>'Fig 14 NDM'!C10</f>
        <v>52.627809454545449</v>
      </c>
    </row>
    <row r="8" spans="1:11" x14ac:dyDescent="0.25">
      <c r="A8" s="4">
        <f>'Fig 14 NDM'!A11</f>
        <v>36437</v>
      </c>
      <c r="B8">
        <v>13.372359999999999</v>
      </c>
      <c r="C8" s="5">
        <f>'Fig 14 NDM'!B11</f>
        <v>59.870763818181814</v>
      </c>
      <c r="D8" s="5">
        <v>13.224826811228905</v>
      </c>
      <c r="E8" s="14">
        <f>'Fig 14 NDM'!C11</f>
        <v>55.98375336363636</v>
      </c>
    </row>
    <row r="9" spans="1:11" x14ac:dyDescent="0.25">
      <c r="A9" s="4">
        <f>'Fig 14 NDM'!A12</f>
        <v>36438</v>
      </c>
      <c r="B9">
        <v>12.793039999999998</v>
      </c>
      <c r="C9" s="5">
        <f>'Fig 14 NDM'!B12</f>
        <v>65.405514363636371</v>
      </c>
      <c r="D9" s="5">
        <v>13.392943174015837</v>
      </c>
      <c r="E9" s="14">
        <f>'Fig 14 NDM'!C12</f>
        <v>55.067257090909088</v>
      </c>
    </row>
    <row r="10" spans="1:11" x14ac:dyDescent="0.25">
      <c r="A10" s="4">
        <f>'Fig 14 NDM'!A13</f>
        <v>36439</v>
      </c>
      <c r="B10">
        <v>12.96711</v>
      </c>
      <c r="C10" s="5">
        <f>'Fig 14 NDM'!B13</f>
        <v>67.992644272727276</v>
      </c>
      <c r="D10" s="5">
        <v>13.932711028860165</v>
      </c>
      <c r="E10" s="14">
        <f>'Fig 14 NDM'!C13</f>
        <v>47.515372181818179</v>
      </c>
    </row>
    <row r="11" spans="1:11" x14ac:dyDescent="0.25">
      <c r="A11" s="4">
        <f>'Fig 14 NDM'!A14</f>
        <v>36440</v>
      </c>
      <c r="B11">
        <v>12.490699999999999</v>
      </c>
      <c r="C11" s="5">
        <f>'Fig 14 NDM'!B14</f>
        <v>67.279413363636365</v>
      </c>
      <c r="D11" s="5">
        <v>13.976519634226628</v>
      </c>
      <c r="E11" s="14">
        <f>'Fig 14 NDM'!C14</f>
        <v>42.14204872727273</v>
      </c>
    </row>
    <row r="12" spans="1:11" x14ac:dyDescent="0.25">
      <c r="A12" s="4">
        <f>'Fig 14 NDM'!A15</f>
        <v>36441</v>
      </c>
      <c r="B12">
        <v>11.900640000000001</v>
      </c>
      <c r="C12" s="5">
        <f>'Fig 14 NDM'!B15</f>
        <v>65.930400090909089</v>
      </c>
      <c r="D12" s="5">
        <v>14.05661304727337</v>
      </c>
      <c r="E12" s="14">
        <f>'Fig 14 NDM'!C15</f>
        <v>43.162436999999997</v>
      </c>
    </row>
    <row r="13" spans="1:11" x14ac:dyDescent="0.25">
      <c r="A13" s="4">
        <f>'Fig 14 NDM'!A16</f>
        <v>36442</v>
      </c>
      <c r="B13">
        <v>11.7705</v>
      </c>
      <c r="C13" s="5">
        <f>'Fig 14 NDM'!B16</f>
        <v>69.676235727272726</v>
      </c>
      <c r="D13" s="5">
        <v>14.195010735211133</v>
      </c>
      <c r="E13" s="14">
        <f>'Fig 14 NDM'!C16</f>
        <v>43.717178454545454</v>
      </c>
    </row>
    <row r="14" spans="1:11" x14ac:dyDescent="0.25">
      <c r="A14" s="4">
        <f>'Fig 14 NDM'!A17</f>
        <v>36443</v>
      </c>
      <c r="B14">
        <v>11.299379999999999</v>
      </c>
      <c r="C14" s="5">
        <f>'Fig 14 NDM'!B17</f>
        <v>75.520838454545455</v>
      </c>
      <c r="D14" s="5">
        <v>14.145964868375847</v>
      </c>
      <c r="E14" s="14">
        <f>'Fig 14 NDM'!C17</f>
        <v>43.879194727272726</v>
      </c>
    </row>
    <row r="15" spans="1:11" x14ac:dyDescent="0.25">
      <c r="A15" s="4">
        <f>'Fig 14 NDM'!A18</f>
        <v>36444</v>
      </c>
      <c r="B15">
        <v>10.726369999999999</v>
      </c>
      <c r="C15" s="5">
        <f>'Fig 14 NDM'!B18</f>
        <v>85.382070818181816</v>
      </c>
      <c r="D15" s="5">
        <v>13.393112645216219</v>
      </c>
      <c r="E15" s="14">
        <f>'Fig 14 NDM'!C18</f>
        <v>52.562097272727264</v>
      </c>
    </row>
    <row r="16" spans="1:11" x14ac:dyDescent="0.25">
      <c r="A16" s="4">
        <f>'Fig 14 NDM'!A19</f>
        <v>36445</v>
      </c>
      <c r="B16">
        <v>11.166680000000001</v>
      </c>
      <c r="C16" s="5">
        <f>'Fig 14 NDM'!B19</f>
        <v>84.190892363636365</v>
      </c>
      <c r="D16" s="5">
        <v>12.57402315118112</v>
      </c>
      <c r="E16" s="14">
        <f>'Fig 14 NDM'!C19</f>
        <v>60.503684545454547</v>
      </c>
    </row>
    <row r="17" spans="1:5" x14ac:dyDescent="0.25">
      <c r="A17" s="4">
        <f>'Fig 14 NDM'!A20</f>
        <v>36446</v>
      </c>
      <c r="B17">
        <v>11.53886</v>
      </c>
      <c r="C17" s="5">
        <f>'Fig 14 NDM'!B20</f>
        <v>74.831293272727279</v>
      </c>
      <c r="D17" s="5">
        <v>12.118225415837797</v>
      </c>
      <c r="E17" s="14">
        <f>'Fig 14 NDM'!C20</f>
        <v>61.970524454545448</v>
      </c>
    </row>
    <row r="18" spans="1:5" x14ac:dyDescent="0.25">
      <c r="A18" s="4">
        <f>'Fig 14 NDM'!A21</f>
        <v>36447</v>
      </c>
      <c r="B18">
        <v>11.39432</v>
      </c>
      <c r="C18" s="5">
        <f>'Fig 14 NDM'!B21</f>
        <v>76.09226054545455</v>
      </c>
      <c r="D18" s="5">
        <v>10.384371278757742</v>
      </c>
      <c r="E18" s="14">
        <f>'Fig 14 NDM'!C21</f>
        <v>75.936029272727282</v>
      </c>
    </row>
    <row r="19" spans="1:5" x14ac:dyDescent="0.25">
      <c r="A19" s="4">
        <f>'Fig 14 NDM'!A22</f>
        <v>36448</v>
      </c>
      <c r="B19">
        <v>11.314539999999999</v>
      </c>
      <c r="C19" s="5">
        <f>'Fig 14 NDM'!B22</f>
        <v>72.108756272727277</v>
      </c>
      <c r="D19" s="5">
        <v>8.9598643505365985</v>
      </c>
      <c r="E19" s="14">
        <f>'Fig 14 NDM'!C22</f>
        <v>93.952281090909082</v>
      </c>
    </row>
    <row r="20" spans="1:5" x14ac:dyDescent="0.25">
      <c r="A20" s="4">
        <f>'Fig 14 NDM'!A23</f>
        <v>36449</v>
      </c>
      <c r="B20">
        <v>11.583499999999999</v>
      </c>
      <c r="C20" s="5">
        <f>'Fig 14 NDM'!B23</f>
        <v>72.182295454545454</v>
      </c>
      <c r="D20" s="5">
        <v>8.5041833954869706</v>
      </c>
      <c r="E20" s="14">
        <f>'Fig 14 NDM'!C23</f>
        <v>114.46110663636364</v>
      </c>
    </row>
    <row r="21" spans="1:5" x14ac:dyDescent="0.25">
      <c r="A21" s="4">
        <f>'Fig 14 NDM'!A24</f>
        <v>36450</v>
      </c>
      <c r="B21">
        <v>12.181190000000001</v>
      </c>
      <c r="C21" s="5">
        <f>'Fig 14 NDM'!B24</f>
        <v>67.18193936363636</v>
      </c>
      <c r="D21" s="5">
        <v>9.2833133581621876</v>
      </c>
      <c r="E21" s="14">
        <f>'Fig 14 NDM'!C24</f>
        <v>100.64677136363638</v>
      </c>
    </row>
    <row r="22" spans="1:5" x14ac:dyDescent="0.25">
      <c r="A22" s="4">
        <f>'Fig 14 NDM'!A25</f>
        <v>36451</v>
      </c>
      <c r="B22">
        <v>11.587290000000003</v>
      </c>
      <c r="C22" s="5">
        <f>'Fig 14 NDM'!B25</f>
        <v>75.02497345454546</v>
      </c>
      <c r="D22" s="5">
        <v>10.263056164871479</v>
      </c>
      <c r="E22" s="14">
        <f>'Fig 14 NDM'!C25</f>
        <v>91.489011909090905</v>
      </c>
    </row>
    <row r="23" spans="1:5" x14ac:dyDescent="0.25">
      <c r="A23" s="4">
        <f>'Fig 14 NDM'!A26</f>
        <v>36452</v>
      </c>
      <c r="B23">
        <v>11.571710000000001</v>
      </c>
      <c r="C23" s="5">
        <f>'Fig 14 NDM'!B26</f>
        <v>76.287248181818185</v>
      </c>
      <c r="D23" s="5">
        <v>11.997968992930558</v>
      </c>
      <c r="E23" s="14">
        <f>'Fig 14 NDM'!C26</f>
        <v>71.79229554545455</v>
      </c>
    </row>
    <row r="24" spans="1:5" x14ac:dyDescent="0.25">
      <c r="A24" s="4">
        <f>'Fig 14 NDM'!A27</f>
        <v>36453</v>
      </c>
      <c r="B24">
        <v>11.579980000000001</v>
      </c>
      <c r="C24" s="5">
        <f>'Fig 14 NDM'!B27</f>
        <v>75.106605818181819</v>
      </c>
      <c r="D24" s="5">
        <v>11.050442173169182</v>
      </c>
      <c r="E24" s="14">
        <f>'Fig 14 NDM'!C27</f>
        <v>79.200297181818186</v>
      </c>
    </row>
    <row r="25" spans="1:5" x14ac:dyDescent="0.25">
      <c r="A25" s="4">
        <f>'Fig 14 NDM'!A28</f>
        <v>36454</v>
      </c>
      <c r="B25">
        <v>12.082929999999999</v>
      </c>
      <c r="C25" s="5">
        <f>'Fig 14 NDM'!B28</f>
        <v>71.200617636363631</v>
      </c>
      <c r="D25" s="5">
        <v>10.492608263456264</v>
      </c>
      <c r="E25" s="14">
        <f>'Fig 14 NDM'!C28</f>
        <v>82.172708</v>
      </c>
    </row>
    <row r="26" spans="1:5" x14ac:dyDescent="0.25">
      <c r="A26" s="4">
        <f>'Fig 14 NDM'!A29</f>
        <v>36455</v>
      </c>
      <c r="B26">
        <v>12.399750000000001</v>
      </c>
      <c r="C26" s="5">
        <f>'Fig 14 NDM'!B29</f>
        <v>58.363732727272733</v>
      </c>
      <c r="D26" s="5">
        <v>10.071254681376438</v>
      </c>
      <c r="E26" s="14">
        <f>'Fig 14 NDM'!C29</f>
        <v>89.101638545454549</v>
      </c>
    </row>
    <row r="27" spans="1:5" x14ac:dyDescent="0.25">
      <c r="A27" s="4">
        <f>'Fig 14 NDM'!A30</f>
        <v>36456</v>
      </c>
      <c r="B27">
        <v>12.304790000000002</v>
      </c>
      <c r="C27" s="5">
        <f>'Fig 14 NDM'!B30</f>
        <v>59.551996000000003</v>
      </c>
      <c r="D27" s="5">
        <v>9.9772820110967668</v>
      </c>
      <c r="E27" s="14">
        <f>'Fig 14 NDM'!C30</f>
        <v>100.80136536363638</v>
      </c>
    </row>
    <row r="28" spans="1:5" x14ac:dyDescent="0.25">
      <c r="A28" s="4">
        <f>'Fig 14 NDM'!A31</f>
        <v>36457</v>
      </c>
      <c r="B28">
        <v>12.035610000000002</v>
      </c>
      <c r="C28" s="5">
        <f>'Fig 14 NDM'!B31</f>
        <v>67.590531181818179</v>
      </c>
      <c r="D28" s="5">
        <v>9.8429657452031112</v>
      </c>
      <c r="E28" s="14">
        <f>'Fig 14 NDM'!C31</f>
        <v>95.942049545454537</v>
      </c>
    </row>
    <row r="29" spans="1:5" x14ac:dyDescent="0.25">
      <c r="A29" s="4">
        <f>'Fig 14 NDM'!A32</f>
        <v>36458</v>
      </c>
      <c r="B29">
        <v>12.053599999999999</v>
      </c>
      <c r="C29" s="5">
        <f>'Fig 14 NDM'!B32</f>
        <v>69.783193545454537</v>
      </c>
      <c r="D29" s="5">
        <v>9.4766998894935597</v>
      </c>
      <c r="E29" s="14">
        <f>'Fig 14 NDM'!C32</f>
        <v>100.67450172727273</v>
      </c>
    </row>
    <row r="30" spans="1:5" x14ac:dyDescent="0.25">
      <c r="A30" s="4">
        <f>'Fig 14 NDM'!A33</f>
        <v>36459</v>
      </c>
      <c r="B30">
        <v>12.745650000000001</v>
      </c>
      <c r="C30" s="5">
        <f>'Fig 14 NDM'!B33</f>
        <v>61.980846818181817</v>
      </c>
      <c r="D30" s="5">
        <v>9.6932875910835907</v>
      </c>
      <c r="E30" s="14">
        <f>'Fig 14 NDM'!C33</f>
        <v>95.795370454545449</v>
      </c>
    </row>
    <row r="31" spans="1:5" x14ac:dyDescent="0.25">
      <c r="A31" s="4">
        <f>'Fig 14 NDM'!A34</f>
        <v>36460</v>
      </c>
      <c r="B31">
        <v>13.010670000000003</v>
      </c>
      <c r="C31" s="5">
        <f>'Fig 14 NDM'!B34</f>
        <v>62.011177909090911</v>
      </c>
      <c r="D31" s="5">
        <v>9.5163803325097049</v>
      </c>
      <c r="E31" s="14">
        <f>'Fig 14 NDM'!C34</f>
        <v>99.002428363636369</v>
      </c>
    </row>
    <row r="32" spans="1:5" x14ac:dyDescent="0.25">
      <c r="A32" s="4">
        <f>'Fig 14 NDM'!A35</f>
        <v>36461</v>
      </c>
      <c r="B32">
        <v>12.945320000000002</v>
      </c>
      <c r="C32" s="5">
        <f>'Fig 14 NDM'!B35</f>
        <v>59.60470236363637</v>
      </c>
      <c r="D32" s="5">
        <v>9.8332676441264706</v>
      </c>
      <c r="E32" s="14">
        <f>'Fig 14 NDM'!C35</f>
        <v>91.327296727272724</v>
      </c>
    </row>
    <row r="33" spans="1:5" x14ac:dyDescent="0.25">
      <c r="A33" s="4">
        <f>'Fig 14 NDM'!A36</f>
        <v>36462</v>
      </c>
      <c r="B33">
        <v>12.867139999999999</v>
      </c>
      <c r="C33" s="5">
        <f>'Fig 14 NDM'!B36</f>
        <v>60.602562000000006</v>
      </c>
      <c r="D33" s="5">
        <v>9.5923446318326775</v>
      </c>
      <c r="E33" s="14">
        <f>'Fig 14 NDM'!C36</f>
        <v>93.974534727272712</v>
      </c>
    </row>
    <row r="34" spans="1:5" x14ac:dyDescent="0.25">
      <c r="A34" s="4">
        <f>'Fig 14 NDM'!A37</f>
        <v>36463</v>
      </c>
      <c r="B34">
        <v>12.228359999999999</v>
      </c>
      <c r="C34" s="5">
        <f>'Fig 14 NDM'!B37</f>
        <v>65.727310181818183</v>
      </c>
      <c r="D34" s="5">
        <v>9.3897624473034114</v>
      </c>
      <c r="E34" s="14">
        <f>'Fig 14 NDM'!C37</f>
        <v>105.06941372727273</v>
      </c>
    </row>
    <row r="35" spans="1:5" x14ac:dyDescent="0.25">
      <c r="A35" s="4">
        <f>'Fig 14 NDM'!A38</f>
        <v>36464</v>
      </c>
      <c r="B35">
        <v>11.985020000000002</v>
      </c>
      <c r="C35" s="5">
        <f>'Fig 14 NDM'!B38</f>
        <v>73.550008181818171</v>
      </c>
      <c r="D35" s="5">
        <v>9.3078246561698528</v>
      </c>
      <c r="E35" s="14">
        <f>'Fig 14 NDM'!C38</f>
        <v>107.10667781818182</v>
      </c>
    </row>
    <row r="36" spans="1:5" x14ac:dyDescent="0.25">
      <c r="A36" s="4">
        <f>'Fig 14 NDM'!A39</f>
        <v>36465</v>
      </c>
      <c r="B36">
        <v>10.6021</v>
      </c>
      <c r="C36" s="5">
        <f>'Fig 14 NDM'!B39</f>
        <v>86.030505818181823</v>
      </c>
      <c r="D36" s="5">
        <v>9.2501872298845296</v>
      </c>
      <c r="E36" s="14">
        <f>'Fig 14 NDM'!C39</f>
        <v>104.20706127272729</v>
      </c>
    </row>
    <row r="37" spans="1:5" x14ac:dyDescent="0.25">
      <c r="A37" s="4">
        <f>'Fig 14 NDM'!A40</f>
        <v>36466</v>
      </c>
      <c r="B37">
        <v>10.12692</v>
      </c>
      <c r="C37" s="5">
        <f>'Fig 14 NDM'!B40</f>
        <v>100.92001818181816</v>
      </c>
      <c r="D37" s="5">
        <v>8.2786164088921694</v>
      </c>
      <c r="E37" s="14">
        <f>'Fig 14 NDM'!C40</f>
        <v>119.56640909090908</v>
      </c>
    </row>
    <row r="38" spans="1:5" x14ac:dyDescent="0.25">
      <c r="A38" s="4">
        <f>'Fig 14 NDM'!A41</f>
        <v>36467</v>
      </c>
      <c r="B38">
        <v>9.2177799999999994</v>
      </c>
      <c r="C38" s="5">
        <f>'Fig 14 NDM'!B41</f>
        <v>101.29723709090909</v>
      </c>
      <c r="D38" s="5">
        <v>8.5032516711969102</v>
      </c>
      <c r="E38" s="14">
        <f>'Fig 14 NDM'!C41</f>
        <v>114.01779018181819</v>
      </c>
    </row>
    <row r="39" spans="1:5" x14ac:dyDescent="0.25">
      <c r="A39" s="4">
        <f>'Fig 14 NDM'!A42</f>
        <v>36468</v>
      </c>
      <c r="B39">
        <v>8.4630599999999987</v>
      </c>
      <c r="C39" s="5">
        <f>'Fig 14 NDM'!B42</f>
        <v>111.39156609090909</v>
      </c>
      <c r="D39" s="5">
        <v>7.9732471582175402</v>
      </c>
      <c r="E39" s="14">
        <f>'Fig 14 NDM'!C42</f>
        <v>115.98799118181817</v>
      </c>
    </row>
    <row r="40" spans="1:5" x14ac:dyDescent="0.25">
      <c r="A40" s="4">
        <f>'Fig 14 NDM'!A43</f>
        <v>36469</v>
      </c>
      <c r="B40">
        <v>8.6258900000000001</v>
      </c>
      <c r="C40" s="5">
        <f>'Fig 14 NDM'!B43</f>
        <v>105.21072854545454</v>
      </c>
      <c r="D40" s="5">
        <v>8.1669424727222779</v>
      </c>
      <c r="E40" s="14">
        <f>'Fig 14 NDM'!C43</f>
        <v>110.10773409090908</v>
      </c>
    </row>
    <row r="41" spans="1:5" x14ac:dyDescent="0.25">
      <c r="A41" s="4">
        <f>'Fig 14 NDM'!A44</f>
        <v>36470</v>
      </c>
      <c r="B41">
        <v>8.8453999999999979</v>
      </c>
      <c r="C41" s="5">
        <f>'Fig 14 NDM'!B44</f>
        <v>101.17778745454547</v>
      </c>
      <c r="D41" s="5">
        <v>8.0852783234708667</v>
      </c>
      <c r="E41" s="14">
        <f>'Fig 14 NDM'!C44</f>
        <v>122.04453845454545</v>
      </c>
    </row>
    <row r="42" spans="1:5" x14ac:dyDescent="0.25">
      <c r="A42" s="4">
        <f>'Fig 14 NDM'!A45</f>
        <v>36471</v>
      </c>
      <c r="B42">
        <v>9.8218599999999991</v>
      </c>
      <c r="C42" s="5">
        <f>'Fig 14 NDM'!B45</f>
        <v>101.30894181818184</v>
      </c>
      <c r="D42" s="5">
        <v>7.8501988323772451</v>
      </c>
      <c r="E42" s="14">
        <f>'Fig 14 NDM'!C45</f>
        <v>125.09172918181817</v>
      </c>
    </row>
    <row r="43" spans="1:5" x14ac:dyDescent="0.25">
      <c r="A43" s="4">
        <f>'Fig 14 NDM'!A46</f>
        <v>36472</v>
      </c>
      <c r="B43">
        <v>9.7577599999999993</v>
      </c>
      <c r="C43" s="5">
        <f>'Fig 14 NDM'!B46</f>
        <v>98.79799372727274</v>
      </c>
      <c r="D43" s="5">
        <v>7.6194918471258433</v>
      </c>
      <c r="E43" s="14">
        <f>'Fig 14 NDM'!C46</f>
        <v>130.93268145454547</v>
      </c>
    </row>
    <row r="44" spans="1:5" x14ac:dyDescent="0.25">
      <c r="A44" s="4">
        <f>'Fig 14 NDM'!A47</f>
        <v>36473</v>
      </c>
      <c r="B44">
        <v>9.7183599999999988</v>
      </c>
      <c r="C44" s="5">
        <f>'Fig 14 NDM'!B47</f>
        <v>100.82511099999998</v>
      </c>
      <c r="D44" s="5">
        <v>7.0877793716986863</v>
      </c>
      <c r="E44" s="14">
        <f>'Fig 14 NDM'!C47</f>
        <v>137.27254363636362</v>
      </c>
    </row>
    <row r="45" spans="1:5" x14ac:dyDescent="0.25">
      <c r="A45" s="4">
        <f>'Fig 14 NDM'!A48</f>
        <v>36474</v>
      </c>
      <c r="B45">
        <v>10.515949999999998</v>
      </c>
      <c r="C45" s="5">
        <f>'Fig 14 NDM'!B48</f>
        <v>94.700162090909089</v>
      </c>
      <c r="D45" s="5">
        <v>6.5732844554874994</v>
      </c>
      <c r="E45" s="14">
        <f>'Fig 14 NDM'!C48</f>
        <v>143.21334909090911</v>
      </c>
    </row>
    <row r="46" spans="1:5" x14ac:dyDescent="0.25">
      <c r="A46" s="4">
        <f>'Fig 14 NDM'!A49</f>
        <v>36475</v>
      </c>
      <c r="B46">
        <v>11.15766</v>
      </c>
      <c r="C46" s="5">
        <f>'Fig 14 NDM'!B49</f>
        <v>79.892118363636371</v>
      </c>
      <c r="D46" s="5">
        <v>6.2940549308655749</v>
      </c>
      <c r="E46" s="14">
        <f>'Fig 14 NDM'!C49</f>
        <v>138.54040490909091</v>
      </c>
    </row>
    <row r="47" spans="1:5" x14ac:dyDescent="0.25">
      <c r="A47" s="4">
        <f>'Fig 14 NDM'!A50</f>
        <v>36476</v>
      </c>
      <c r="B47">
        <v>10.718430000000001</v>
      </c>
      <c r="C47" s="5">
        <f>'Fig 14 NDM'!B50</f>
        <v>78.647930818181806</v>
      </c>
      <c r="D47" s="5">
        <v>6.0974141434023217</v>
      </c>
      <c r="E47" s="14">
        <f>'Fig 14 NDM'!C50</f>
        <v>141.94404627272726</v>
      </c>
    </row>
    <row r="48" spans="1:5" x14ac:dyDescent="0.25">
      <c r="A48" s="4">
        <f>'Fig 14 NDM'!A51</f>
        <v>36477</v>
      </c>
      <c r="B48">
        <v>10.231209999999999</v>
      </c>
      <c r="C48" s="5">
        <f>'Fig 14 NDM'!B51</f>
        <v>83.075372636363639</v>
      </c>
      <c r="D48" s="5">
        <v>7.9914016675884865</v>
      </c>
      <c r="E48" s="14">
        <f>'Fig 14 NDM'!C51</f>
        <v>123.94991209090909</v>
      </c>
    </row>
    <row r="49" spans="1:5" x14ac:dyDescent="0.25">
      <c r="A49" s="4">
        <f>'Fig 14 NDM'!A52</f>
        <v>36478</v>
      </c>
      <c r="B49">
        <v>9.5498700000000003</v>
      </c>
      <c r="C49" s="5">
        <f>'Fig 14 NDM'!B52</f>
        <v>95.912128090909079</v>
      </c>
      <c r="D49" s="5">
        <v>8.0640246188780829</v>
      </c>
      <c r="E49" s="14">
        <f>'Fig 14 NDM'!C52</f>
        <v>124.07187372727275</v>
      </c>
    </row>
    <row r="50" spans="1:5" x14ac:dyDescent="0.25">
      <c r="A50" s="4">
        <f>'Fig 14 NDM'!A53</f>
        <v>36479</v>
      </c>
      <c r="B50">
        <v>8.6629299999999994</v>
      </c>
      <c r="C50" s="5">
        <f>'Fig 14 NDM'!B53</f>
        <v>107.76549909090909</v>
      </c>
      <c r="D50" s="5">
        <v>7.6513425021331427</v>
      </c>
      <c r="E50" s="14">
        <f>'Fig 14 NDM'!C53</f>
        <v>131.42173418181818</v>
      </c>
    </row>
    <row r="51" spans="1:5" x14ac:dyDescent="0.25">
      <c r="A51" s="4">
        <f>'Fig 14 NDM'!A54</f>
        <v>36480</v>
      </c>
      <c r="B51">
        <v>8.0451899999999998</v>
      </c>
      <c r="C51" s="5">
        <f>'Fig 14 NDM'!B54</f>
        <v>119.93305772727273</v>
      </c>
      <c r="D51" s="5">
        <v>6.5715992126231235</v>
      </c>
      <c r="E51" s="14">
        <f>'Fig 14 NDM'!C54</f>
        <v>147.99072418181819</v>
      </c>
    </row>
    <row r="52" spans="1:5" x14ac:dyDescent="0.25">
      <c r="A52" s="4">
        <f>'Fig 14 NDM'!A55</f>
        <v>36481</v>
      </c>
      <c r="B52">
        <v>7.3398199999999996</v>
      </c>
      <c r="C52" s="5">
        <f>'Fig 14 NDM'!B55</f>
        <v>124.00615190909092</v>
      </c>
      <c r="D52" s="5">
        <v>6.6683187334032699</v>
      </c>
      <c r="E52" s="14">
        <f>'Fig 14 NDM'!C55</f>
        <v>141.65101045454546</v>
      </c>
    </row>
    <row r="53" spans="1:5" x14ac:dyDescent="0.25">
      <c r="A53" s="4">
        <f>'Fig 14 NDM'!A56</f>
        <v>36482</v>
      </c>
      <c r="B53">
        <v>7.6011300000000004</v>
      </c>
      <c r="C53" s="5">
        <f>'Fig 14 NDM'!B56</f>
        <v>122.30301554545454</v>
      </c>
      <c r="D53" s="5">
        <v>8.2458765618566066</v>
      </c>
      <c r="E53" s="14">
        <f>'Fig 14 NDM'!C56</f>
        <v>112.908394</v>
      </c>
    </row>
    <row r="54" spans="1:5" x14ac:dyDescent="0.25">
      <c r="A54" s="4">
        <f>'Fig 14 NDM'!A57</f>
        <v>36483</v>
      </c>
      <c r="B54">
        <v>7.0867000000000004</v>
      </c>
      <c r="C54" s="5">
        <f>'Fig 14 NDM'!B57</f>
        <v>120.61877945454545</v>
      </c>
      <c r="D54" s="5">
        <v>8.8250255214119342</v>
      </c>
      <c r="E54" s="14">
        <f>'Fig 14 NDM'!C57</f>
        <v>108.76435218181818</v>
      </c>
    </row>
    <row r="55" spans="1:5" x14ac:dyDescent="0.25">
      <c r="A55" s="4">
        <f>'Fig 14 NDM'!A58</f>
        <v>36484</v>
      </c>
      <c r="B55">
        <v>6.4852299999999987</v>
      </c>
      <c r="C55" s="5">
        <f>'Fig 14 NDM'!B58</f>
        <v>126.61636763636365</v>
      </c>
      <c r="D55" s="5">
        <v>8.5233185381621812</v>
      </c>
      <c r="E55" s="14">
        <f>'Fig 14 NDM'!C58</f>
        <v>120.06516036363637</v>
      </c>
    </row>
    <row r="56" spans="1:5" x14ac:dyDescent="0.25">
      <c r="A56" s="4">
        <f>'Fig 14 NDM'!A59</f>
        <v>36485</v>
      </c>
      <c r="B56">
        <v>5.1217899999999998</v>
      </c>
      <c r="C56" s="5">
        <f>'Fig 14 NDM'!B59</f>
        <v>158.22442118181817</v>
      </c>
      <c r="D56" s="5">
        <v>7.5635931454819785</v>
      </c>
      <c r="E56" s="14">
        <f>'Fig 14 NDM'!C59</f>
        <v>131.91049572727272</v>
      </c>
    </row>
    <row r="57" spans="1:5" x14ac:dyDescent="0.25">
      <c r="A57" s="4">
        <f>'Fig 14 NDM'!A60</f>
        <v>36486</v>
      </c>
      <c r="B57">
        <v>5.9583999999999993</v>
      </c>
      <c r="C57" s="5">
        <f>'Fig 14 NDM'!B60</f>
        <v>149.81424736363635</v>
      </c>
      <c r="D57" s="5">
        <v>7.5778387881835823</v>
      </c>
      <c r="E57" s="14">
        <f>'Fig 14 NDM'!C60</f>
        <v>135.40202027272727</v>
      </c>
    </row>
    <row r="58" spans="1:5" x14ac:dyDescent="0.25">
      <c r="A58" s="4">
        <f>'Fig 14 NDM'!A61</f>
        <v>36487</v>
      </c>
      <c r="B58">
        <v>6.3236099999999995</v>
      </c>
      <c r="C58" s="5">
        <f>'Fig 14 NDM'!B61</f>
        <v>142.943579</v>
      </c>
      <c r="D58" s="5">
        <v>8.2062803491460308</v>
      </c>
      <c r="E58" s="14">
        <f>'Fig 14 NDM'!C61</f>
        <v>120.85949881818182</v>
      </c>
    </row>
    <row r="59" spans="1:5" x14ac:dyDescent="0.25">
      <c r="A59" s="4">
        <f>'Fig 14 NDM'!A62</f>
        <v>36488</v>
      </c>
      <c r="B59">
        <v>6.6354000000000006</v>
      </c>
      <c r="C59" s="5">
        <f>'Fig 14 NDM'!B62</f>
        <v>145.95268272727273</v>
      </c>
      <c r="D59" s="5">
        <v>6.1025555336002011</v>
      </c>
      <c r="E59" s="14">
        <f>'Fig 14 NDM'!C62</f>
        <v>152.21079618181818</v>
      </c>
    </row>
    <row r="60" spans="1:5" x14ac:dyDescent="0.25">
      <c r="A60" s="4">
        <f>'Fig 14 NDM'!A63</f>
        <v>36489</v>
      </c>
      <c r="B60">
        <v>7.3327200000000019</v>
      </c>
      <c r="C60" s="5">
        <f>'Fig 14 NDM'!B63</f>
        <v>133.61302090909092</v>
      </c>
      <c r="D60" s="5">
        <v>4.2993153776365309</v>
      </c>
      <c r="E60" s="14">
        <f>'Fig 14 NDM'!C63</f>
        <v>173.28429572727273</v>
      </c>
    </row>
    <row r="61" spans="1:5" x14ac:dyDescent="0.25">
      <c r="A61" s="4">
        <f>'Fig 14 NDM'!A64</f>
        <v>36490</v>
      </c>
      <c r="B61">
        <v>7.7782400000000003</v>
      </c>
      <c r="C61" s="5">
        <f>'Fig 14 NDM'!B64</f>
        <v>120.84480481818181</v>
      </c>
      <c r="D61" s="5">
        <v>3.9942718578772056</v>
      </c>
      <c r="E61" s="14">
        <f>'Fig 14 NDM'!C64</f>
        <v>172.01467909090908</v>
      </c>
    </row>
    <row r="62" spans="1:5" x14ac:dyDescent="0.25">
      <c r="A62" s="4">
        <f>'Fig 14 NDM'!A65</f>
        <v>36491</v>
      </c>
      <c r="B62">
        <v>8.0732800000000005</v>
      </c>
      <c r="C62" s="5">
        <f>'Fig 14 NDM'!B65</f>
        <v>113.99165236363636</v>
      </c>
      <c r="D62" s="5">
        <v>4.2636619342726316</v>
      </c>
      <c r="E62" s="14">
        <f>'Fig 14 NDM'!C65</f>
        <v>163.98683436363638</v>
      </c>
    </row>
    <row r="63" spans="1:5" x14ac:dyDescent="0.25">
      <c r="A63" s="4">
        <f>'Fig 14 NDM'!A66</f>
        <v>36492</v>
      </c>
      <c r="B63">
        <v>6.9990399999999999</v>
      </c>
      <c r="C63" s="5">
        <f>'Fig 14 NDM'!B66</f>
        <v>142.18984309090908</v>
      </c>
      <c r="D63" s="5">
        <v>4.2287284157196066</v>
      </c>
      <c r="E63" s="14">
        <f>'Fig 14 NDM'!C66</f>
        <v>174.94828372727272</v>
      </c>
    </row>
    <row r="64" spans="1:5" x14ac:dyDescent="0.25">
      <c r="A64" s="4">
        <f>'Fig 14 NDM'!A67</f>
        <v>36493</v>
      </c>
      <c r="B64">
        <v>5.4843999999999991</v>
      </c>
      <c r="C64" s="5">
        <f>'Fig 14 NDM'!B67</f>
        <v>161.67753263636362</v>
      </c>
      <c r="D64" s="5">
        <v>2.9778032406799344</v>
      </c>
      <c r="E64" s="14">
        <f>'Fig 14 NDM'!C67</f>
        <v>197.14984245454545</v>
      </c>
    </row>
    <row r="65" spans="1:5" x14ac:dyDescent="0.25">
      <c r="A65" s="4">
        <f>'Fig 14 NDM'!A68</f>
        <v>36494</v>
      </c>
      <c r="B65">
        <v>5.1519599999999999</v>
      </c>
      <c r="C65" s="5">
        <f>'Fig 14 NDM'!B68</f>
        <v>162.86129827272728</v>
      </c>
      <c r="D65" s="5">
        <v>1.67072715440056</v>
      </c>
      <c r="E65" s="14">
        <f>'Fig 14 NDM'!C68</f>
        <v>216.00961490909091</v>
      </c>
    </row>
    <row r="66" spans="1:5" x14ac:dyDescent="0.25">
      <c r="A66" s="4">
        <f>'Fig 14 NDM'!A69</f>
        <v>36495</v>
      </c>
      <c r="B66">
        <v>4.6666500000000006</v>
      </c>
      <c r="C66" s="5">
        <f>'Fig 14 NDM'!B69</f>
        <v>163.28464827272728</v>
      </c>
      <c r="D66" s="5">
        <v>0.9546352468124939</v>
      </c>
      <c r="E66" s="14">
        <f>'Fig 14 NDM'!C69</f>
        <v>226.62077909090905</v>
      </c>
    </row>
    <row r="67" spans="1:5" x14ac:dyDescent="0.25">
      <c r="A67" s="4">
        <f>'Fig 14 NDM'!A70</f>
        <v>36496</v>
      </c>
      <c r="B67">
        <v>4.3350899999999992</v>
      </c>
      <c r="C67" s="5">
        <f>'Fig 14 NDM'!B70</f>
        <v>164.78903318181818</v>
      </c>
      <c r="D67" s="5">
        <v>-4.0631348285814176E-2</v>
      </c>
      <c r="E67" s="14">
        <f>'Fig 14 NDM'!C70</f>
        <v>224.22409281818182</v>
      </c>
    </row>
    <row r="68" spans="1:5" x14ac:dyDescent="0.25">
      <c r="A68" s="4">
        <f>'Fig 14 NDM'!A71</f>
        <v>36497</v>
      </c>
      <c r="B68">
        <v>4.27895</v>
      </c>
      <c r="C68" s="5">
        <f>'Fig 14 NDM'!B71</f>
        <v>159.24712545454543</v>
      </c>
      <c r="D68" s="5">
        <v>1.6610125657950112</v>
      </c>
      <c r="E68" s="14">
        <f>'Fig 14 NDM'!C71</f>
        <v>196.09020281818184</v>
      </c>
    </row>
    <row r="69" spans="1:5" x14ac:dyDescent="0.25">
      <c r="A69" s="4">
        <f>'Fig 14 NDM'!A72</f>
        <v>36498</v>
      </c>
      <c r="B69">
        <v>3.6066500000000001</v>
      </c>
      <c r="C69" s="5">
        <f>'Fig 14 NDM'!B72</f>
        <v>166.74955345454543</v>
      </c>
      <c r="D69" s="5">
        <v>2.8125975574725661</v>
      </c>
      <c r="E69" s="14">
        <f>'Fig 14 NDM'!C72</f>
        <v>186.93496472727273</v>
      </c>
    </row>
    <row r="70" spans="1:5" x14ac:dyDescent="0.25">
      <c r="A70" s="4">
        <f>'Fig 14 NDM'!A73</f>
        <v>36499</v>
      </c>
      <c r="B70">
        <v>4.2345600000000001</v>
      </c>
      <c r="C70" s="5">
        <f>'Fig 14 NDM'!B73</f>
        <v>172.57838354545456</v>
      </c>
      <c r="D70" s="5">
        <v>3.3639593004675237</v>
      </c>
      <c r="E70" s="14">
        <f>'Fig 14 NDM'!C73</f>
        <v>186.03967909090909</v>
      </c>
    </row>
    <row r="71" spans="1:5" x14ac:dyDescent="0.25">
      <c r="A71" s="4">
        <f>'Fig 14 NDM'!A74</f>
        <v>36500</v>
      </c>
      <c r="B71">
        <v>3.7949000000000006</v>
      </c>
      <c r="C71" s="5">
        <f>'Fig 14 NDM'!B74</f>
        <v>182.92792499999999</v>
      </c>
      <c r="D71" s="5">
        <v>2.6053867067626015</v>
      </c>
      <c r="E71" s="14">
        <f>'Fig 14 NDM'!C74</f>
        <v>203.279618</v>
      </c>
    </row>
    <row r="72" spans="1:5" x14ac:dyDescent="0.25">
      <c r="A72" s="4">
        <f>'Fig 14 NDM'!A75</f>
        <v>36501</v>
      </c>
      <c r="B72">
        <v>2.6166100000000001</v>
      </c>
      <c r="C72" s="5">
        <f>'Fig 14 NDM'!B75</f>
        <v>201.55064054545454</v>
      </c>
      <c r="D72" s="5">
        <v>3.2416528855279454</v>
      </c>
      <c r="E72" s="14">
        <f>'Fig 14 NDM'!C75</f>
        <v>185.68204399999999</v>
      </c>
    </row>
    <row r="73" spans="1:5" x14ac:dyDescent="0.25">
      <c r="A73" s="4">
        <f>'Fig 14 NDM'!A76</f>
        <v>36502</v>
      </c>
      <c r="B73">
        <v>1.4490299999999998</v>
      </c>
      <c r="C73" s="5">
        <f>'Fig 14 NDM'!B76</f>
        <v>219.51253218181816</v>
      </c>
      <c r="D73" s="5">
        <v>5.2942742682232176</v>
      </c>
      <c r="E73" s="14">
        <f>'Fig 14 NDM'!C76</f>
        <v>159.95298709090909</v>
      </c>
    </row>
    <row r="74" spans="1:5" x14ac:dyDescent="0.25">
      <c r="A74" s="4">
        <f>'Fig 14 NDM'!A77</f>
        <v>36503</v>
      </c>
      <c r="B74">
        <v>0.74407000000000012</v>
      </c>
      <c r="C74" s="5">
        <f>'Fig 14 NDM'!B77</f>
        <v>224.51980936363634</v>
      </c>
      <c r="D74" s="5">
        <v>5.8673938454570225</v>
      </c>
      <c r="E74" s="14">
        <f>'Fig 14 NDM'!C77</f>
        <v>146.09869954545454</v>
      </c>
    </row>
    <row r="75" spans="1:5" x14ac:dyDescent="0.25">
      <c r="A75" s="4">
        <f>'Fig 14 NDM'!A78</f>
        <v>36504</v>
      </c>
      <c r="B75">
        <v>0.72274000000000016</v>
      </c>
      <c r="C75" s="5">
        <f>'Fig 14 NDM'!B78</f>
        <v>213.85270645454548</v>
      </c>
      <c r="D75" s="5">
        <v>6.2383818564054918</v>
      </c>
      <c r="E75" s="14">
        <f>'Fig 14 NDM'!C78</f>
        <v>144.84290236363634</v>
      </c>
    </row>
    <row r="76" spans="1:5" x14ac:dyDescent="0.25">
      <c r="A76" s="4">
        <f>'Fig 14 NDM'!A79</f>
        <v>36505</v>
      </c>
      <c r="B76">
        <v>-5.2250000000000033E-2</v>
      </c>
      <c r="C76" s="5">
        <f>'Fig 14 NDM'!B79</f>
        <v>220.0404889090909</v>
      </c>
      <c r="D76" s="5">
        <v>6.6479792044154102</v>
      </c>
      <c r="E76" s="14">
        <f>'Fig 14 NDM'!C79</f>
        <v>149.10435563636364</v>
      </c>
    </row>
    <row r="77" spans="1:5" x14ac:dyDescent="0.25">
      <c r="A77" s="4">
        <f>'Fig 14 NDM'!A80</f>
        <v>36506</v>
      </c>
      <c r="B77">
        <v>-0.59074000000000004</v>
      </c>
      <c r="C77" s="5">
        <f>'Fig 14 NDM'!B80</f>
        <v>240.27537081818181</v>
      </c>
      <c r="D77" s="5">
        <v>6.4273811172665027</v>
      </c>
      <c r="E77" s="14">
        <f>'Fig 14 NDM'!C80</f>
        <v>147.46977536363636</v>
      </c>
    </row>
    <row r="78" spans="1:5" x14ac:dyDescent="0.25">
      <c r="A78" s="4">
        <f>'Fig 14 NDM'!A81</f>
        <v>36507</v>
      </c>
      <c r="B78">
        <v>-0.70979999999999988</v>
      </c>
      <c r="C78" s="5">
        <f>'Fig 14 NDM'!B81</f>
        <v>244.36714090909089</v>
      </c>
      <c r="D78" s="5">
        <v>5.0196955541390125</v>
      </c>
      <c r="E78" s="14">
        <f>'Fig 14 NDM'!C81</f>
        <v>166.11706427272728</v>
      </c>
    </row>
    <row r="79" spans="1:5" x14ac:dyDescent="0.25">
      <c r="A79" s="4">
        <f>'Fig 14 NDM'!A82</f>
        <v>36508</v>
      </c>
      <c r="B79">
        <v>-1.1408499999999997</v>
      </c>
      <c r="C79" s="5">
        <f>'Fig 14 NDM'!B82</f>
        <v>252.16253518181819</v>
      </c>
      <c r="D79" s="5">
        <v>5.2624598859731453</v>
      </c>
      <c r="E79" s="14">
        <f>'Fig 14 NDM'!C82</f>
        <v>170.30212081818181</v>
      </c>
    </row>
    <row r="80" spans="1:5" x14ac:dyDescent="0.25">
      <c r="A80" s="4">
        <f>'Fig 14 NDM'!A83</f>
        <v>36509</v>
      </c>
      <c r="B80">
        <v>-1.1171500000000001</v>
      </c>
      <c r="C80" s="5">
        <f>'Fig 14 NDM'!B83</f>
        <v>257.46931081818184</v>
      </c>
      <c r="D80" s="5">
        <v>5.7080396192566178</v>
      </c>
      <c r="E80" s="14">
        <f>'Fig 14 NDM'!C83</f>
        <v>159.7453880909091</v>
      </c>
    </row>
    <row r="81" spans="1:5" x14ac:dyDescent="0.25">
      <c r="A81" s="4">
        <f>'Fig 14 NDM'!A84</f>
        <v>36510</v>
      </c>
      <c r="B81">
        <v>-0.91728999999999994</v>
      </c>
      <c r="C81" s="5">
        <f>'Fig 14 NDM'!B84</f>
        <v>250.665246</v>
      </c>
      <c r="D81" s="5">
        <v>6.7391932867819326</v>
      </c>
      <c r="E81" s="14">
        <f>'Fig 14 NDM'!C84</f>
        <v>132.75980154545456</v>
      </c>
    </row>
    <row r="82" spans="1:5" x14ac:dyDescent="0.25">
      <c r="A82" s="4">
        <f>'Fig 14 NDM'!A85</f>
        <v>36511</v>
      </c>
      <c r="B82">
        <v>-0.11282000000000003</v>
      </c>
      <c r="C82" s="5">
        <f>'Fig 14 NDM'!B85</f>
        <v>223.97794509090909</v>
      </c>
      <c r="D82" s="5">
        <v>7.1571375975258551</v>
      </c>
      <c r="E82" s="14">
        <f>'Fig 14 NDM'!C85</f>
        <v>129.48278481818181</v>
      </c>
    </row>
    <row r="83" spans="1:5" x14ac:dyDescent="0.25">
      <c r="A83" s="4">
        <f>'Fig 14 NDM'!A86</f>
        <v>36512</v>
      </c>
      <c r="B83">
        <v>0.76703999999999994</v>
      </c>
      <c r="C83" s="5">
        <f>'Fig 14 NDM'!B86</f>
        <v>207.75783363636364</v>
      </c>
      <c r="D83" s="5">
        <v>7.8141789988251036</v>
      </c>
      <c r="E83" s="14">
        <f>'Fig 14 NDM'!C86</f>
        <v>128.07379863636362</v>
      </c>
    </row>
    <row r="84" spans="1:5" x14ac:dyDescent="0.25">
      <c r="A84" s="4">
        <f>'Fig 14 NDM'!A87</f>
        <v>36513</v>
      </c>
      <c r="B84">
        <v>5.5507000000000009</v>
      </c>
      <c r="C84" s="5">
        <f>'Fig 14 NDM'!B87</f>
        <v>146.13942918181817</v>
      </c>
      <c r="D84" s="5">
        <v>6.5580932503839682</v>
      </c>
      <c r="E84" s="14">
        <f>'Fig 14 NDM'!C87</f>
        <v>139.68259799999998</v>
      </c>
    </row>
    <row r="85" spans="1:5" x14ac:dyDescent="0.25">
      <c r="A85" s="4">
        <f>'Fig 14 NDM'!A88</f>
        <v>36514</v>
      </c>
      <c r="B85">
        <v>5.9087399999999999</v>
      </c>
      <c r="C85" s="5">
        <f>'Fig 14 NDM'!B88</f>
        <v>143.59273999999999</v>
      </c>
      <c r="D85" s="5">
        <v>6.5790460270842397</v>
      </c>
      <c r="E85" s="14">
        <f>'Fig 14 NDM'!C88</f>
        <v>149.29956754545455</v>
      </c>
    </row>
    <row r="86" spans="1:5" x14ac:dyDescent="0.25">
      <c r="A86" s="4">
        <f>'Fig 14 NDM'!A89</f>
        <v>36515</v>
      </c>
      <c r="B86">
        <v>5.8052500000000009</v>
      </c>
      <c r="C86" s="5">
        <f>'Fig 14 NDM'!B89</f>
        <v>155.20503736363636</v>
      </c>
      <c r="D86" s="5">
        <v>7.2207078708904398</v>
      </c>
      <c r="E86" s="14">
        <f>'Fig 14 NDM'!C89</f>
        <v>136.41475254545455</v>
      </c>
    </row>
    <row r="87" spans="1:5" x14ac:dyDescent="0.25">
      <c r="A87" s="4">
        <f>'Fig 14 NDM'!A90</f>
        <v>36516</v>
      </c>
      <c r="B87">
        <v>5.9815299999999993</v>
      </c>
      <c r="C87" s="5">
        <f>'Fig 14 NDM'!B90</f>
        <v>152.42631327272727</v>
      </c>
      <c r="D87" s="5">
        <v>7.132419953339137</v>
      </c>
      <c r="E87" s="14">
        <f>'Fig 14 NDM'!C90</f>
        <v>135.76575090909091</v>
      </c>
    </row>
    <row r="88" spans="1:5" x14ac:dyDescent="0.25">
      <c r="A88" s="4">
        <f>'Fig 14 NDM'!A91</f>
        <v>36517</v>
      </c>
      <c r="B88">
        <v>5.8578099999999997</v>
      </c>
      <c r="C88" s="5">
        <f>'Fig 14 NDM'!B91</f>
        <v>144.274765</v>
      </c>
      <c r="D88" s="5">
        <v>7.5669168779183584</v>
      </c>
      <c r="E88" s="14">
        <f>'Fig 14 NDM'!C91</f>
        <v>123.18604827272726</v>
      </c>
    </row>
    <row r="89" spans="1:5" x14ac:dyDescent="0.25">
      <c r="A89" s="4">
        <f>'Fig 14 NDM'!A92</f>
        <v>36518</v>
      </c>
      <c r="B89">
        <v>6.2078499999999996</v>
      </c>
      <c r="C89" s="5">
        <f>'Fig 14 NDM'!B92</f>
        <v>135.2158179090909</v>
      </c>
      <c r="D89" s="5">
        <v>8.3022508414460265</v>
      </c>
      <c r="E89" s="14">
        <f>'Fig 14 NDM'!C92</f>
        <v>109.06402645454546</v>
      </c>
    </row>
    <row r="90" spans="1:5" x14ac:dyDescent="0.25">
      <c r="A90" s="4">
        <f>'Fig 14 NDM'!A93</f>
        <v>36519</v>
      </c>
      <c r="B90">
        <v>6.3697100000000013</v>
      </c>
      <c r="C90" s="5">
        <f>'Fig 14 NDM'!B93</f>
        <v>121.78484218181819</v>
      </c>
      <c r="D90" s="5">
        <v>7.6895957191266708</v>
      </c>
      <c r="E90" s="14">
        <f>'Fig 14 NDM'!C93</f>
        <v>110.23582063636364</v>
      </c>
    </row>
    <row r="91" spans="1:5" x14ac:dyDescent="0.25">
      <c r="A91" s="4">
        <f>'Fig 14 NDM'!A94</f>
        <v>36520</v>
      </c>
      <c r="B91">
        <v>4.6786400000000006</v>
      </c>
      <c r="C91" s="5">
        <f>'Fig 14 NDM'!B94</f>
        <v>153.00769163636366</v>
      </c>
      <c r="D91" s="5">
        <v>6.2206856568669586</v>
      </c>
      <c r="E91" s="14">
        <f>'Fig 14 NDM'!C94</f>
        <v>136.40450136363634</v>
      </c>
    </row>
    <row r="92" spans="1:5" x14ac:dyDescent="0.25">
      <c r="A92" s="4">
        <f>'Fig 14 NDM'!A95</f>
        <v>36521</v>
      </c>
      <c r="B92">
        <v>4.6913800000000005</v>
      </c>
      <c r="C92" s="5">
        <f>'Fig 14 NDM'!B95</f>
        <v>161.05551000000003</v>
      </c>
      <c r="D92" s="5">
        <v>5.9112172524339339</v>
      </c>
      <c r="E92" s="14">
        <f>'Fig 14 NDM'!C95</f>
        <v>140.90332772727271</v>
      </c>
    </row>
    <row r="93" spans="1:5" x14ac:dyDescent="0.25">
      <c r="A93" s="4">
        <f>'Fig 14 NDM'!A96</f>
        <v>36522</v>
      </c>
      <c r="B93">
        <v>5.5872000000000011</v>
      </c>
      <c r="C93" s="5">
        <f>'Fig 14 NDM'!B96</f>
        <v>144.11598427272727</v>
      </c>
      <c r="D93" s="5">
        <v>6.5674369350266755</v>
      </c>
      <c r="E93" s="14">
        <f>'Fig 14 NDM'!C96</f>
        <v>138.8954</v>
      </c>
    </row>
    <row r="94" spans="1:5" x14ac:dyDescent="0.25">
      <c r="A94" s="4">
        <f>'Fig 14 NDM'!A97</f>
        <v>36523</v>
      </c>
      <c r="B94">
        <v>5.2849300000000001</v>
      </c>
      <c r="C94" s="5">
        <f>'Fig 14 NDM'!B97</f>
        <v>150.9982509090909</v>
      </c>
      <c r="D94" s="5">
        <v>5.8165578112414131</v>
      </c>
      <c r="E94" s="14">
        <f>'Fig 14 NDM'!C97</f>
        <v>148.8240109090909</v>
      </c>
    </row>
    <row r="95" spans="1:5" x14ac:dyDescent="0.25">
      <c r="A95" s="4">
        <f>'Fig 14 NDM'!A98</f>
        <v>36524</v>
      </c>
      <c r="B95">
        <v>6.2443599999999995</v>
      </c>
      <c r="C95" s="5">
        <f>'Fig 14 NDM'!B98</f>
        <v>144.81085454545453</v>
      </c>
      <c r="D95" s="5">
        <v>5.6302181533505875</v>
      </c>
      <c r="E95" s="14">
        <f>'Fig 14 NDM'!C98</f>
        <v>145.86983381818183</v>
      </c>
    </row>
    <row r="96" spans="1:5" x14ac:dyDescent="0.25">
      <c r="A96" s="4">
        <f>'Fig 14 NDM'!A99</f>
        <v>36525</v>
      </c>
      <c r="B96">
        <v>6.8545799999999995</v>
      </c>
      <c r="C96" s="5">
        <f>'Fig 14 NDM'!B99</f>
        <v>128.92571927272726</v>
      </c>
      <c r="D96" s="5">
        <v>5.2142068040444816</v>
      </c>
      <c r="E96" s="14">
        <f>'Fig 14 NDM'!C99</f>
        <v>146.4615321818182</v>
      </c>
    </row>
    <row r="97" spans="1:5" x14ac:dyDescent="0.25">
      <c r="A97" s="4">
        <f>'Fig 14 NDM'!A100</f>
        <v>36526</v>
      </c>
      <c r="B97">
        <v>6.5226699999999997</v>
      </c>
      <c r="C97" s="5">
        <f>'Fig 14 NDM'!B100</f>
        <v>127.84058063636365</v>
      </c>
      <c r="D97" s="5">
        <v>5.3615990381727716</v>
      </c>
      <c r="E97" s="14">
        <f>'Fig 14 NDM'!C100</f>
        <v>146.1622958181818</v>
      </c>
    </row>
    <row r="98" spans="1:5" x14ac:dyDescent="0.25">
      <c r="A98" s="4">
        <f>'Fig 14 NDM'!A101</f>
        <v>36527</v>
      </c>
      <c r="B98">
        <v>5.0562699999999996</v>
      </c>
      <c r="C98" s="5">
        <f>'Fig 14 NDM'!B101</f>
        <v>157.5076971818182</v>
      </c>
      <c r="D98" s="5">
        <v>6.0542134429218324</v>
      </c>
      <c r="E98" s="14">
        <f>'Fig 14 NDM'!C101</f>
        <v>141.65185399999999</v>
      </c>
    </row>
    <row r="99" spans="1:5" x14ac:dyDescent="0.25">
      <c r="A99" s="4">
        <f>'Fig 14 NDM'!A102</f>
        <v>36528</v>
      </c>
      <c r="B99">
        <v>5.5824499999999997</v>
      </c>
      <c r="C99" s="5">
        <f>'Fig 14 NDM'!B102</f>
        <v>162.18263054545454</v>
      </c>
      <c r="D99" s="5">
        <v>6.2592282902746934</v>
      </c>
      <c r="E99" s="14">
        <f>'Fig 14 NDM'!C102</f>
        <v>144.17221963636362</v>
      </c>
    </row>
    <row r="100" spans="1:5" x14ac:dyDescent="0.25">
      <c r="A100" s="4">
        <f>'Fig 14 NDM'!A103</f>
        <v>36529</v>
      </c>
      <c r="B100">
        <v>7.3593000000000011</v>
      </c>
      <c r="C100" s="5">
        <f>'Fig 14 NDM'!B103</f>
        <v>132.25847445454545</v>
      </c>
      <c r="D100" s="5">
        <v>5.3608274758677616</v>
      </c>
      <c r="E100" s="14">
        <f>'Fig 14 NDM'!C103</f>
        <v>156.14765518181818</v>
      </c>
    </row>
    <row r="101" spans="1:5" x14ac:dyDescent="0.25">
      <c r="A101" s="4">
        <f>'Fig 14 NDM'!A104</f>
        <v>36530</v>
      </c>
      <c r="B101">
        <v>7.5195700000000025</v>
      </c>
      <c r="C101" s="5">
        <f>'Fig 14 NDM'!B104</f>
        <v>132.28104745454547</v>
      </c>
      <c r="D101" s="5">
        <v>4.9345168707432174</v>
      </c>
      <c r="E101" s="14">
        <f>'Fig 14 NDM'!C104</f>
        <v>164.80096472727271</v>
      </c>
    </row>
    <row r="102" spans="1:5" x14ac:dyDescent="0.25">
      <c r="A102" s="4">
        <f>'Fig 14 NDM'!A105</f>
        <v>36531</v>
      </c>
      <c r="B102">
        <v>7.023010000000002</v>
      </c>
      <c r="C102" s="5">
        <f>'Fig 14 NDM'!B105</f>
        <v>138.5514657272727</v>
      </c>
      <c r="D102" s="5">
        <v>4.1873699820864694</v>
      </c>
      <c r="E102" s="14">
        <f>'Fig 14 NDM'!C105</f>
        <v>168.26927000000001</v>
      </c>
    </row>
    <row r="103" spans="1:5" x14ac:dyDescent="0.25">
      <c r="A103" s="4">
        <f>'Fig 14 NDM'!A106</f>
        <v>36532</v>
      </c>
      <c r="B103">
        <v>6.6257400000000004</v>
      </c>
      <c r="C103" s="5">
        <f>'Fig 14 NDM'!B106</f>
        <v>127.79665354545455</v>
      </c>
      <c r="D103" s="5">
        <v>2.8403068702312968</v>
      </c>
      <c r="E103" s="14">
        <f>'Fig 14 NDM'!C106</f>
        <v>187.8890559090909</v>
      </c>
    </row>
    <row r="104" spans="1:5" x14ac:dyDescent="0.25">
      <c r="A104" s="4">
        <f>'Fig 14 NDM'!A107</f>
        <v>36533</v>
      </c>
      <c r="B104">
        <v>5.3679900000000007</v>
      </c>
      <c r="C104" s="5">
        <f>'Fig 14 NDM'!B107</f>
        <v>149.29217518181818</v>
      </c>
      <c r="D104" s="5">
        <v>1.3267731289396845</v>
      </c>
      <c r="E104" s="14">
        <f>'Fig 14 NDM'!C107</f>
        <v>217.54731000000001</v>
      </c>
    </row>
    <row r="105" spans="1:5" x14ac:dyDescent="0.25">
      <c r="A105" s="4">
        <f>'Fig 14 NDM'!A108</f>
        <v>36534</v>
      </c>
      <c r="B105">
        <v>4.8880599999999994</v>
      </c>
      <c r="C105" s="5">
        <f>'Fig 14 NDM'!B108</f>
        <v>168.99157745454545</v>
      </c>
      <c r="D105" s="5">
        <v>1.1196126501632191</v>
      </c>
      <c r="E105" s="14">
        <f>'Fig 14 NDM'!C108</f>
        <v>219.22875972727272</v>
      </c>
    </row>
    <row r="106" spans="1:5" x14ac:dyDescent="0.25">
      <c r="A106" s="4">
        <f>'Fig 14 NDM'!A109</f>
        <v>36535</v>
      </c>
      <c r="B106">
        <v>5.680530000000001</v>
      </c>
      <c r="C106" s="5">
        <f>'Fig 14 NDM'!B109</f>
        <v>160.82723436363636</v>
      </c>
      <c r="D106" s="5">
        <v>1.858623477827587</v>
      </c>
      <c r="E106" s="14">
        <f>'Fig 14 NDM'!C109</f>
        <v>214.8460162727273</v>
      </c>
    </row>
    <row r="107" spans="1:5" x14ac:dyDescent="0.25">
      <c r="A107" s="4">
        <f>'Fig 14 NDM'!A110</f>
        <v>36536</v>
      </c>
      <c r="B107">
        <v>5.5859099999999993</v>
      </c>
      <c r="C107" s="5">
        <f>'Fig 14 NDM'!B110</f>
        <v>158.66352472727274</v>
      </c>
      <c r="D107" s="5">
        <v>2.5570390547695876</v>
      </c>
      <c r="E107" s="14">
        <f>'Fig 14 NDM'!C110</f>
        <v>204.10547709090909</v>
      </c>
    </row>
    <row r="108" spans="1:5" x14ac:dyDescent="0.25">
      <c r="A108" s="4">
        <f>'Fig 14 NDM'!A111</f>
        <v>36537</v>
      </c>
      <c r="B108">
        <v>6.1334799999999996</v>
      </c>
      <c r="C108" s="5">
        <f>'Fig 14 NDM'!B111</f>
        <v>151.31034254545455</v>
      </c>
      <c r="D108" s="5">
        <v>2.6570220883355882</v>
      </c>
      <c r="E108" s="14">
        <f>'Fig 14 NDM'!C111</f>
        <v>194.59641136363635</v>
      </c>
    </row>
    <row r="109" spans="1:5" x14ac:dyDescent="0.25">
      <c r="A109" s="4">
        <f>'Fig 14 NDM'!A112</f>
        <v>36538</v>
      </c>
      <c r="B109">
        <v>5.7220399999999998</v>
      </c>
      <c r="C109" s="5">
        <f>'Fig 14 NDM'!B112</f>
        <v>159.72786854545456</v>
      </c>
      <c r="D109" s="5">
        <v>2.9833506619157735</v>
      </c>
      <c r="E109" s="14">
        <f>'Fig 14 NDM'!C112</f>
        <v>182.35170809090911</v>
      </c>
    </row>
    <row r="110" spans="1:5" x14ac:dyDescent="0.25">
      <c r="A110" s="4">
        <f>'Fig 14 NDM'!A113</f>
        <v>36539</v>
      </c>
      <c r="B110">
        <v>5.1849700000000007</v>
      </c>
      <c r="C110" s="5">
        <f>'Fig 14 NDM'!B113</f>
        <v>151.90262936363635</v>
      </c>
      <c r="D110" s="5">
        <v>2.5668854844907223</v>
      </c>
      <c r="E110" s="14">
        <f>'Fig 14 NDM'!C113</f>
        <v>187.60002127272728</v>
      </c>
    </row>
    <row r="111" spans="1:5" x14ac:dyDescent="0.25">
      <c r="A111" s="4">
        <f>'Fig 14 NDM'!A114</f>
        <v>36540</v>
      </c>
      <c r="B111">
        <v>4.277239999999999</v>
      </c>
      <c r="C111" s="5">
        <f>'Fig 14 NDM'!B114</f>
        <v>168.50231854545453</v>
      </c>
      <c r="D111" s="5">
        <v>1.0597101289421584</v>
      </c>
      <c r="E111" s="14">
        <f>'Fig 14 NDM'!C114</f>
        <v>224.3495478181818</v>
      </c>
    </row>
    <row r="112" spans="1:5" x14ac:dyDescent="0.25">
      <c r="A112" s="4">
        <f>'Fig 14 NDM'!A115</f>
        <v>36541</v>
      </c>
      <c r="B112">
        <v>2.3355599999999996</v>
      </c>
      <c r="C112" s="5">
        <f>'Fig 14 NDM'!B115</f>
        <v>202.75935000000001</v>
      </c>
      <c r="D112" s="5">
        <v>0.93784395133958331</v>
      </c>
      <c r="E112" s="14">
        <f>'Fig 14 NDM'!C115</f>
        <v>227.48870154545457</v>
      </c>
    </row>
    <row r="113" spans="1:5" x14ac:dyDescent="0.25">
      <c r="A113" s="4">
        <f>'Fig 14 NDM'!A116</f>
        <v>36542</v>
      </c>
      <c r="B113">
        <v>0.81258000000000008</v>
      </c>
      <c r="C113" s="5">
        <f>'Fig 14 NDM'!B116</f>
        <v>227.787823</v>
      </c>
      <c r="D113" s="5">
        <v>4.6560214208462278E-2</v>
      </c>
      <c r="E113" s="14">
        <f>'Fig 14 NDM'!C116</f>
        <v>233.7734080909091</v>
      </c>
    </row>
    <row r="114" spans="1:5" x14ac:dyDescent="0.25">
      <c r="A114" s="4">
        <f>'Fig 14 NDM'!A117</f>
        <v>36543</v>
      </c>
      <c r="B114">
        <v>0.97133999999999998</v>
      </c>
      <c r="C114" s="5">
        <f>'Fig 14 NDM'!B117</f>
        <v>219.50487727272727</v>
      </c>
      <c r="D114" s="5">
        <v>-0.43484643344806606</v>
      </c>
      <c r="E114" s="14">
        <f>'Fig 14 NDM'!C117</f>
        <v>246.07938645454544</v>
      </c>
    </row>
    <row r="115" spans="1:5" x14ac:dyDescent="0.25">
      <c r="A115" s="4">
        <f>'Fig 14 NDM'!A118</f>
        <v>36544</v>
      </c>
      <c r="B115">
        <v>1.0997000000000001</v>
      </c>
      <c r="C115" s="5">
        <f>'Fig 14 NDM'!B118</f>
        <v>218.71853890909088</v>
      </c>
      <c r="D115" s="5">
        <v>0.40669929618693096</v>
      </c>
      <c r="E115" s="14">
        <f>'Fig 14 NDM'!C118</f>
        <v>229.7574129090909</v>
      </c>
    </row>
    <row r="116" spans="1:5" x14ac:dyDescent="0.25">
      <c r="A116" s="4">
        <f>'Fig 14 NDM'!A119</f>
        <v>36545</v>
      </c>
      <c r="B116">
        <v>1.7690500000000002</v>
      </c>
      <c r="C116" s="5">
        <f>'Fig 14 NDM'!B119</f>
        <v>208.98762245454546</v>
      </c>
      <c r="D116" s="5">
        <v>1.592003511619394</v>
      </c>
      <c r="E116" s="14">
        <f>'Fig 14 NDM'!C119</f>
        <v>201.40555700000002</v>
      </c>
    </row>
    <row r="117" spans="1:5" x14ac:dyDescent="0.25">
      <c r="A117" s="4">
        <f>'Fig 14 NDM'!A120</f>
        <v>36546</v>
      </c>
      <c r="B117">
        <v>1.2128699999999999</v>
      </c>
      <c r="C117" s="5">
        <f>'Fig 14 NDM'!B120</f>
        <v>208.85074981818181</v>
      </c>
      <c r="D117" s="5">
        <v>4.6677953978952234</v>
      </c>
      <c r="E117" s="14">
        <f>'Fig 14 NDM'!C120</f>
        <v>165.34328663636364</v>
      </c>
    </row>
    <row r="118" spans="1:5" x14ac:dyDescent="0.25">
      <c r="A118" s="4">
        <f>'Fig 14 NDM'!A121</f>
        <v>36547</v>
      </c>
      <c r="B118">
        <v>0.81230000000000002</v>
      </c>
      <c r="C118" s="5">
        <f>'Fig 14 NDM'!B121</f>
        <v>212.11882009090911</v>
      </c>
      <c r="D118" s="5">
        <v>5.0656402962520071</v>
      </c>
      <c r="E118" s="14">
        <f>'Fig 14 NDM'!C121</f>
        <v>164.68080372727275</v>
      </c>
    </row>
    <row r="119" spans="1:5" x14ac:dyDescent="0.25">
      <c r="A119" s="4">
        <f>'Fig 14 NDM'!A122</f>
        <v>36548</v>
      </c>
      <c r="B119">
        <v>1.6531700000000003</v>
      </c>
      <c r="C119" s="5">
        <f>'Fig 14 NDM'!B122</f>
        <v>210.76147245454547</v>
      </c>
      <c r="D119" s="5">
        <v>5.9109154848359049</v>
      </c>
      <c r="E119" s="14">
        <f>'Fig 14 NDM'!C122</f>
        <v>164.42292963636362</v>
      </c>
    </row>
    <row r="120" spans="1:5" x14ac:dyDescent="0.25">
      <c r="A120" s="4">
        <f>'Fig 14 NDM'!A123</f>
        <v>36549</v>
      </c>
      <c r="B120">
        <v>2.1916799999999999</v>
      </c>
      <c r="C120" s="5">
        <f>'Fig 14 NDM'!B123</f>
        <v>199.74454218181819</v>
      </c>
      <c r="D120" s="5">
        <v>6.4153733002950615</v>
      </c>
      <c r="E120" s="14">
        <f>'Fig 14 NDM'!C123</f>
        <v>149.88808309090908</v>
      </c>
    </row>
    <row r="121" spans="1:5" x14ac:dyDescent="0.25">
      <c r="A121" s="4">
        <f>'Fig 14 NDM'!A124</f>
        <v>36550</v>
      </c>
      <c r="B121">
        <v>2.3207099999999996</v>
      </c>
      <c r="C121" s="5">
        <f>'Fig 14 NDM'!B124</f>
        <v>194.15777627272726</v>
      </c>
      <c r="D121" s="5">
        <v>7.0031787561485244</v>
      </c>
      <c r="E121" s="14">
        <f>'Fig 14 NDM'!C124</f>
        <v>147.14270009090907</v>
      </c>
    </row>
    <row r="122" spans="1:5" x14ac:dyDescent="0.25">
      <c r="A122" s="4">
        <f>'Fig 14 NDM'!A125</f>
        <v>36551</v>
      </c>
      <c r="B122">
        <v>3.1823699999999997</v>
      </c>
      <c r="C122" s="5">
        <f>'Fig 14 NDM'!B125</f>
        <v>187.98546899999999</v>
      </c>
      <c r="D122" s="5">
        <v>5.8190478121331974</v>
      </c>
      <c r="E122" s="14">
        <f>'Fig 14 NDM'!C125</f>
        <v>152.56232472727271</v>
      </c>
    </row>
    <row r="123" spans="1:5" x14ac:dyDescent="0.25">
      <c r="A123" s="4">
        <f>'Fig 14 NDM'!A126</f>
        <v>36552</v>
      </c>
      <c r="B123">
        <v>3.4184899999999998</v>
      </c>
      <c r="C123" s="5">
        <f>'Fig 14 NDM'!B126</f>
        <v>186.41761063636361</v>
      </c>
      <c r="D123" s="5">
        <v>5.1504865650178662</v>
      </c>
      <c r="E123" s="14">
        <f>'Fig 14 NDM'!C126</f>
        <v>161.51911227272728</v>
      </c>
    </row>
    <row r="124" spans="1:5" x14ac:dyDescent="0.25">
      <c r="A124" s="4">
        <f>'Fig 14 NDM'!A127</f>
        <v>36553</v>
      </c>
      <c r="B124">
        <v>3.7043699999999999</v>
      </c>
      <c r="C124" s="5">
        <f>'Fig 14 NDM'!B127</f>
        <v>171.9218731818182</v>
      </c>
      <c r="D124" s="5">
        <v>5.926851586256447</v>
      </c>
      <c r="E124" s="14">
        <f>'Fig 14 NDM'!C127</f>
        <v>149.36328218181819</v>
      </c>
    </row>
    <row r="125" spans="1:5" x14ac:dyDescent="0.25">
      <c r="A125" s="4">
        <f>'Fig 14 NDM'!A128</f>
        <v>36554</v>
      </c>
      <c r="B125">
        <v>4.1168899999999997</v>
      </c>
      <c r="C125" s="5">
        <f>'Fig 14 NDM'!B128</f>
        <v>161.50046590909091</v>
      </c>
      <c r="D125" s="5">
        <v>6.5786677049772635</v>
      </c>
      <c r="E125" s="14">
        <f>'Fig 14 NDM'!C128</f>
        <v>143.80943027272727</v>
      </c>
    </row>
    <row r="126" spans="1:5" x14ac:dyDescent="0.25">
      <c r="A126" s="4">
        <f>'Fig 14 NDM'!A129</f>
        <v>36555</v>
      </c>
      <c r="B126">
        <v>4.6897099999999998</v>
      </c>
      <c r="C126" s="5">
        <f>'Fig 14 NDM'!B129</f>
        <v>164.45750072727273</v>
      </c>
      <c r="D126" s="5">
        <v>5.4951426288369669</v>
      </c>
      <c r="E126" s="14">
        <f>'Fig 14 NDM'!C129</f>
        <v>157.44728081818181</v>
      </c>
    </row>
    <row r="127" spans="1:5" x14ac:dyDescent="0.25">
      <c r="A127" s="4">
        <f>'Fig 14 NDM'!A130</f>
        <v>36556</v>
      </c>
      <c r="B127">
        <v>4.8624899999999993</v>
      </c>
      <c r="C127" s="5">
        <f>'Fig 14 NDM'!B130</f>
        <v>164.58746818181817</v>
      </c>
      <c r="D127" s="5">
        <v>5.2393357367751916</v>
      </c>
      <c r="E127" s="14">
        <f>'Fig 14 NDM'!C130</f>
        <v>171.02153081818182</v>
      </c>
    </row>
    <row r="128" spans="1:5" x14ac:dyDescent="0.25">
      <c r="A128" s="4">
        <f>'Fig 14 NDM'!A131</f>
        <v>36557</v>
      </c>
      <c r="B128">
        <v>5.4022400000000017</v>
      </c>
      <c r="C128" s="5">
        <f>'Fig 14 NDM'!B131</f>
        <v>165.91040590909091</v>
      </c>
      <c r="D128" s="5">
        <v>5.1210563607823456</v>
      </c>
      <c r="E128" s="14">
        <f>'Fig 14 NDM'!C131</f>
        <v>164.08759854545454</v>
      </c>
    </row>
    <row r="129" spans="1:5" x14ac:dyDescent="0.25">
      <c r="A129" s="4">
        <f>'Fig 14 NDM'!A132</f>
        <v>36558</v>
      </c>
      <c r="B129">
        <v>6.3977000000000013</v>
      </c>
      <c r="C129" s="5">
        <f>'Fig 14 NDM'!B132</f>
        <v>149.88941263636363</v>
      </c>
      <c r="D129" s="5">
        <v>6.5640287336701073</v>
      </c>
      <c r="E129" s="14">
        <f>'Fig 14 NDM'!C132</f>
        <v>143.55966454545455</v>
      </c>
    </row>
    <row r="130" spans="1:5" x14ac:dyDescent="0.25">
      <c r="A130" s="4">
        <f>'Fig 14 NDM'!A133</f>
        <v>36559</v>
      </c>
      <c r="B130">
        <v>7.2172199999999984</v>
      </c>
      <c r="C130" s="5">
        <f>'Fig 14 NDM'!B133</f>
        <v>135.75027536363638</v>
      </c>
      <c r="D130" s="5">
        <v>7.2345800701041334</v>
      </c>
      <c r="E130" s="14">
        <f>'Fig 14 NDM'!C133</f>
        <v>122.89598954545454</v>
      </c>
    </row>
    <row r="131" spans="1:5" x14ac:dyDescent="0.25">
      <c r="A131" s="4">
        <f>'Fig 14 NDM'!A134</f>
        <v>36560</v>
      </c>
      <c r="B131">
        <v>6.5210699999999999</v>
      </c>
      <c r="C131" s="5">
        <f>'Fig 14 NDM'!B134</f>
        <v>134.32227309090911</v>
      </c>
      <c r="D131" s="5">
        <v>7.5074070012926235</v>
      </c>
      <c r="E131" s="14">
        <f>'Fig 14 NDM'!C134</f>
        <v>125.1758849090909</v>
      </c>
    </row>
    <row r="132" spans="1:5" x14ac:dyDescent="0.25">
      <c r="A132" s="4">
        <f>'Fig 14 NDM'!A135</f>
        <v>36561</v>
      </c>
      <c r="B132">
        <v>5.0260400000000001</v>
      </c>
      <c r="C132" s="5">
        <f>'Fig 14 NDM'!B135</f>
        <v>156.59809436363636</v>
      </c>
      <c r="D132" s="5">
        <v>7.3992042256092407</v>
      </c>
      <c r="E132" s="14">
        <f>'Fig 14 NDM'!C135</f>
        <v>139.39703136363636</v>
      </c>
    </row>
    <row r="133" spans="1:5" x14ac:dyDescent="0.25">
      <c r="A133" s="4">
        <f>'Fig 14 NDM'!A136</f>
        <v>36562</v>
      </c>
      <c r="B133">
        <v>4.4427599999999998</v>
      </c>
      <c r="C133" s="5">
        <f>'Fig 14 NDM'!B136</f>
        <v>175.92899454545454</v>
      </c>
      <c r="D133" s="5">
        <v>7.2268579187245905</v>
      </c>
      <c r="E133" s="14">
        <f>'Fig 14 NDM'!C136</f>
        <v>139.9402431818182</v>
      </c>
    </row>
    <row r="134" spans="1:5" x14ac:dyDescent="0.25">
      <c r="A134" s="4">
        <f>'Fig 14 NDM'!A137</f>
        <v>36563</v>
      </c>
      <c r="B134">
        <v>3.8603350000000005</v>
      </c>
      <c r="C134" s="5">
        <f>'Fig 14 NDM'!B137</f>
        <v>181.22112609090911</v>
      </c>
      <c r="D134" s="5">
        <v>5.403441848972208</v>
      </c>
      <c r="E134" s="14">
        <f>'Fig 14 NDM'!C137</f>
        <v>165.62233309090911</v>
      </c>
    </row>
    <row r="135" spans="1:5" x14ac:dyDescent="0.25">
      <c r="A135" s="4">
        <f>'Fig 14 NDM'!A138</f>
        <v>36564</v>
      </c>
      <c r="B135">
        <v>3.2779099999999999</v>
      </c>
      <c r="C135" s="5">
        <f>'Fig 14 NDM'!B138</f>
        <v>183.68890318181818</v>
      </c>
      <c r="D135" s="5">
        <v>3.8386648232129228</v>
      </c>
      <c r="E135" s="14">
        <f>'Fig 14 NDM'!C138</f>
        <v>182.23883445454547</v>
      </c>
    </row>
    <row r="136" spans="1:5" x14ac:dyDescent="0.25">
      <c r="A136" s="4">
        <f>'Fig 14 NDM'!A139</f>
        <v>36565</v>
      </c>
      <c r="B136">
        <v>3.9339600000000003</v>
      </c>
      <c r="C136" s="5">
        <f>'Fig 14 NDM'!B139</f>
        <v>174.63092109090908</v>
      </c>
      <c r="D136" s="5">
        <v>5.7176184452838719</v>
      </c>
      <c r="E136" s="14">
        <f>'Fig 14 NDM'!C139</f>
        <v>153.15511827272726</v>
      </c>
    </row>
    <row r="137" spans="1:5" x14ac:dyDescent="0.25">
      <c r="A137" s="4">
        <f>'Fig 14 NDM'!A140</f>
        <v>36566</v>
      </c>
      <c r="B137">
        <v>4.4355299999999991</v>
      </c>
      <c r="C137" s="5">
        <f>'Fig 14 NDM'!B140</f>
        <v>172.10516227272726</v>
      </c>
      <c r="D137" s="5">
        <v>6.1971613395373266</v>
      </c>
      <c r="E137" s="14">
        <f>'Fig 14 NDM'!C140</f>
        <v>135.33633909090909</v>
      </c>
    </row>
    <row r="138" spans="1:5" x14ac:dyDescent="0.25">
      <c r="A138" s="4">
        <f>'Fig 14 NDM'!A141</f>
        <v>36567</v>
      </c>
      <c r="B138">
        <v>5.9460500000000005</v>
      </c>
      <c r="C138" s="5">
        <f>'Fig 14 NDM'!B141</f>
        <v>138.23329618181816</v>
      </c>
      <c r="D138" s="5">
        <v>5.5428878285826197</v>
      </c>
      <c r="E138" s="14">
        <f>'Fig 14 NDM'!C141</f>
        <v>140.695425</v>
      </c>
    </row>
    <row r="139" spans="1:5" x14ac:dyDescent="0.25">
      <c r="A139" s="4">
        <f>'Fig 14 NDM'!A142</f>
        <v>36568</v>
      </c>
      <c r="B139">
        <v>5.6905199999999994</v>
      </c>
      <c r="C139" s="5">
        <f>'Fig 14 NDM'!B142</f>
        <v>139.7702689090909</v>
      </c>
      <c r="D139" s="5">
        <v>5.134091608307072</v>
      </c>
      <c r="E139" s="14">
        <f>'Fig 14 NDM'!C142</f>
        <v>158.38192545454547</v>
      </c>
    </row>
    <row r="140" spans="1:5" x14ac:dyDescent="0.25">
      <c r="A140" s="4">
        <f>'Fig 14 NDM'!A143</f>
        <v>36569</v>
      </c>
      <c r="B140">
        <v>5.6007699999999998</v>
      </c>
      <c r="C140" s="5">
        <f>'Fig 14 NDM'!B143</f>
        <v>148.86775745454545</v>
      </c>
      <c r="D140" s="5">
        <v>5.7018153753814023</v>
      </c>
      <c r="E140" s="14">
        <f>'Fig 14 NDM'!C143</f>
        <v>158.77919654545454</v>
      </c>
    </row>
    <row r="141" spans="1:5" x14ac:dyDescent="0.25">
      <c r="A141" s="4">
        <f>'Fig 14 NDM'!A144</f>
        <v>36570</v>
      </c>
      <c r="B141">
        <v>5.1464400000000001</v>
      </c>
      <c r="C141" s="5">
        <f>'Fig 14 NDM'!B144</f>
        <v>158.8302418181818</v>
      </c>
      <c r="D141" s="5">
        <v>7.438576844200238</v>
      </c>
      <c r="E141" s="14">
        <f>'Fig 14 NDM'!C144</f>
        <v>129.28217663636363</v>
      </c>
    </row>
    <row r="142" spans="1:5" x14ac:dyDescent="0.25">
      <c r="A142" s="4">
        <f>'Fig 14 NDM'!A145</f>
        <v>36571</v>
      </c>
      <c r="B142">
        <v>5.8200599999999998</v>
      </c>
      <c r="C142" s="5">
        <f>'Fig 14 NDM'!B145</f>
        <v>148.70825163636363</v>
      </c>
      <c r="D142" s="5">
        <v>8.8559029469582988</v>
      </c>
      <c r="E142" s="14">
        <f>'Fig 14 NDM'!C145</f>
        <v>105.93705645454547</v>
      </c>
    </row>
    <row r="143" spans="1:5" x14ac:dyDescent="0.25">
      <c r="A143" s="4">
        <f>'Fig 14 NDM'!A146</f>
        <v>36572</v>
      </c>
      <c r="B143">
        <v>6.7900999999999998</v>
      </c>
      <c r="C143" s="5">
        <f>'Fig 14 NDM'!B146</f>
        <v>136.14636890909091</v>
      </c>
      <c r="D143" s="5">
        <v>8.4196540646920965</v>
      </c>
      <c r="E143" s="14">
        <f>'Fig 14 NDM'!C146</f>
        <v>112.35657145454546</v>
      </c>
    </row>
    <row r="144" spans="1:5" x14ac:dyDescent="0.25">
      <c r="A144" s="4">
        <f>'Fig 14 NDM'!A147</f>
        <v>36573</v>
      </c>
      <c r="B144">
        <v>7.8720200000000009</v>
      </c>
      <c r="C144" s="5">
        <f>'Fig 14 NDM'!B147</f>
        <v>120.11709627272727</v>
      </c>
      <c r="D144" s="5">
        <v>8.3739236545012048</v>
      </c>
      <c r="E144" s="14">
        <f>'Fig 14 NDM'!C147</f>
        <v>111.45442781818183</v>
      </c>
    </row>
    <row r="145" spans="1:5" x14ac:dyDescent="0.25">
      <c r="A145" s="4">
        <f>'Fig 14 NDM'!A148</f>
        <v>36574</v>
      </c>
      <c r="B145">
        <v>7.8878299999999992</v>
      </c>
      <c r="C145" s="5">
        <f>'Fig 14 NDM'!B148</f>
        <v>114.64020963636364</v>
      </c>
      <c r="D145" s="5">
        <v>8.7566200139596813</v>
      </c>
      <c r="E145" s="14">
        <f>'Fig 14 NDM'!C148</f>
        <v>103.13383672727272</v>
      </c>
    </row>
    <row r="146" spans="1:5" x14ac:dyDescent="0.25">
      <c r="A146" s="4">
        <f>'Fig 14 NDM'!A149</f>
        <v>36575</v>
      </c>
      <c r="B146">
        <v>7.563369999999999</v>
      </c>
      <c r="C146" s="5">
        <f>'Fig 14 NDM'!B149</f>
        <v>117.77580409090909</v>
      </c>
      <c r="D146" s="5">
        <v>8.0245803561965268</v>
      </c>
      <c r="E146" s="14">
        <f>'Fig 14 NDM'!C149</f>
        <v>123.46281118181818</v>
      </c>
    </row>
    <row r="147" spans="1:5" x14ac:dyDescent="0.25">
      <c r="A147" s="4">
        <f>'Fig 14 NDM'!A150</f>
        <v>36576</v>
      </c>
      <c r="B147">
        <v>7.9153799999999981</v>
      </c>
      <c r="C147" s="5">
        <f>'Fig 14 NDM'!B150</f>
        <v>124.86296263636363</v>
      </c>
      <c r="D147" s="5">
        <v>7.6413929703053363</v>
      </c>
      <c r="E147" s="14">
        <f>'Fig 14 NDM'!C150</f>
        <v>132.62181527272728</v>
      </c>
    </row>
    <row r="148" spans="1:5" x14ac:dyDescent="0.25">
      <c r="A148" s="4">
        <f>'Fig 14 NDM'!A151</f>
        <v>36577</v>
      </c>
      <c r="B148">
        <v>7.1913500000000008</v>
      </c>
      <c r="C148" s="5">
        <f>'Fig 14 NDM'!B151</f>
        <v>129.06989627272728</v>
      </c>
      <c r="D148" s="5">
        <v>7.2768075269565919</v>
      </c>
      <c r="E148" s="14">
        <f>'Fig 14 NDM'!C151</f>
        <v>136.83007454545455</v>
      </c>
    </row>
    <row r="149" spans="1:5" x14ac:dyDescent="0.25">
      <c r="A149" s="4">
        <f>'Fig 14 NDM'!A152</f>
        <v>36578</v>
      </c>
      <c r="B149">
        <v>6.1909400000000003</v>
      </c>
      <c r="C149" s="5">
        <f>'Fig 14 NDM'!B152</f>
        <v>143.48313918181819</v>
      </c>
      <c r="D149" s="5">
        <v>5.6820770150959365</v>
      </c>
      <c r="E149" s="14">
        <f>'Fig 14 NDM'!C152</f>
        <v>155.12255327272726</v>
      </c>
    </row>
    <row r="150" spans="1:5" x14ac:dyDescent="0.25">
      <c r="A150" s="4">
        <f>'Fig 14 NDM'!A153</f>
        <v>36579</v>
      </c>
      <c r="B150">
        <v>5.2607499999999989</v>
      </c>
      <c r="C150" s="5">
        <f>'Fig 14 NDM'!B153</f>
        <v>156.84801745454544</v>
      </c>
      <c r="D150" s="5">
        <v>5.1118718910353875</v>
      </c>
      <c r="E150" s="14">
        <f>'Fig 14 NDM'!C153</f>
        <v>165.92060872727274</v>
      </c>
    </row>
    <row r="151" spans="1:5" x14ac:dyDescent="0.25">
      <c r="A151" s="4">
        <f>'Fig 14 NDM'!A154</f>
        <v>36580</v>
      </c>
      <c r="B151">
        <v>5.3586300000000007</v>
      </c>
      <c r="C151" s="5">
        <f>'Fig 14 NDM'!B154</f>
        <v>158.44714499999998</v>
      </c>
      <c r="D151" s="5">
        <v>4.7443311914945792</v>
      </c>
      <c r="E151" s="14">
        <f>'Fig 14 NDM'!C154</f>
        <v>159.64575245454546</v>
      </c>
    </row>
    <row r="152" spans="1:5" x14ac:dyDescent="0.25">
      <c r="A152" s="4">
        <f>'Fig 14 NDM'!A155</f>
        <v>36581</v>
      </c>
      <c r="B152">
        <v>4.3162200000000004</v>
      </c>
      <c r="C152" s="5">
        <f>'Fig 14 NDM'!B155</f>
        <v>164.65193690909092</v>
      </c>
      <c r="D152" s="5">
        <v>3.8173322591839964</v>
      </c>
      <c r="E152" s="14">
        <f>'Fig 14 NDM'!C155</f>
        <v>166.69027645454545</v>
      </c>
    </row>
    <row r="153" spans="1:5" x14ac:dyDescent="0.25">
      <c r="A153" s="4">
        <f>'Fig 14 NDM'!A156</f>
        <v>36582</v>
      </c>
      <c r="B153">
        <v>4.1104900000000013</v>
      </c>
      <c r="C153" s="5">
        <f>'Fig 14 NDM'!B156</f>
        <v>164.20505945454545</v>
      </c>
      <c r="D153" s="5">
        <v>4.2801161432117283</v>
      </c>
      <c r="E153" s="14">
        <f>'Fig 14 NDM'!C156</f>
        <v>176.49842890909093</v>
      </c>
    </row>
    <row r="154" spans="1:5" x14ac:dyDescent="0.25">
      <c r="A154" s="4">
        <f>'Fig 14 NDM'!A157</f>
        <v>36583</v>
      </c>
      <c r="B154">
        <v>4.1311199999999992</v>
      </c>
      <c r="C154" s="5">
        <f>'Fig 14 NDM'!B157</f>
        <v>177.26280963636361</v>
      </c>
      <c r="D154" s="5">
        <v>4.7017269615497801</v>
      </c>
      <c r="E154" s="14">
        <f>'Fig 14 NDM'!C157</f>
        <v>173.27212909090909</v>
      </c>
    </row>
    <row r="155" spans="1:5" x14ac:dyDescent="0.25">
      <c r="A155" s="4">
        <f>'Fig 14 NDM'!A158</f>
        <v>36584</v>
      </c>
      <c r="B155">
        <v>4.3010600000000005</v>
      </c>
      <c r="C155" s="5">
        <f>'Fig 14 NDM'!B158</f>
        <v>174.01025063636362</v>
      </c>
      <c r="D155" s="5">
        <v>5.8313967945192138</v>
      </c>
      <c r="E155" s="14">
        <f>'Fig 14 NDM'!C158</f>
        <v>155.73723081818181</v>
      </c>
    </row>
    <row r="156" spans="1:5" x14ac:dyDescent="0.25">
      <c r="A156" s="4">
        <f>'Fig 14 NDM'!A159</f>
        <v>36585</v>
      </c>
      <c r="C156" s="5"/>
      <c r="D156" s="5">
        <v>5.9319152720631196</v>
      </c>
      <c r="E156" s="14">
        <f>'Fig 14 NDM'!C159</f>
        <v>146.80397027272727</v>
      </c>
    </row>
    <row r="157" spans="1:5" x14ac:dyDescent="0.25">
      <c r="A157" s="4">
        <f>'Fig 14 NDM'!A160</f>
        <v>36586</v>
      </c>
      <c r="B157">
        <v>4.6943600000000005</v>
      </c>
      <c r="C157" s="5">
        <f>'Fig 14 NDM'!B160</f>
        <v>170.06851490909091</v>
      </c>
      <c r="D157" s="5">
        <v>4.5837934223622678</v>
      </c>
      <c r="E157" s="14">
        <f>'Fig 14 NDM'!C160</f>
        <v>173.86345945454545</v>
      </c>
    </row>
    <row r="158" spans="1:5" x14ac:dyDescent="0.25">
      <c r="A158" s="4">
        <f>'Fig 14 NDM'!A161</f>
        <v>36587</v>
      </c>
      <c r="B158">
        <v>4.7751599999999996</v>
      </c>
      <c r="C158" s="5">
        <f>'Fig 14 NDM'!B161</f>
        <v>165.42625945454546</v>
      </c>
      <c r="D158" s="5">
        <v>4.3911946327566449</v>
      </c>
      <c r="E158" s="14">
        <f>'Fig 14 NDM'!C161</f>
        <v>167.48666945454545</v>
      </c>
    </row>
    <row r="159" spans="1:5" x14ac:dyDescent="0.25">
      <c r="A159" s="4">
        <f>'Fig 14 NDM'!A162</f>
        <v>36588</v>
      </c>
      <c r="B159">
        <v>4.5395300000000001</v>
      </c>
      <c r="C159" s="5">
        <f>'Fig 14 NDM'!B162</f>
        <v>174.00211236363637</v>
      </c>
      <c r="D159" s="5">
        <v>4.7740091843760091</v>
      </c>
      <c r="E159" s="14">
        <f>'Fig 14 NDM'!C162</f>
        <v>158.70055236363635</v>
      </c>
    </row>
    <row r="160" spans="1:5" x14ac:dyDescent="0.25">
      <c r="A160" s="4">
        <f>'Fig 14 NDM'!A163</f>
        <v>36589</v>
      </c>
      <c r="B160">
        <v>4.4783099999999996</v>
      </c>
      <c r="C160" s="5">
        <f>'Fig 14 NDM'!B163</f>
        <v>164.46988845454547</v>
      </c>
      <c r="D160" s="5">
        <v>4.8098160144618012</v>
      </c>
      <c r="E160" s="14">
        <f>'Fig 14 NDM'!C163</f>
        <v>164.06439727272729</v>
      </c>
    </row>
    <row r="161" spans="1:5" x14ac:dyDescent="0.25">
      <c r="A161" s="4">
        <f>'Fig 14 NDM'!A164</f>
        <v>36590</v>
      </c>
      <c r="B161">
        <v>4.0968799999999996</v>
      </c>
      <c r="C161" s="5">
        <f>'Fig 14 NDM'!B164</f>
        <v>167.4049421818182</v>
      </c>
      <c r="D161" s="5">
        <v>5.9388329817123111</v>
      </c>
      <c r="E161" s="14">
        <f>'Fig 14 NDM'!C164</f>
        <v>148.87698118181819</v>
      </c>
    </row>
    <row r="162" spans="1:5" x14ac:dyDescent="0.25">
      <c r="A162" s="4">
        <f>'Fig 14 NDM'!A165</f>
        <v>36591</v>
      </c>
      <c r="B162">
        <v>4.28329</v>
      </c>
      <c r="C162" s="5">
        <f>'Fig 14 NDM'!B165</f>
        <v>173.95375390909092</v>
      </c>
      <c r="D162" s="5">
        <v>5.828959526964713</v>
      </c>
      <c r="E162" s="14">
        <f>'Fig 14 NDM'!C165</f>
        <v>149.41060354545453</v>
      </c>
    </row>
    <row r="163" spans="1:5" x14ac:dyDescent="0.25">
      <c r="A163" s="4">
        <f>'Fig 14 NDM'!A166</f>
        <v>36592</v>
      </c>
      <c r="B163">
        <v>3.5472100000000006</v>
      </c>
      <c r="C163" s="5">
        <f>'Fig 14 NDM'!B166</f>
        <v>181.02810590909093</v>
      </c>
      <c r="D163" s="5">
        <v>5.5031017802737132</v>
      </c>
      <c r="E163" s="14">
        <f>'Fig 14 NDM'!C166</f>
        <v>157.3774489090909</v>
      </c>
    </row>
    <row r="164" spans="1:5" x14ac:dyDescent="0.25">
      <c r="A164" s="4">
        <f>'Fig 14 NDM'!A167</f>
        <v>36593</v>
      </c>
      <c r="B164">
        <v>2.0307100000000005</v>
      </c>
      <c r="C164" s="5">
        <f>'Fig 14 NDM'!B167</f>
        <v>209.27414836363639</v>
      </c>
      <c r="D164" s="5">
        <v>5.3343734160003233</v>
      </c>
      <c r="E164" s="14">
        <f>'Fig 14 NDM'!C167</f>
        <v>159.90796136363636</v>
      </c>
    </row>
    <row r="165" spans="1:5" x14ac:dyDescent="0.25">
      <c r="A165" s="4">
        <f>'Fig 14 NDM'!A168</f>
        <v>36594</v>
      </c>
      <c r="B165">
        <v>2.59151</v>
      </c>
      <c r="C165" s="5">
        <f>'Fig 14 NDM'!B168</f>
        <v>201.4416277272727</v>
      </c>
      <c r="D165" s="5">
        <v>6.2522206406259535</v>
      </c>
      <c r="E165" s="14">
        <f>'Fig 14 NDM'!C168</f>
        <v>140.10443454545455</v>
      </c>
    </row>
    <row r="166" spans="1:5" x14ac:dyDescent="0.25">
      <c r="A166" s="4">
        <f>'Fig 14 NDM'!A169</f>
        <v>36595</v>
      </c>
      <c r="B166">
        <v>2.8663499999999997</v>
      </c>
      <c r="C166" s="5">
        <f>'Fig 14 NDM'!B169</f>
        <v>192.25001927272726</v>
      </c>
      <c r="D166" s="5">
        <v>6.1575561447770566</v>
      </c>
      <c r="E166" s="14">
        <f>'Fig 14 NDM'!C169</f>
        <v>142.82342190909091</v>
      </c>
    </row>
    <row r="167" spans="1:5" x14ac:dyDescent="0.25">
      <c r="A167" s="4">
        <f>'Fig 14 NDM'!A170</f>
        <v>36596</v>
      </c>
      <c r="B167">
        <v>3.2797599999999996</v>
      </c>
      <c r="C167" s="5">
        <f>'Fig 14 NDM'!B170</f>
        <v>175.1541399090909</v>
      </c>
      <c r="D167" s="5">
        <v>6.3481534329254838</v>
      </c>
      <c r="E167" s="14">
        <f>'Fig 14 NDM'!C170</f>
        <v>155.08157145454547</v>
      </c>
    </row>
    <row r="168" spans="1:5" x14ac:dyDescent="0.25">
      <c r="A168" s="4">
        <f>'Fig 14 NDM'!A171</f>
        <v>36597</v>
      </c>
      <c r="B168">
        <v>6.1773399999999992</v>
      </c>
      <c r="C168" s="5">
        <f>'Fig 14 NDM'!B171</f>
        <v>135.79250045454543</v>
      </c>
      <c r="D168" s="5">
        <v>7.6595040745088996</v>
      </c>
      <c r="E168" s="14">
        <f>'Fig 14 NDM'!C171</f>
        <v>137.40184381818179</v>
      </c>
    </row>
    <row r="169" spans="1:5" x14ac:dyDescent="0.25">
      <c r="A169" s="4">
        <f>'Fig 14 NDM'!A172</f>
        <v>36598</v>
      </c>
      <c r="B169">
        <v>7.2443499999999998</v>
      </c>
      <c r="C169" s="5">
        <f>'Fig 14 NDM'!B172</f>
        <v>133.73513854545456</v>
      </c>
      <c r="D169" s="5">
        <v>8.5234366489123037</v>
      </c>
      <c r="E169" s="14">
        <f>'Fig 14 NDM'!C172</f>
        <v>120.86943636363638</v>
      </c>
    </row>
    <row r="170" spans="1:5" x14ac:dyDescent="0.25">
      <c r="A170" s="4">
        <f>'Fig 14 NDM'!A173</f>
        <v>36599</v>
      </c>
      <c r="B170">
        <v>5.5828300000000013</v>
      </c>
      <c r="C170" s="5">
        <f>'Fig 14 NDM'!B173</f>
        <v>160.64755618181817</v>
      </c>
      <c r="D170" s="5">
        <v>9.1232280915904678</v>
      </c>
      <c r="E170" s="14">
        <f>'Fig 14 NDM'!C173</f>
        <v>115.30271045454546</v>
      </c>
    </row>
    <row r="171" spans="1:5" x14ac:dyDescent="0.25">
      <c r="A171" s="4">
        <f>'Fig 14 NDM'!A174</f>
        <v>36600</v>
      </c>
      <c r="B171">
        <v>4.9426600000000009</v>
      </c>
      <c r="C171" s="5">
        <f>'Fig 14 NDM'!B174</f>
        <v>174.359824</v>
      </c>
      <c r="D171" s="5">
        <v>8.9918852031746024</v>
      </c>
      <c r="E171" s="14">
        <f>'Fig 14 NDM'!C174</f>
        <v>113.01375881818181</v>
      </c>
    </row>
    <row r="172" spans="1:5" x14ac:dyDescent="0.25">
      <c r="A172" s="4">
        <f>'Fig 14 NDM'!A175</f>
        <v>36601</v>
      </c>
      <c r="B172">
        <v>7.2443899999999992</v>
      </c>
      <c r="C172" s="5">
        <f>'Fig 14 NDM'!B175</f>
        <v>137.7929138181818</v>
      </c>
      <c r="D172" s="5">
        <v>8.289269889509983</v>
      </c>
      <c r="E172" s="14">
        <f>'Fig 14 NDM'!C175</f>
        <v>117.43314727272728</v>
      </c>
    </row>
    <row r="173" spans="1:5" x14ac:dyDescent="0.25">
      <c r="A173" s="4">
        <f>'Fig 14 NDM'!A176</f>
        <v>36602</v>
      </c>
      <c r="B173">
        <v>8.7816599999999987</v>
      </c>
      <c r="C173" s="5">
        <f>'Fig 14 NDM'!B176</f>
        <v>112.58630863636364</v>
      </c>
      <c r="D173" s="5">
        <v>9.3309011625526672</v>
      </c>
      <c r="E173" s="14">
        <f>'Fig 14 NDM'!C176</f>
        <v>103.28486690909091</v>
      </c>
    </row>
    <row r="174" spans="1:5" x14ac:dyDescent="0.25">
      <c r="A174" s="4">
        <f>'Fig 14 NDM'!A177</f>
        <v>36603</v>
      </c>
      <c r="B174">
        <v>8.8180300000000003</v>
      </c>
      <c r="C174" s="5">
        <f>'Fig 14 NDM'!B177</f>
        <v>101.8684970909091</v>
      </c>
      <c r="D174" s="5">
        <v>9.5133749428398531</v>
      </c>
      <c r="E174" s="14">
        <f>'Fig 14 NDM'!C177</f>
        <v>105.88177563636363</v>
      </c>
    </row>
    <row r="175" spans="1:5" x14ac:dyDescent="0.25">
      <c r="A175" s="4">
        <f>'Fig 14 NDM'!A178</f>
        <v>36604</v>
      </c>
      <c r="B175">
        <v>8.1585699999999974</v>
      </c>
      <c r="C175" s="5">
        <f>'Fig 14 NDM'!B178</f>
        <v>116.53271654545455</v>
      </c>
      <c r="D175" s="5">
        <v>9.8193239125006535</v>
      </c>
      <c r="E175" s="14">
        <f>'Fig 14 NDM'!C178</f>
        <v>101.74070327272729</v>
      </c>
    </row>
    <row r="176" spans="1:5" x14ac:dyDescent="0.25">
      <c r="A176" s="4">
        <f>'Fig 14 NDM'!A179</f>
        <v>36605</v>
      </c>
      <c r="B176">
        <v>8.5336600000000011</v>
      </c>
      <c r="C176" s="5">
        <f>'Fig 14 NDM'!B179</f>
        <v>124.64662381818181</v>
      </c>
      <c r="D176" s="5">
        <v>9.8676497792850135</v>
      </c>
      <c r="E176" s="14">
        <f>'Fig 14 NDM'!C179</f>
        <v>102.43801581818184</v>
      </c>
    </row>
    <row r="177" spans="1:5" x14ac:dyDescent="0.25">
      <c r="A177" s="4">
        <f>'Fig 14 NDM'!A180</f>
        <v>36606</v>
      </c>
      <c r="B177">
        <v>9.1009099999999989</v>
      </c>
      <c r="C177" s="5">
        <f>'Fig 14 NDM'!B180</f>
        <v>111.03247900000001</v>
      </c>
      <c r="D177" s="5">
        <v>9.3865647895054334</v>
      </c>
      <c r="E177" s="14">
        <f>'Fig 14 NDM'!C180</f>
        <v>111.21601718181819</v>
      </c>
    </row>
    <row r="178" spans="1:5" x14ac:dyDescent="0.25">
      <c r="A178" s="4">
        <f>'Fig 14 NDM'!A181</f>
        <v>36607</v>
      </c>
      <c r="B178">
        <v>9.350439999999999</v>
      </c>
      <c r="C178" s="5">
        <f>'Fig 14 NDM'!B181</f>
        <v>109.510882</v>
      </c>
      <c r="D178" s="5">
        <v>8.2939055622167981</v>
      </c>
      <c r="E178" s="14">
        <f>'Fig 14 NDM'!C181</f>
        <v>117.51834200000002</v>
      </c>
    </row>
    <row r="179" spans="1:5" x14ac:dyDescent="0.25">
      <c r="A179" s="4">
        <f>'Fig 14 NDM'!A182</f>
        <v>36608</v>
      </c>
      <c r="B179">
        <v>9.1182800000000004</v>
      </c>
      <c r="C179" s="5">
        <f>'Fig 14 NDM'!B182</f>
        <v>113.54398509090908</v>
      </c>
      <c r="D179" s="5">
        <v>6.9563753777622557</v>
      </c>
      <c r="E179" s="14">
        <f>'Fig 14 NDM'!C182</f>
        <v>131.98759690909094</v>
      </c>
    </row>
    <row r="180" spans="1:5" x14ac:dyDescent="0.25">
      <c r="A180" s="4">
        <f>'Fig 14 NDM'!A183</f>
        <v>36609</v>
      </c>
      <c r="B180">
        <v>8.7277200000000015</v>
      </c>
      <c r="C180" s="5">
        <f>'Fig 14 NDM'!B183</f>
        <v>113.58360727272726</v>
      </c>
      <c r="D180" s="5">
        <v>7.7743065305564976</v>
      </c>
      <c r="E180" s="14">
        <f>'Fig 14 NDM'!C183</f>
        <v>119.52360236363637</v>
      </c>
    </row>
    <row r="181" spans="1:5" x14ac:dyDescent="0.25">
      <c r="A181" s="4">
        <f>'Fig 14 NDM'!A184</f>
        <v>36610</v>
      </c>
      <c r="B181">
        <v>8.7235800000000001</v>
      </c>
      <c r="C181" s="5">
        <f>'Fig 14 NDM'!B184</f>
        <v>107.15359636363637</v>
      </c>
      <c r="D181" s="5">
        <v>7.4463746417401939</v>
      </c>
      <c r="E181" s="14">
        <f>'Fig 14 NDM'!C184</f>
        <v>136.72922918181817</v>
      </c>
    </row>
    <row r="182" spans="1:5" x14ac:dyDescent="0.25">
      <c r="A182" s="4">
        <f>'Fig 14 NDM'!A185</f>
        <v>36611</v>
      </c>
      <c r="B182">
        <v>7.509570000000001</v>
      </c>
      <c r="C182" s="5">
        <f>'Fig 14 NDM'!B185</f>
        <v>127.35586854545454</v>
      </c>
      <c r="D182" s="5">
        <v>7.9140775440963349</v>
      </c>
      <c r="E182" s="14">
        <f>'Fig 14 NDM'!C185</f>
        <v>122.66013127272727</v>
      </c>
    </row>
    <row r="183" spans="1:5" x14ac:dyDescent="0.25">
      <c r="A183" s="4">
        <f>'Fig 14 NDM'!A186</f>
        <v>36612</v>
      </c>
      <c r="B183">
        <v>7.2602099999999998</v>
      </c>
      <c r="C183" s="5">
        <f>'Fig 14 NDM'!B186</f>
        <v>130.8032980909091</v>
      </c>
      <c r="D183" s="5">
        <v>6.9074392655285699</v>
      </c>
      <c r="E183" s="14">
        <f>'Fig 14 NDM'!C186</f>
        <v>134.06684845454546</v>
      </c>
    </row>
    <row r="184" spans="1:5" x14ac:dyDescent="0.25">
      <c r="A184" s="4">
        <f>'Fig 14 NDM'!A187</f>
        <v>36613</v>
      </c>
      <c r="B184">
        <v>6.81942</v>
      </c>
      <c r="C184" s="5">
        <f>'Fig 14 NDM'!B187</f>
        <v>149.27397418181818</v>
      </c>
      <c r="D184" s="5">
        <v>6.8665856104090794</v>
      </c>
      <c r="E184" s="14">
        <f>'Fig 14 NDM'!C187</f>
        <v>142.20399718181818</v>
      </c>
    </row>
    <row r="185" spans="1:5" x14ac:dyDescent="0.25">
      <c r="A185" s="4">
        <f>'Fig 14 NDM'!A188</f>
        <v>36614</v>
      </c>
      <c r="B185">
        <v>8.6899500000000032</v>
      </c>
      <c r="C185" s="5">
        <f>'Fig 14 NDM'!B188</f>
        <v>120.41684863636364</v>
      </c>
      <c r="D185" s="5">
        <v>8.0679100579933412</v>
      </c>
      <c r="E185" s="14">
        <f>'Fig 14 NDM'!C188</f>
        <v>118.60622318181818</v>
      </c>
    </row>
    <row r="186" spans="1:5" x14ac:dyDescent="0.25">
      <c r="A186" s="4">
        <f>'Fig 14 NDM'!A189</f>
        <v>36615</v>
      </c>
      <c r="B186">
        <v>9.9425900000000009</v>
      </c>
      <c r="C186" s="5">
        <f>'Fig 14 NDM'!B189</f>
        <v>99.365274181818179</v>
      </c>
      <c r="D186" s="5">
        <v>8.7771744259227802</v>
      </c>
      <c r="E186" s="14">
        <f>'Fig 14 NDM'!C189</f>
        <v>95.536848818181838</v>
      </c>
    </row>
    <row r="187" spans="1:5" x14ac:dyDescent="0.25">
      <c r="A187" s="4">
        <f>'Fig 14 NDM'!A190</f>
        <v>36616</v>
      </c>
      <c r="B187">
        <v>9.3186</v>
      </c>
      <c r="C187" s="5">
        <f>'Fig 14 NDM'!B190</f>
        <v>110.71667100000001</v>
      </c>
      <c r="D187" s="100">
        <v>8.4508463337838737</v>
      </c>
      <c r="E187" s="14">
        <f>'Fig 14 NDM'!C190</f>
        <v>104.35524681818183</v>
      </c>
    </row>
  </sheetData>
  <mergeCells count="3">
    <mergeCell ref="B2:K2"/>
    <mergeCell ref="D3:E3"/>
    <mergeCell ref="B3:C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82046-9602-4F95-A4A9-70F045283A68}">
  <sheetPr codeName="Sheet9"/>
  <dimension ref="A1:J190"/>
  <sheetViews>
    <sheetView topLeftCell="A7" workbookViewId="0">
      <selection activeCell="A8" sqref="A8"/>
    </sheetView>
  </sheetViews>
  <sheetFormatPr defaultRowHeight="15" x14ac:dyDescent="0.25"/>
  <cols>
    <col min="1" max="3" width="10.28515625" customWidth="1"/>
    <col min="4" max="4" width="1.42578125" customWidth="1"/>
    <col min="5" max="5" width="10.28515625" customWidth="1"/>
    <col min="6" max="7" width="12" bestFit="1" customWidth="1"/>
  </cols>
  <sheetData>
    <row r="1" spans="1:10" x14ac:dyDescent="0.25">
      <c r="A1" s="106" t="str">
        <f>HYPERLINK("#'Contents page'!A1","Contents page")</f>
        <v>Contents page</v>
      </c>
    </row>
    <row r="2" spans="1:10" x14ac:dyDescent="0.25">
      <c r="A2" s="106"/>
    </row>
    <row r="3" spans="1:10" x14ac:dyDescent="0.25">
      <c r="A3" s="106"/>
    </row>
    <row r="4" spans="1:10" x14ac:dyDescent="0.25">
      <c r="A4" s="106"/>
    </row>
    <row r="5" spans="1:10" x14ac:dyDescent="0.25">
      <c r="A5" s="196" t="s">
        <v>17</v>
      </c>
      <c r="B5" s="196"/>
      <c r="C5" s="196"/>
      <c r="D5" s="196"/>
      <c r="E5" s="196"/>
      <c r="F5" s="196"/>
      <c r="G5" s="196"/>
    </row>
    <row r="6" spans="1:10" x14ac:dyDescent="0.25">
      <c r="A6" s="197" t="s">
        <v>110</v>
      </c>
      <c r="B6" s="197"/>
      <c r="C6" s="197"/>
      <c r="D6" s="99"/>
      <c r="E6" s="197" t="s">
        <v>111</v>
      </c>
      <c r="F6" s="197"/>
      <c r="G6" s="197"/>
    </row>
    <row r="7" spans="1:10" x14ac:dyDescent="0.25">
      <c r="A7" s="45" t="s">
        <v>77</v>
      </c>
      <c r="B7" s="45" t="s">
        <v>25</v>
      </c>
      <c r="C7" s="45" t="s">
        <v>26</v>
      </c>
      <c r="D7" s="45"/>
      <c r="E7" s="45" t="s">
        <v>77</v>
      </c>
      <c r="F7" s="45" t="s">
        <v>25</v>
      </c>
      <c r="G7" s="45" t="s">
        <v>26</v>
      </c>
      <c r="J7" s="45"/>
    </row>
    <row r="8" spans="1:10" x14ac:dyDescent="0.25">
      <c r="A8" s="4">
        <v>36434</v>
      </c>
      <c r="B8" s="13">
        <v>58.448365090909085</v>
      </c>
      <c r="C8" s="13">
        <v>41.333129818181817</v>
      </c>
      <c r="D8" s="4"/>
      <c r="E8" s="4">
        <f>A8</f>
        <v>36434</v>
      </c>
      <c r="F8" s="14">
        <f>SUM(B8:B$8)/1000</f>
        <v>5.8448365090909088E-2</v>
      </c>
      <c r="G8" s="14">
        <f>SUM(C8:C$8)/1000</f>
        <v>4.1333129818181817E-2</v>
      </c>
    </row>
    <row r="9" spans="1:10" x14ac:dyDescent="0.25">
      <c r="A9" s="4">
        <v>36435</v>
      </c>
      <c r="B9" s="13">
        <v>57.875547000000005</v>
      </c>
      <c r="C9" s="13">
        <v>48.07203309090908</v>
      </c>
      <c r="D9" s="4"/>
      <c r="E9" s="4">
        <f t="shared" ref="E9:E72" si="0">A9</f>
        <v>36435</v>
      </c>
      <c r="F9" s="14">
        <f>SUM(B$8:B9)/1000</f>
        <v>0.11632391209090909</v>
      </c>
      <c r="G9" s="14">
        <f>SUM(C$8:C9)/1000</f>
        <v>8.940516290909091E-2</v>
      </c>
    </row>
    <row r="10" spans="1:10" x14ac:dyDescent="0.25">
      <c r="A10" s="4">
        <v>36436</v>
      </c>
      <c r="B10" s="13">
        <v>67.256927636363642</v>
      </c>
      <c r="C10" s="13">
        <v>52.627809454545449</v>
      </c>
      <c r="D10" s="4"/>
      <c r="E10" s="4">
        <f t="shared" si="0"/>
        <v>36436</v>
      </c>
      <c r="F10" s="14">
        <f>SUM(B$8:B10)/1000</f>
        <v>0.18358083972727274</v>
      </c>
      <c r="G10" s="14">
        <f>SUM(C$8:C10)/1000</f>
        <v>0.14203297236363635</v>
      </c>
    </row>
    <row r="11" spans="1:10" x14ac:dyDescent="0.25">
      <c r="A11" s="4">
        <v>36437</v>
      </c>
      <c r="B11" s="13">
        <v>59.870763818181814</v>
      </c>
      <c r="C11" s="13">
        <v>55.98375336363636</v>
      </c>
      <c r="D11" s="4"/>
      <c r="E11" s="4">
        <f t="shared" si="0"/>
        <v>36437</v>
      </c>
      <c r="F11" s="14">
        <f>SUM(B$8:B11)/1000</f>
        <v>0.24345160354545456</v>
      </c>
      <c r="G11" s="14">
        <f>SUM(C$8:C11)/1000</f>
        <v>0.19801672572727272</v>
      </c>
    </row>
    <row r="12" spans="1:10" x14ac:dyDescent="0.25">
      <c r="A12" s="4">
        <v>36438</v>
      </c>
      <c r="B12" s="13">
        <v>65.405514363636371</v>
      </c>
      <c r="C12" s="13">
        <v>55.067257090909088</v>
      </c>
      <c r="D12" s="4"/>
      <c r="E12" s="4">
        <f t="shared" si="0"/>
        <v>36438</v>
      </c>
      <c r="F12" s="14">
        <f>SUM(B$8:B12)/1000</f>
        <v>0.30885711790909093</v>
      </c>
      <c r="G12" s="14">
        <f>SUM(C$8:C12)/1000</f>
        <v>0.25308398281818184</v>
      </c>
    </row>
    <row r="13" spans="1:10" x14ac:dyDescent="0.25">
      <c r="A13" s="4">
        <v>36439</v>
      </c>
      <c r="B13" s="13">
        <v>67.992644272727276</v>
      </c>
      <c r="C13" s="13">
        <v>47.515372181818179</v>
      </c>
      <c r="D13" s="4"/>
      <c r="E13" s="4">
        <f t="shared" si="0"/>
        <v>36439</v>
      </c>
      <c r="F13" s="14">
        <f>SUM(B$8:B13)/1000</f>
        <v>0.37684976218181815</v>
      </c>
      <c r="G13" s="14">
        <f>SUM(C$8:C13)/1000</f>
        <v>0.30059935500000001</v>
      </c>
    </row>
    <row r="14" spans="1:10" x14ac:dyDescent="0.25">
      <c r="A14" s="4">
        <v>36440</v>
      </c>
      <c r="B14" s="13">
        <v>67.279413363636365</v>
      </c>
      <c r="C14" s="13">
        <v>42.14204872727273</v>
      </c>
      <c r="D14" s="4"/>
      <c r="E14" s="4">
        <f t="shared" si="0"/>
        <v>36440</v>
      </c>
      <c r="F14" s="14">
        <f>SUM(B$8:B14)/1000</f>
        <v>0.4441291755454545</v>
      </c>
      <c r="G14" s="14">
        <f>SUM(C$8:C14)/1000</f>
        <v>0.34274140372727269</v>
      </c>
    </row>
    <row r="15" spans="1:10" x14ac:dyDescent="0.25">
      <c r="A15" s="4">
        <v>36441</v>
      </c>
      <c r="B15" s="13">
        <v>65.930400090909089</v>
      </c>
      <c r="C15" s="13">
        <v>43.162436999999997</v>
      </c>
      <c r="D15" s="4"/>
      <c r="E15" s="4">
        <f t="shared" si="0"/>
        <v>36441</v>
      </c>
      <c r="F15" s="14">
        <f>SUM(B$8:B15)/1000</f>
        <v>0.51005957563636362</v>
      </c>
      <c r="G15" s="14">
        <f>SUM(C$8:C15)/1000</f>
        <v>0.38590384072727274</v>
      </c>
    </row>
    <row r="16" spans="1:10" x14ac:dyDescent="0.25">
      <c r="A16" s="4">
        <v>36442</v>
      </c>
      <c r="B16" s="13">
        <v>69.676235727272726</v>
      </c>
      <c r="C16" s="13">
        <v>43.717178454545454</v>
      </c>
      <c r="D16" s="4"/>
      <c r="E16" s="4">
        <f t="shared" si="0"/>
        <v>36442</v>
      </c>
      <c r="F16" s="14">
        <f>SUM(B$8:B16)/1000</f>
        <v>0.57973581136363639</v>
      </c>
      <c r="G16" s="14">
        <f>SUM(C$8:C16)/1000</f>
        <v>0.42962101918181816</v>
      </c>
    </row>
    <row r="17" spans="1:7" x14ac:dyDescent="0.25">
      <c r="A17" s="4">
        <v>36443</v>
      </c>
      <c r="B17" s="13">
        <v>75.520838454545455</v>
      </c>
      <c r="C17" s="13">
        <v>43.879194727272726</v>
      </c>
      <c r="D17" s="4"/>
      <c r="E17" s="4">
        <f t="shared" si="0"/>
        <v>36443</v>
      </c>
      <c r="F17" s="14">
        <f>SUM(B$8:B17)/1000</f>
        <v>0.65525664981818177</v>
      </c>
      <c r="G17" s="14">
        <f>SUM(C$8:C17)/1000</f>
        <v>0.47350021390909086</v>
      </c>
    </row>
    <row r="18" spans="1:7" x14ac:dyDescent="0.25">
      <c r="A18" s="4">
        <v>36444</v>
      </c>
      <c r="B18" s="13">
        <v>85.382070818181816</v>
      </c>
      <c r="C18" s="13">
        <v>52.562097272727264</v>
      </c>
      <c r="D18" s="4"/>
      <c r="E18" s="4">
        <f t="shared" si="0"/>
        <v>36444</v>
      </c>
      <c r="F18" s="14">
        <f>SUM(B$8:B18)/1000</f>
        <v>0.7406387206363636</v>
      </c>
      <c r="G18" s="14">
        <f>SUM(C$8:C18)/1000</f>
        <v>0.52606231118181812</v>
      </c>
    </row>
    <row r="19" spans="1:7" x14ac:dyDescent="0.25">
      <c r="A19" s="4">
        <v>36445</v>
      </c>
      <c r="B19" s="13">
        <v>84.190892363636365</v>
      </c>
      <c r="C19" s="13">
        <v>60.503684545454547</v>
      </c>
      <c r="D19" s="4"/>
      <c r="E19" s="4">
        <f t="shared" si="0"/>
        <v>36445</v>
      </c>
      <c r="F19" s="14">
        <f>SUM(B$8:B19)/1000</f>
        <v>0.82482961300000002</v>
      </c>
      <c r="G19" s="14">
        <f>SUM(C$8:C19)/1000</f>
        <v>0.58656599572727275</v>
      </c>
    </row>
    <row r="20" spans="1:7" x14ac:dyDescent="0.25">
      <c r="A20" s="4">
        <v>36446</v>
      </c>
      <c r="B20" s="13">
        <v>74.831293272727279</v>
      </c>
      <c r="C20" s="13">
        <v>61.970524454545448</v>
      </c>
      <c r="D20" s="4"/>
      <c r="E20" s="4">
        <f t="shared" si="0"/>
        <v>36446</v>
      </c>
      <c r="F20" s="14">
        <f>SUM(B$8:B20)/1000</f>
        <v>0.89966090627272732</v>
      </c>
      <c r="G20" s="14">
        <f>SUM(C$8:C20)/1000</f>
        <v>0.64853652018181807</v>
      </c>
    </row>
    <row r="21" spans="1:7" x14ac:dyDescent="0.25">
      <c r="A21" s="4">
        <v>36447</v>
      </c>
      <c r="B21" s="13">
        <v>76.09226054545455</v>
      </c>
      <c r="C21" s="13">
        <v>75.936029272727282</v>
      </c>
      <c r="D21" s="4"/>
      <c r="E21" s="4">
        <f t="shared" si="0"/>
        <v>36447</v>
      </c>
      <c r="F21" s="14">
        <f>SUM(B$8:B21)/1000</f>
        <v>0.97575316681818181</v>
      </c>
      <c r="G21" s="14">
        <f>SUM(C$8:C21)/1000</f>
        <v>0.72447254945454542</v>
      </c>
    </row>
    <row r="22" spans="1:7" x14ac:dyDescent="0.25">
      <c r="A22" s="4">
        <v>36448</v>
      </c>
      <c r="B22" s="13">
        <v>72.108756272727277</v>
      </c>
      <c r="C22" s="13">
        <v>93.952281090909082</v>
      </c>
      <c r="D22" s="4"/>
      <c r="E22" s="4">
        <f t="shared" si="0"/>
        <v>36448</v>
      </c>
      <c r="F22" s="14">
        <f>SUM(B$8:B22)/1000</f>
        <v>1.0478619230909092</v>
      </c>
      <c r="G22" s="14">
        <f>SUM(C$8:C22)/1000</f>
        <v>0.81842483054545445</v>
      </c>
    </row>
    <row r="23" spans="1:7" x14ac:dyDescent="0.25">
      <c r="A23" s="4">
        <v>36449</v>
      </c>
      <c r="B23" s="13">
        <v>72.182295454545454</v>
      </c>
      <c r="C23" s="13">
        <v>114.46110663636364</v>
      </c>
      <c r="D23" s="4"/>
      <c r="E23" s="4">
        <f t="shared" si="0"/>
        <v>36449</v>
      </c>
      <c r="F23" s="14">
        <f>SUM(B$8:B23)/1000</f>
        <v>1.1200442185454547</v>
      </c>
      <c r="G23" s="14">
        <f>SUM(C$8:C23)/1000</f>
        <v>0.93288593718181811</v>
      </c>
    </row>
    <row r="24" spans="1:7" x14ac:dyDescent="0.25">
      <c r="A24" s="4">
        <v>36450</v>
      </c>
      <c r="B24" s="13">
        <v>67.18193936363636</v>
      </c>
      <c r="C24" s="13">
        <v>100.64677136363638</v>
      </c>
      <c r="D24" s="4"/>
      <c r="E24" s="4">
        <f t="shared" si="0"/>
        <v>36450</v>
      </c>
      <c r="F24" s="14">
        <f>SUM(B$8:B24)/1000</f>
        <v>1.187226157909091</v>
      </c>
      <c r="G24" s="14">
        <f>SUM(C$8:C24)/1000</f>
        <v>1.0335327085454544</v>
      </c>
    </row>
    <row r="25" spans="1:7" x14ac:dyDescent="0.25">
      <c r="A25" s="4">
        <v>36451</v>
      </c>
      <c r="B25" s="13">
        <v>75.02497345454546</v>
      </c>
      <c r="C25" s="13">
        <v>91.489011909090905</v>
      </c>
      <c r="D25" s="4"/>
      <c r="E25" s="4">
        <f t="shared" si="0"/>
        <v>36451</v>
      </c>
      <c r="F25" s="14">
        <f>SUM(B$8:B25)/1000</f>
        <v>1.2622511313636364</v>
      </c>
      <c r="G25" s="14">
        <f>SUM(C$8:C25)/1000</f>
        <v>1.1250217204545454</v>
      </c>
    </row>
    <row r="26" spans="1:7" x14ac:dyDescent="0.25">
      <c r="A26" s="4">
        <v>36452</v>
      </c>
      <c r="B26" s="13">
        <v>76.287248181818185</v>
      </c>
      <c r="C26" s="13">
        <v>71.79229554545455</v>
      </c>
      <c r="D26" s="4"/>
      <c r="E26" s="4">
        <f t="shared" si="0"/>
        <v>36452</v>
      </c>
      <c r="F26" s="14">
        <f>SUM(B$8:B26)/1000</f>
        <v>1.3385383795454546</v>
      </c>
      <c r="G26" s="14">
        <f>SUM(C$8:C26)/1000</f>
        <v>1.196814016</v>
      </c>
    </row>
    <row r="27" spans="1:7" x14ac:dyDescent="0.25">
      <c r="A27" s="4">
        <v>36453</v>
      </c>
      <c r="B27" s="13">
        <v>75.106605818181819</v>
      </c>
      <c r="C27" s="13">
        <v>79.200297181818186</v>
      </c>
      <c r="D27" s="4"/>
      <c r="E27" s="4">
        <f t="shared" si="0"/>
        <v>36453</v>
      </c>
      <c r="F27" s="14">
        <f>SUM(B$8:B27)/1000</f>
        <v>1.4136449853636364</v>
      </c>
      <c r="G27" s="14">
        <f>SUM(C$8:C27)/1000</f>
        <v>1.276014313181818</v>
      </c>
    </row>
    <row r="28" spans="1:7" x14ac:dyDescent="0.25">
      <c r="A28" s="4">
        <v>36454</v>
      </c>
      <c r="B28" s="13">
        <v>71.200617636363631</v>
      </c>
      <c r="C28" s="13">
        <v>82.172708</v>
      </c>
      <c r="D28" s="4"/>
      <c r="E28" s="4">
        <f t="shared" si="0"/>
        <v>36454</v>
      </c>
      <c r="F28" s="14">
        <f>SUM(B$8:B28)/1000</f>
        <v>1.4848456029999999</v>
      </c>
      <c r="G28" s="14">
        <f>SUM(C$8:C28)/1000</f>
        <v>1.3581870211818181</v>
      </c>
    </row>
    <row r="29" spans="1:7" x14ac:dyDescent="0.25">
      <c r="A29" s="4">
        <v>36455</v>
      </c>
      <c r="B29" s="13">
        <v>58.363732727272733</v>
      </c>
      <c r="C29" s="13">
        <v>89.101638545454549</v>
      </c>
      <c r="D29" s="4"/>
      <c r="E29" s="4">
        <f t="shared" si="0"/>
        <v>36455</v>
      </c>
      <c r="F29" s="14">
        <f>SUM(B$8:B29)/1000</f>
        <v>1.5432093357272727</v>
      </c>
      <c r="G29" s="14">
        <f>SUM(C$8:C29)/1000</f>
        <v>1.4472886597272727</v>
      </c>
    </row>
    <row r="30" spans="1:7" x14ac:dyDescent="0.25">
      <c r="A30" s="4">
        <v>36456</v>
      </c>
      <c r="B30" s="13">
        <v>59.551996000000003</v>
      </c>
      <c r="C30" s="13">
        <v>100.80136536363638</v>
      </c>
      <c r="D30" s="4"/>
      <c r="E30" s="4">
        <f t="shared" si="0"/>
        <v>36456</v>
      </c>
      <c r="F30" s="14">
        <f>SUM(B$8:B30)/1000</f>
        <v>1.6027613317272726</v>
      </c>
      <c r="G30" s="14">
        <f>SUM(C$8:C30)/1000</f>
        <v>1.5480900250909091</v>
      </c>
    </row>
    <row r="31" spans="1:7" x14ac:dyDescent="0.25">
      <c r="A31" s="4">
        <v>36457</v>
      </c>
      <c r="B31" s="13">
        <v>67.590531181818179</v>
      </c>
      <c r="C31" s="13">
        <v>95.942049545454537</v>
      </c>
      <c r="D31" s="4"/>
      <c r="E31" s="4">
        <f t="shared" si="0"/>
        <v>36457</v>
      </c>
      <c r="F31" s="14">
        <f>SUM(B$8:B31)/1000</f>
        <v>1.6703518629090908</v>
      </c>
      <c r="G31" s="14">
        <f>SUM(C$8:C31)/1000</f>
        <v>1.6440320746363637</v>
      </c>
    </row>
    <row r="32" spans="1:7" x14ac:dyDescent="0.25">
      <c r="A32" s="4">
        <v>36458</v>
      </c>
      <c r="B32" s="13">
        <v>69.783193545454537</v>
      </c>
      <c r="C32" s="13">
        <v>100.67450172727273</v>
      </c>
      <c r="D32" s="4"/>
      <c r="E32" s="4">
        <f t="shared" si="0"/>
        <v>36458</v>
      </c>
      <c r="F32" s="14">
        <f>SUM(B$8:B32)/1000</f>
        <v>1.7401350564545455</v>
      </c>
      <c r="G32" s="14">
        <f>SUM(C$8:C32)/1000</f>
        <v>1.7447065763636362</v>
      </c>
    </row>
    <row r="33" spans="1:7" x14ac:dyDescent="0.25">
      <c r="A33" s="4">
        <v>36459</v>
      </c>
      <c r="B33" s="13">
        <v>61.980846818181817</v>
      </c>
      <c r="C33" s="13">
        <v>95.795370454545449</v>
      </c>
      <c r="D33" s="4"/>
      <c r="E33" s="4">
        <f t="shared" si="0"/>
        <v>36459</v>
      </c>
      <c r="F33" s="14">
        <f>SUM(B$8:B33)/1000</f>
        <v>1.8021159032727274</v>
      </c>
      <c r="G33" s="14">
        <f>SUM(C$8:C33)/1000</f>
        <v>1.8405019468181818</v>
      </c>
    </row>
    <row r="34" spans="1:7" x14ac:dyDescent="0.25">
      <c r="A34" s="4">
        <v>36460</v>
      </c>
      <c r="B34" s="13">
        <v>62.011177909090911</v>
      </c>
      <c r="C34" s="13">
        <v>99.002428363636369</v>
      </c>
      <c r="D34" s="4"/>
      <c r="E34" s="4">
        <f t="shared" si="0"/>
        <v>36460</v>
      </c>
      <c r="F34" s="14">
        <f>SUM(B$8:B34)/1000</f>
        <v>1.8641270811818182</v>
      </c>
      <c r="G34" s="14">
        <f>SUM(C$8:C34)/1000</f>
        <v>1.9395043751818182</v>
      </c>
    </row>
    <row r="35" spans="1:7" x14ac:dyDescent="0.25">
      <c r="A35" s="4">
        <v>36461</v>
      </c>
      <c r="B35" s="13">
        <v>59.60470236363637</v>
      </c>
      <c r="C35" s="13">
        <v>91.327296727272724</v>
      </c>
      <c r="D35" s="4"/>
      <c r="E35" s="4">
        <f t="shared" si="0"/>
        <v>36461</v>
      </c>
      <c r="F35" s="14">
        <f>SUM(B$8:B35)/1000</f>
        <v>1.9237317835454546</v>
      </c>
      <c r="G35" s="14">
        <f>SUM(C$8:C35)/1000</f>
        <v>2.0308316719090911</v>
      </c>
    </row>
    <row r="36" spans="1:7" x14ac:dyDescent="0.25">
      <c r="A36" s="4">
        <v>36462</v>
      </c>
      <c r="B36" s="13">
        <v>60.602562000000006</v>
      </c>
      <c r="C36" s="13">
        <v>93.974534727272712</v>
      </c>
      <c r="D36" s="4"/>
      <c r="E36" s="4">
        <f t="shared" si="0"/>
        <v>36462</v>
      </c>
      <c r="F36" s="14">
        <f>SUM(B$8:B36)/1000</f>
        <v>1.9843343455454547</v>
      </c>
      <c r="G36" s="14">
        <f>SUM(C$8:C36)/1000</f>
        <v>2.1248062066363635</v>
      </c>
    </row>
    <row r="37" spans="1:7" x14ac:dyDescent="0.25">
      <c r="A37" s="4">
        <v>36463</v>
      </c>
      <c r="B37" s="13">
        <v>65.727310181818183</v>
      </c>
      <c r="C37" s="13">
        <v>105.06941372727273</v>
      </c>
      <c r="D37" s="4"/>
      <c r="E37" s="4">
        <f t="shared" si="0"/>
        <v>36463</v>
      </c>
      <c r="F37" s="14">
        <f>SUM(B$8:B37)/1000</f>
        <v>2.0500616557272728</v>
      </c>
      <c r="G37" s="14">
        <f>SUM(C$8:C37)/1000</f>
        <v>2.2298756203636363</v>
      </c>
    </row>
    <row r="38" spans="1:7" x14ac:dyDescent="0.25">
      <c r="A38" s="4">
        <v>36464</v>
      </c>
      <c r="B38" s="13">
        <v>73.550008181818171</v>
      </c>
      <c r="C38" s="13">
        <v>107.10667781818182</v>
      </c>
      <c r="D38" s="4"/>
      <c r="E38" s="4">
        <f t="shared" si="0"/>
        <v>36464</v>
      </c>
      <c r="F38" s="14">
        <f>SUM(B$8:B38)/1000</f>
        <v>2.1236116639090912</v>
      </c>
      <c r="G38" s="14">
        <f>SUM(C$8:C38)/1000</f>
        <v>2.3369822981818178</v>
      </c>
    </row>
    <row r="39" spans="1:7" x14ac:dyDescent="0.25">
      <c r="A39" s="4">
        <v>36465</v>
      </c>
      <c r="B39" s="13">
        <v>86.030505818181823</v>
      </c>
      <c r="C39" s="13">
        <v>104.20706127272729</v>
      </c>
      <c r="D39" s="4"/>
      <c r="E39" s="4">
        <f t="shared" si="0"/>
        <v>36465</v>
      </c>
      <c r="F39" s="14">
        <f>SUM(B$8:B39)/1000</f>
        <v>2.2096421697272728</v>
      </c>
      <c r="G39" s="14">
        <f>SUM(C$8:C39)/1000</f>
        <v>2.4411893594545453</v>
      </c>
    </row>
    <row r="40" spans="1:7" x14ac:dyDescent="0.25">
      <c r="A40" s="4">
        <v>36466</v>
      </c>
      <c r="B40" s="13">
        <v>100.92001818181816</v>
      </c>
      <c r="C40" s="13">
        <v>119.56640909090908</v>
      </c>
      <c r="D40" s="4"/>
      <c r="E40" s="4">
        <f t="shared" si="0"/>
        <v>36466</v>
      </c>
      <c r="F40" s="14">
        <f>SUM(B$8:B40)/1000</f>
        <v>2.310562187909091</v>
      </c>
      <c r="G40" s="14">
        <f>SUM(C$8:C40)/1000</f>
        <v>2.5607557685454543</v>
      </c>
    </row>
    <row r="41" spans="1:7" x14ac:dyDescent="0.25">
      <c r="A41" s="4">
        <v>36467</v>
      </c>
      <c r="B41" s="13">
        <v>101.29723709090909</v>
      </c>
      <c r="C41" s="13">
        <v>114.01779018181819</v>
      </c>
      <c r="D41" s="4"/>
      <c r="E41" s="4">
        <f t="shared" si="0"/>
        <v>36467</v>
      </c>
      <c r="F41" s="14">
        <f>SUM(B$8:B41)/1000</f>
        <v>2.4118594250000003</v>
      </c>
      <c r="G41" s="14">
        <f>SUM(C$8:C41)/1000</f>
        <v>2.674773558727273</v>
      </c>
    </row>
    <row r="42" spans="1:7" x14ac:dyDescent="0.25">
      <c r="A42" s="4">
        <v>36468</v>
      </c>
      <c r="B42" s="13">
        <v>111.39156609090909</v>
      </c>
      <c r="C42" s="13">
        <v>115.98799118181817</v>
      </c>
      <c r="D42" s="4"/>
      <c r="E42" s="4">
        <f t="shared" si="0"/>
        <v>36468</v>
      </c>
      <c r="F42" s="14">
        <f>SUM(B$8:B42)/1000</f>
        <v>2.5232509910909093</v>
      </c>
      <c r="G42" s="14">
        <f>SUM(C$8:C42)/1000</f>
        <v>2.7907615499090905</v>
      </c>
    </row>
    <row r="43" spans="1:7" x14ac:dyDescent="0.25">
      <c r="A43" s="4">
        <v>36469</v>
      </c>
      <c r="B43" s="13">
        <v>105.21072854545454</v>
      </c>
      <c r="C43" s="13">
        <v>110.10773409090908</v>
      </c>
      <c r="D43" s="4"/>
      <c r="E43" s="4">
        <f t="shared" si="0"/>
        <v>36469</v>
      </c>
      <c r="F43" s="14">
        <f>SUM(B$8:B43)/1000</f>
        <v>2.628461719636364</v>
      </c>
      <c r="G43" s="14">
        <f>SUM(C$8:C43)/1000</f>
        <v>2.9008692839999997</v>
      </c>
    </row>
    <row r="44" spans="1:7" x14ac:dyDescent="0.25">
      <c r="A44" s="4">
        <v>36470</v>
      </c>
      <c r="B44" s="13">
        <v>101.17778745454547</v>
      </c>
      <c r="C44" s="13">
        <v>122.04453845454545</v>
      </c>
      <c r="D44" s="4"/>
      <c r="E44" s="4">
        <f t="shared" si="0"/>
        <v>36470</v>
      </c>
      <c r="F44" s="14">
        <f>SUM(B$8:B44)/1000</f>
        <v>2.7296395070909094</v>
      </c>
      <c r="G44" s="14">
        <f>SUM(C$8:C44)/1000</f>
        <v>3.0229138224545453</v>
      </c>
    </row>
    <row r="45" spans="1:7" x14ac:dyDescent="0.25">
      <c r="A45" s="4">
        <v>36471</v>
      </c>
      <c r="B45" s="13">
        <v>101.30894181818184</v>
      </c>
      <c r="C45" s="13">
        <v>125.09172918181817</v>
      </c>
      <c r="D45" s="4"/>
      <c r="E45" s="4">
        <f t="shared" si="0"/>
        <v>36471</v>
      </c>
      <c r="F45" s="14">
        <f>SUM(B$8:B45)/1000</f>
        <v>2.830948448909091</v>
      </c>
      <c r="G45" s="14">
        <f>SUM(C$8:C45)/1000</f>
        <v>3.1480055516363636</v>
      </c>
    </row>
    <row r="46" spans="1:7" x14ac:dyDescent="0.25">
      <c r="A46" s="4">
        <v>36472</v>
      </c>
      <c r="B46" s="13">
        <v>98.79799372727274</v>
      </c>
      <c r="C46" s="13">
        <v>130.93268145454547</v>
      </c>
      <c r="D46" s="4"/>
      <c r="E46" s="4">
        <f t="shared" si="0"/>
        <v>36472</v>
      </c>
      <c r="F46" s="14">
        <f>SUM(B$8:B46)/1000</f>
        <v>2.9297464426363637</v>
      </c>
      <c r="G46" s="14">
        <f>SUM(C$8:C46)/1000</f>
        <v>3.2789382330909094</v>
      </c>
    </row>
    <row r="47" spans="1:7" x14ac:dyDescent="0.25">
      <c r="A47" s="4">
        <v>36473</v>
      </c>
      <c r="B47" s="13">
        <v>100.82511099999998</v>
      </c>
      <c r="C47" s="13">
        <v>137.27254363636362</v>
      </c>
      <c r="D47" s="4"/>
      <c r="E47" s="4">
        <f t="shared" si="0"/>
        <v>36473</v>
      </c>
      <c r="F47" s="14">
        <f>SUM(B$8:B47)/1000</f>
        <v>3.0305715536363635</v>
      </c>
      <c r="G47" s="14">
        <f>SUM(C$8:C47)/1000</f>
        <v>3.4162107767272727</v>
      </c>
    </row>
    <row r="48" spans="1:7" x14ac:dyDescent="0.25">
      <c r="A48" s="4">
        <v>36474</v>
      </c>
      <c r="B48" s="13">
        <v>94.700162090909089</v>
      </c>
      <c r="C48" s="13">
        <v>143.21334909090911</v>
      </c>
      <c r="D48" s="4"/>
      <c r="E48" s="4">
        <f t="shared" si="0"/>
        <v>36474</v>
      </c>
      <c r="F48" s="14">
        <f>SUM(B$8:B48)/1000</f>
        <v>3.1252717157272727</v>
      </c>
      <c r="G48" s="14">
        <f>SUM(C$8:C48)/1000</f>
        <v>3.559424125818182</v>
      </c>
    </row>
    <row r="49" spans="1:7" x14ac:dyDescent="0.25">
      <c r="A49" s="4">
        <v>36475</v>
      </c>
      <c r="B49" s="13">
        <v>79.892118363636371</v>
      </c>
      <c r="C49" s="13">
        <v>138.54040490909091</v>
      </c>
      <c r="D49" s="4"/>
      <c r="E49" s="4">
        <f t="shared" si="0"/>
        <v>36475</v>
      </c>
      <c r="F49" s="14">
        <f>SUM(B$8:B49)/1000</f>
        <v>3.205163834090909</v>
      </c>
      <c r="G49" s="14">
        <f>SUM(C$8:C49)/1000</f>
        <v>3.6979645307272726</v>
      </c>
    </row>
    <row r="50" spans="1:7" x14ac:dyDescent="0.25">
      <c r="A50" s="4">
        <v>36476</v>
      </c>
      <c r="B50" s="13">
        <v>78.647930818181806</v>
      </c>
      <c r="C50" s="13">
        <v>141.94404627272726</v>
      </c>
      <c r="D50" s="4"/>
      <c r="E50" s="4">
        <f t="shared" si="0"/>
        <v>36476</v>
      </c>
      <c r="F50" s="14">
        <f>SUM(B$8:B50)/1000</f>
        <v>3.2838117649090908</v>
      </c>
      <c r="G50" s="14">
        <f>SUM(C$8:C50)/1000</f>
        <v>3.8399085769999997</v>
      </c>
    </row>
    <row r="51" spans="1:7" x14ac:dyDescent="0.25">
      <c r="A51" s="4">
        <v>36477</v>
      </c>
      <c r="B51" s="13">
        <v>83.075372636363639</v>
      </c>
      <c r="C51" s="13">
        <v>123.94991209090909</v>
      </c>
      <c r="D51" s="4"/>
      <c r="E51" s="4">
        <f t="shared" si="0"/>
        <v>36477</v>
      </c>
      <c r="F51" s="14">
        <f>SUM(B$8:B51)/1000</f>
        <v>3.3668871375454548</v>
      </c>
      <c r="G51" s="14">
        <f>SUM(C$8:C51)/1000</f>
        <v>3.9638584890909088</v>
      </c>
    </row>
    <row r="52" spans="1:7" x14ac:dyDescent="0.25">
      <c r="A52" s="4">
        <v>36478</v>
      </c>
      <c r="B52" s="13">
        <v>95.912128090909079</v>
      </c>
      <c r="C52" s="13">
        <v>124.07187372727275</v>
      </c>
      <c r="D52" s="4"/>
      <c r="E52" s="4">
        <f t="shared" si="0"/>
        <v>36478</v>
      </c>
      <c r="F52" s="14">
        <f>SUM(B$8:B52)/1000</f>
        <v>3.4627992656363635</v>
      </c>
      <c r="G52" s="14">
        <f>SUM(C$8:C52)/1000</f>
        <v>4.0879303628181818</v>
      </c>
    </row>
    <row r="53" spans="1:7" x14ac:dyDescent="0.25">
      <c r="A53" s="4">
        <v>36479</v>
      </c>
      <c r="B53" s="13">
        <v>107.76549909090909</v>
      </c>
      <c r="C53" s="13">
        <v>131.42173418181818</v>
      </c>
      <c r="D53" s="4"/>
      <c r="E53" s="4">
        <f t="shared" si="0"/>
        <v>36479</v>
      </c>
      <c r="F53" s="14">
        <f>SUM(B$8:B53)/1000</f>
        <v>3.5705647647272727</v>
      </c>
      <c r="G53" s="14">
        <f>SUM(C$8:C53)/1000</f>
        <v>4.2193520969999998</v>
      </c>
    </row>
    <row r="54" spans="1:7" x14ac:dyDescent="0.25">
      <c r="A54" s="4">
        <v>36480</v>
      </c>
      <c r="B54" s="13">
        <v>119.93305772727273</v>
      </c>
      <c r="C54" s="13">
        <v>147.99072418181819</v>
      </c>
      <c r="D54" s="4"/>
      <c r="E54" s="4">
        <f t="shared" si="0"/>
        <v>36480</v>
      </c>
      <c r="F54" s="14">
        <f>SUM(B$8:B54)/1000</f>
        <v>3.6904978224545451</v>
      </c>
      <c r="G54" s="14">
        <f>SUM(C$8:C54)/1000</f>
        <v>4.3673428211818184</v>
      </c>
    </row>
    <row r="55" spans="1:7" x14ac:dyDescent="0.25">
      <c r="A55" s="4">
        <v>36481</v>
      </c>
      <c r="B55" s="13">
        <v>124.00615190909092</v>
      </c>
      <c r="C55" s="13">
        <v>141.65101045454546</v>
      </c>
      <c r="D55" s="4"/>
      <c r="E55" s="4">
        <f t="shared" si="0"/>
        <v>36481</v>
      </c>
      <c r="F55" s="14">
        <f>SUM(B$8:B55)/1000</f>
        <v>3.8145039743636362</v>
      </c>
      <c r="G55" s="14">
        <f>SUM(C$8:C55)/1000</f>
        <v>4.5089938316363636</v>
      </c>
    </row>
    <row r="56" spans="1:7" x14ac:dyDescent="0.25">
      <c r="A56" s="4">
        <v>36482</v>
      </c>
      <c r="B56" s="13">
        <v>122.30301554545454</v>
      </c>
      <c r="C56" s="13">
        <v>112.908394</v>
      </c>
      <c r="D56" s="4"/>
      <c r="E56" s="4">
        <f t="shared" si="0"/>
        <v>36482</v>
      </c>
      <c r="F56" s="14">
        <f>SUM(B$8:B56)/1000</f>
        <v>3.9368069899090905</v>
      </c>
      <c r="G56" s="14">
        <f>SUM(C$8:C56)/1000</f>
        <v>4.6219022256363633</v>
      </c>
    </row>
    <row r="57" spans="1:7" x14ac:dyDescent="0.25">
      <c r="A57" s="4">
        <v>36483</v>
      </c>
      <c r="B57" s="13">
        <v>120.61877945454545</v>
      </c>
      <c r="C57" s="13">
        <v>108.76435218181818</v>
      </c>
      <c r="D57" s="4"/>
      <c r="E57" s="4">
        <f t="shared" si="0"/>
        <v>36483</v>
      </c>
      <c r="F57" s="14">
        <f>SUM(B$8:B57)/1000</f>
        <v>4.0574257693636362</v>
      </c>
      <c r="G57" s="14">
        <f>SUM(C$8:C57)/1000</f>
        <v>4.7306665778181811</v>
      </c>
    </row>
    <row r="58" spans="1:7" x14ac:dyDescent="0.25">
      <c r="A58" s="4">
        <v>36484</v>
      </c>
      <c r="B58" s="13">
        <v>126.61636763636365</v>
      </c>
      <c r="C58" s="13">
        <v>120.06516036363637</v>
      </c>
      <c r="D58" s="4"/>
      <c r="E58" s="4">
        <f t="shared" si="0"/>
        <v>36484</v>
      </c>
      <c r="F58" s="14">
        <f>SUM(B$8:B58)/1000</f>
        <v>4.1840421369999996</v>
      </c>
      <c r="G58" s="14">
        <f>SUM(C$8:C58)/1000</f>
        <v>4.8507317381818176</v>
      </c>
    </row>
    <row r="59" spans="1:7" x14ac:dyDescent="0.25">
      <c r="A59" s="4">
        <v>36485</v>
      </c>
      <c r="B59" s="13">
        <v>158.22442118181817</v>
      </c>
      <c r="C59" s="13">
        <v>131.91049572727272</v>
      </c>
      <c r="D59" s="4"/>
      <c r="E59" s="4">
        <f t="shared" si="0"/>
        <v>36485</v>
      </c>
      <c r="F59" s="14">
        <f>SUM(B$8:B59)/1000</f>
        <v>4.3422665581818176</v>
      </c>
      <c r="G59" s="14">
        <f>SUM(C$8:C59)/1000</f>
        <v>4.9826422339090906</v>
      </c>
    </row>
    <row r="60" spans="1:7" x14ac:dyDescent="0.25">
      <c r="A60" s="4">
        <v>36486</v>
      </c>
      <c r="B60" s="13">
        <v>149.81424736363635</v>
      </c>
      <c r="C60" s="13">
        <v>135.40202027272727</v>
      </c>
      <c r="D60" s="4"/>
      <c r="E60" s="4">
        <f t="shared" si="0"/>
        <v>36486</v>
      </c>
      <c r="F60" s="14">
        <f>SUM(B$8:B60)/1000</f>
        <v>4.492080805545454</v>
      </c>
      <c r="G60" s="14">
        <f>SUM(C$8:C60)/1000</f>
        <v>5.1180442541818172</v>
      </c>
    </row>
    <row r="61" spans="1:7" x14ac:dyDescent="0.25">
      <c r="A61" s="4">
        <v>36487</v>
      </c>
      <c r="B61" s="13">
        <v>142.943579</v>
      </c>
      <c r="C61" s="13">
        <v>120.85949881818182</v>
      </c>
      <c r="D61" s="4"/>
      <c r="E61" s="4">
        <f t="shared" si="0"/>
        <v>36487</v>
      </c>
      <c r="F61" s="14">
        <f>SUM(B$8:B61)/1000</f>
        <v>4.6350243845454537</v>
      </c>
      <c r="G61" s="14">
        <f>SUM(C$8:C61)/1000</f>
        <v>5.2389037529999998</v>
      </c>
    </row>
    <row r="62" spans="1:7" x14ac:dyDescent="0.25">
      <c r="A62" s="4">
        <v>36488</v>
      </c>
      <c r="B62" s="13">
        <v>145.95268272727273</v>
      </c>
      <c r="C62" s="13">
        <v>152.21079618181818</v>
      </c>
      <c r="D62" s="4"/>
      <c r="E62" s="4">
        <f t="shared" si="0"/>
        <v>36488</v>
      </c>
      <c r="F62" s="14">
        <f>SUM(B$8:B62)/1000</f>
        <v>4.7809770672727261</v>
      </c>
      <c r="G62" s="14">
        <f>SUM(C$8:C62)/1000</f>
        <v>5.3911145491818182</v>
      </c>
    </row>
    <row r="63" spans="1:7" x14ac:dyDescent="0.25">
      <c r="A63" s="4">
        <v>36489</v>
      </c>
      <c r="B63" s="13">
        <v>133.61302090909092</v>
      </c>
      <c r="C63" s="13">
        <v>173.28429572727273</v>
      </c>
      <c r="D63" s="4"/>
      <c r="E63" s="4">
        <f t="shared" si="0"/>
        <v>36489</v>
      </c>
      <c r="F63" s="14">
        <f>SUM(B$8:B63)/1000</f>
        <v>4.914590088181817</v>
      </c>
      <c r="G63" s="14">
        <f>SUM(C$8:C63)/1000</f>
        <v>5.56439884490909</v>
      </c>
    </row>
    <row r="64" spans="1:7" x14ac:dyDescent="0.25">
      <c r="A64" s="4">
        <v>36490</v>
      </c>
      <c r="B64" s="13">
        <v>120.84480481818181</v>
      </c>
      <c r="C64" s="13">
        <v>172.01467909090908</v>
      </c>
      <c r="D64" s="4"/>
      <c r="E64" s="4">
        <f t="shared" si="0"/>
        <v>36490</v>
      </c>
      <c r="F64" s="14">
        <f>SUM(B$8:B64)/1000</f>
        <v>5.0354348929999988</v>
      </c>
      <c r="G64" s="14">
        <f>SUM(C$8:C64)/1000</f>
        <v>5.7364135239999996</v>
      </c>
    </row>
    <row r="65" spans="1:7" x14ac:dyDescent="0.25">
      <c r="A65" s="4">
        <v>36491</v>
      </c>
      <c r="B65" s="13">
        <v>113.99165236363636</v>
      </c>
      <c r="C65" s="13">
        <v>163.98683436363638</v>
      </c>
      <c r="D65" s="4"/>
      <c r="E65" s="4">
        <f t="shared" si="0"/>
        <v>36491</v>
      </c>
      <c r="F65" s="14">
        <f>SUM(B$8:B65)/1000</f>
        <v>5.1494265453636352</v>
      </c>
      <c r="G65" s="14">
        <f>SUM(C$8:C65)/1000</f>
        <v>5.900400358363636</v>
      </c>
    </row>
    <row r="66" spans="1:7" x14ac:dyDescent="0.25">
      <c r="A66" s="4">
        <v>36492</v>
      </c>
      <c r="B66" s="13">
        <v>142.18984309090908</v>
      </c>
      <c r="C66" s="13">
        <v>174.94828372727272</v>
      </c>
      <c r="D66" s="4"/>
      <c r="E66" s="4">
        <f t="shared" si="0"/>
        <v>36492</v>
      </c>
      <c r="F66" s="14">
        <f>SUM(B$8:B66)/1000</f>
        <v>5.2916163884545444</v>
      </c>
      <c r="G66" s="14">
        <f>SUM(C$8:C66)/1000</f>
        <v>6.0753486420909084</v>
      </c>
    </row>
    <row r="67" spans="1:7" x14ac:dyDescent="0.25">
      <c r="A67" s="4">
        <v>36493</v>
      </c>
      <c r="B67" s="13">
        <v>161.67753263636362</v>
      </c>
      <c r="C67" s="13">
        <v>197.14984245454545</v>
      </c>
      <c r="D67" s="4"/>
      <c r="E67" s="4">
        <f t="shared" si="0"/>
        <v>36493</v>
      </c>
      <c r="F67" s="14">
        <f>SUM(B$8:B67)/1000</f>
        <v>5.4532939210909079</v>
      </c>
      <c r="G67" s="14">
        <f>SUM(C$8:C67)/1000</f>
        <v>6.2724984845454541</v>
      </c>
    </row>
    <row r="68" spans="1:7" x14ac:dyDescent="0.25">
      <c r="A68" s="4">
        <v>36494</v>
      </c>
      <c r="B68" s="13">
        <v>162.86129827272728</v>
      </c>
      <c r="C68" s="13">
        <v>216.00961490909091</v>
      </c>
      <c r="D68" s="4"/>
      <c r="E68" s="4">
        <f t="shared" si="0"/>
        <v>36494</v>
      </c>
      <c r="F68" s="14">
        <f>SUM(B$8:B68)/1000</f>
        <v>5.6161552193636357</v>
      </c>
      <c r="G68" s="14">
        <f>SUM(C$8:C68)/1000</f>
        <v>6.4885080994545445</v>
      </c>
    </row>
    <row r="69" spans="1:7" x14ac:dyDescent="0.25">
      <c r="A69" s="4">
        <v>36495</v>
      </c>
      <c r="B69" s="13">
        <v>163.28464827272728</v>
      </c>
      <c r="C69" s="13">
        <v>226.62077909090905</v>
      </c>
      <c r="D69" s="4"/>
      <c r="E69" s="4">
        <f t="shared" si="0"/>
        <v>36495</v>
      </c>
      <c r="F69" s="14">
        <f>SUM(B$8:B69)/1000</f>
        <v>5.7794398676363627</v>
      </c>
      <c r="G69" s="14">
        <f>SUM(C$8:C69)/1000</f>
        <v>6.7151288785454533</v>
      </c>
    </row>
    <row r="70" spans="1:7" x14ac:dyDescent="0.25">
      <c r="A70" s="4">
        <v>36496</v>
      </c>
      <c r="B70" s="13">
        <v>164.78903318181818</v>
      </c>
      <c r="C70" s="13">
        <v>224.22409281818182</v>
      </c>
      <c r="D70" s="4"/>
      <c r="E70" s="4">
        <f t="shared" si="0"/>
        <v>36496</v>
      </c>
      <c r="F70" s="14">
        <f>SUM(B$8:B70)/1000</f>
        <v>5.9442289008181808</v>
      </c>
      <c r="G70" s="14">
        <f>SUM(C$8:C70)/1000</f>
        <v>6.9393529713636353</v>
      </c>
    </row>
    <row r="71" spans="1:7" x14ac:dyDescent="0.25">
      <c r="A71" s="4">
        <v>36497</v>
      </c>
      <c r="B71" s="13">
        <v>159.24712545454543</v>
      </c>
      <c r="C71" s="13">
        <v>196.09020281818184</v>
      </c>
      <c r="D71" s="4"/>
      <c r="E71" s="4">
        <f t="shared" si="0"/>
        <v>36497</v>
      </c>
      <c r="F71" s="14">
        <f>SUM(B$8:B71)/1000</f>
        <v>6.1034760262727259</v>
      </c>
      <c r="G71" s="14">
        <f>SUM(C$8:C71)/1000</f>
        <v>7.1354431741818169</v>
      </c>
    </row>
    <row r="72" spans="1:7" x14ac:dyDescent="0.25">
      <c r="A72" s="4">
        <v>36498</v>
      </c>
      <c r="B72" s="13">
        <v>166.74955345454543</v>
      </c>
      <c r="C72" s="13">
        <v>186.93496472727273</v>
      </c>
      <c r="D72" s="4"/>
      <c r="E72" s="4">
        <f t="shared" si="0"/>
        <v>36498</v>
      </c>
      <c r="F72" s="14">
        <f>SUM(B$8:B72)/1000</f>
        <v>6.2702255797272706</v>
      </c>
      <c r="G72" s="14">
        <f>SUM(C$8:C72)/1000</f>
        <v>7.3223781389090901</v>
      </c>
    </row>
    <row r="73" spans="1:7" x14ac:dyDescent="0.25">
      <c r="A73" s="4">
        <v>36499</v>
      </c>
      <c r="B73" s="13">
        <v>172.57838354545456</v>
      </c>
      <c r="C73" s="13">
        <v>186.03967909090909</v>
      </c>
      <c r="D73" s="4"/>
      <c r="E73" s="4">
        <f t="shared" ref="E73:E136" si="1">A73</f>
        <v>36499</v>
      </c>
      <c r="F73" s="14">
        <f>SUM(B$8:B73)/1000</f>
        <v>6.4428039632727261</v>
      </c>
      <c r="G73" s="14">
        <f>SUM(C$8:C73)/1000</f>
        <v>7.508417817999999</v>
      </c>
    </row>
    <row r="74" spans="1:7" x14ac:dyDescent="0.25">
      <c r="A74" s="4">
        <v>36500</v>
      </c>
      <c r="B74" s="13">
        <v>182.92792499999999</v>
      </c>
      <c r="C74" s="13">
        <v>203.279618</v>
      </c>
      <c r="D74" s="4"/>
      <c r="E74" s="4">
        <f t="shared" si="1"/>
        <v>36500</v>
      </c>
      <c r="F74" s="14">
        <f>SUM(B$8:B74)/1000</f>
        <v>6.6257318882727256</v>
      </c>
      <c r="G74" s="14">
        <f>SUM(C$8:C74)/1000</f>
        <v>7.7116974359999988</v>
      </c>
    </row>
    <row r="75" spans="1:7" x14ac:dyDescent="0.25">
      <c r="A75" s="4">
        <v>36501</v>
      </c>
      <c r="B75" s="13">
        <v>201.55064054545454</v>
      </c>
      <c r="C75" s="13">
        <v>185.68204399999999</v>
      </c>
      <c r="D75" s="4"/>
      <c r="E75" s="4">
        <f t="shared" si="1"/>
        <v>36501</v>
      </c>
      <c r="F75" s="14">
        <f>SUM(B$8:B75)/1000</f>
        <v>6.8272825288181807</v>
      </c>
      <c r="G75" s="14">
        <f>SUM(C$8:C75)/1000</f>
        <v>7.8973794799999988</v>
      </c>
    </row>
    <row r="76" spans="1:7" x14ac:dyDescent="0.25">
      <c r="A76" s="4">
        <v>36502</v>
      </c>
      <c r="B76" s="13">
        <v>219.51253218181816</v>
      </c>
      <c r="C76" s="13">
        <v>159.95298709090909</v>
      </c>
      <c r="D76" s="4"/>
      <c r="E76" s="4">
        <f t="shared" si="1"/>
        <v>36502</v>
      </c>
      <c r="F76" s="14">
        <f>SUM(B$8:B76)/1000</f>
        <v>7.0467950609999983</v>
      </c>
      <c r="G76" s="14">
        <f>SUM(C$8:C76)/1000</f>
        <v>8.057332467090907</v>
      </c>
    </row>
    <row r="77" spans="1:7" x14ac:dyDescent="0.25">
      <c r="A77" s="4">
        <v>36503</v>
      </c>
      <c r="B77" s="13">
        <v>224.51980936363634</v>
      </c>
      <c r="C77" s="13">
        <v>146.09869954545454</v>
      </c>
      <c r="D77" s="4"/>
      <c r="E77" s="4">
        <f t="shared" si="1"/>
        <v>36503</v>
      </c>
      <c r="F77" s="14">
        <f>SUM(B$8:B77)/1000</f>
        <v>7.2713148703636339</v>
      </c>
      <c r="G77" s="14">
        <f>SUM(C$8:C77)/1000</f>
        <v>8.2034311666363635</v>
      </c>
    </row>
    <row r="78" spans="1:7" x14ac:dyDescent="0.25">
      <c r="A78" s="4">
        <v>36504</v>
      </c>
      <c r="B78" s="13">
        <v>213.85270645454548</v>
      </c>
      <c r="C78" s="13">
        <v>144.84290236363634</v>
      </c>
      <c r="D78" s="4"/>
      <c r="E78" s="4">
        <f t="shared" si="1"/>
        <v>36504</v>
      </c>
      <c r="F78" s="14">
        <f>SUM(B$8:B78)/1000</f>
        <v>7.4851675768181796</v>
      </c>
      <c r="G78" s="14">
        <f>SUM(C$8:C78)/1000</f>
        <v>8.3482740689999986</v>
      </c>
    </row>
    <row r="79" spans="1:7" x14ac:dyDescent="0.25">
      <c r="A79" s="4">
        <v>36505</v>
      </c>
      <c r="B79" s="13">
        <v>220.0404889090909</v>
      </c>
      <c r="C79" s="13">
        <v>149.10435563636364</v>
      </c>
      <c r="D79" s="4"/>
      <c r="E79" s="4">
        <f t="shared" si="1"/>
        <v>36505</v>
      </c>
      <c r="F79" s="14">
        <f>SUM(B$8:B79)/1000</f>
        <v>7.7052080657272697</v>
      </c>
      <c r="G79" s="14">
        <f>SUM(C$8:C79)/1000</f>
        <v>8.4973784246363628</v>
      </c>
    </row>
    <row r="80" spans="1:7" x14ac:dyDescent="0.25">
      <c r="A80" s="4">
        <v>36506</v>
      </c>
      <c r="B80" s="13">
        <v>240.27537081818181</v>
      </c>
      <c r="C80" s="13">
        <v>147.46977536363636</v>
      </c>
      <c r="D80" s="4"/>
      <c r="E80" s="4">
        <f t="shared" si="1"/>
        <v>36506</v>
      </c>
      <c r="F80" s="14">
        <f>SUM(B$8:B80)/1000</f>
        <v>7.9454834365454516</v>
      </c>
      <c r="G80" s="14">
        <f>SUM(C$8:C80)/1000</f>
        <v>8.6448481999999984</v>
      </c>
    </row>
    <row r="81" spans="1:7" x14ac:dyDescent="0.25">
      <c r="A81" s="4">
        <v>36507</v>
      </c>
      <c r="B81" s="13">
        <v>244.36714090909089</v>
      </c>
      <c r="C81" s="13">
        <v>166.11706427272728</v>
      </c>
      <c r="D81" s="4"/>
      <c r="E81" s="4">
        <f t="shared" si="1"/>
        <v>36507</v>
      </c>
      <c r="F81" s="14">
        <f>SUM(B$8:B81)/1000</f>
        <v>8.1898505774545427</v>
      </c>
      <c r="G81" s="14">
        <f>SUM(C$8:C81)/1000</f>
        <v>8.8109652642727259</v>
      </c>
    </row>
    <row r="82" spans="1:7" x14ac:dyDescent="0.25">
      <c r="A82" s="4">
        <v>36508</v>
      </c>
      <c r="B82" s="13">
        <v>252.16253518181819</v>
      </c>
      <c r="C82" s="13">
        <v>170.30212081818181</v>
      </c>
      <c r="D82" s="4"/>
      <c r="E82" s="4">
        <f t="shared" si="1"/>
        <v>36508</v>
      </c>
      <c r="F82" s="14">
        <f>SUM(B$8:B82)/1000</f>
        <v>8.4420131126363618</v>
      </c>
      <c r="G82" s="14">
        <f>SUM(C$8:C82)/1000</f>
        <v>8.9812673850909075</v>
      </c>
    </row>
    <row r="83" spans="1:7" x14ac:dyDescent="0.25">
      <c r="A83" s="4">
        <v>36509</v>
      </c>
      <c r="B83" s="13">
        <v>257.46931081818184</v>
      </c>
      <c r="C83" s="13">
        <v>159.7453880909091</v>
      </c>
      <c r="D83" s="4"/>
      <c r="E83" s="4">
        <f t="shared" si="1"/>
        <v>36509</v>
      </c>
      <c r="F83" s="14">
        <f>SUM(B$8:B83)/1000</f>
        <v>8.6994824234545423</v>
      </c>
      <c r="G83" s="14">
        <f>SUM(C$8:C83)/1000</f>
        <v>9.1410127731818154</v>
      </c>
    </row>
    <row r="84" spans="1:7" x14ac:dyDescent="0.25">
      <c r="A84" s="4">
        <v>36510</v>
      </c>
      <c r="B84" s="13">
        <v>250.665246</v>
      </c>
      <c r="C84" s="13">
        <v>132.75980154545456</v>
      </c>
      <c r="D84" s="4"/>
      <c r="E84" s="4">
        <f t="shared" si="1"/>
        <v>36510</v>
      </c>
      <c r="F84" s="14">
        <f>SUM(B$8:B84)/1000</f>
        <v>8.9501476694545428</v>
      </c>
      <c r="G84" s="14">
        <f>SUM(C$8:C84)/1000</f>
        <v>9.2737725747272712</v>
      </c>
    </row>
    <row r="85" spans="1:7" x14ac:dyDescent="0.25">
      <c r="A85" s="4">
        <v>36511</v>
      </c>
      <c r="B85" s="13">
        <v>223.97794509090909</v>
      </c>
      <c r="C85" s="13">
        <v>129.48278481818181</v>
      </c>
      <c r="D85" s="4"/>
      <c r="E85" s="4">
        <f t="shared" si="1"/>
        <v>36511</v>
      </c>
      <c r="F85" s="14">
        <f>SUM(B$8:B85)/1000</f>
        <v>9.1741256145454528</v>
      </c>
      <c r="G85" s="14">
        <f>SUM(C$8:C85)/1000</f>
        <v>9.4032553595454527</v>
      </c>
    </row>
    <row r="86" spans="1:7" x14ac:dyDescent="0.25">
      <c r="A86" s="4">
        <v>36512</v>
      </c>
      <c r="B86" s="13">
        <v>207.75783363636364</v>
      </c>
      <c r="C86" s="13">
        <v>128.07379863636362</v>
      </c>
      <c r="D86" s="4"/>
      <c r="E86" s="4">
        <f t="shared" si="1"/>
        <v>36512</v>
      </c>
      <c r="F86" s="14">
        <f>SUM(B$8:B86)/1000</f>
        <v>9.3818834481818172</v>
      </c>
      <c r="G86" s="14">
        <f>SUM(C$8:C86)/1000</f>
        <v>9.5313291581818156</v>
      </c>
    </row>
    <row r="87" spans="1:7" x14ac:dyDescent="0.25">
      <c r="A87" s="4">
        <v>36513</v>
      </c>
      <c r="B87" s="13">
        <v>146.13942918181817</v>
      </c>
      <c r="C87" s="13">
        <v>139.68259799999998</v>
      </c>
      <c r="D87" s="4"/>
      <c r="E87" s="4">
        <f t="shared" si="1"/>
        <v>36513</v>
      </c>
      <c r="F87" s="14">
        <f>SUM(B$8:B87)/1000</f>
        <v>9.528022877363636</v>
      </c>
      <c r="G87" s="14">
        <f>SUM(C$8:C87)/1000</f>
        <v>9.6710117561818159</v>
      </c>
    </row>
    <row r="88" spans="1:7" x14ac:dyDescent="0.25">
      <c r="A88" s="4">
        <v>36514</v>
      </c>
      <c r="B88" s="13">
        <v>143.59273999999999</v>
      </c>
      <c r="C88" s="13">
        <v>149.29956754545455</v>
      </c>
      <c r="D88" s="4"/>
      <c r="E88" s="4">
        <f t="shared" si="1"/>
        <v>36514</v>
      </c>
      <c r="F88" s="14">
        <f>SUM(B$8:B88)/1000</f>
        <v>9.671615617363635</v>
      </c>
      <c r="G88" s="14">
        <f>SUM(C$8:C88)/1000</f>
        <v>9.8203113237272692</v>
      </c>
    </row>
    <row r="89" spans="1:7" x14ac:dyDescent="0.25">
      <c r="A89" s="4">
        <v>36515</v>
      </c>
      <c r="B89" s="13">
        <v>155.20503736363636</v>
      </c>
      <c r="C89" s="13">
        <v>136.41475254545455</v>
      </c>
      <c r="D89" s="4"/>
      <c r="E89" s="4">
        <f t="shared" si="1"/>
        <v>36515</v>
      </c>
      <c r="F89" s="14">
        <f>SUM(B$8:B89)/1000</f>
        <v>9.8268206547272712</v>
      </c>
      <c r="G89" s="14">
        <f>SUM(C$8:C89)/1000</f>
        <v>9.956726076272723</v>
      </c>
    </row>
    <row r="90" spans="1:7" x14ac:dyDescent="0.25">
      <c r="A90" s="4">
        <v>36516</v>
      </c>
      <c r="B90" s="13">
        <v>152.42631327272727</v>
      </c>
      <c r="C90" s="13">
        <v>135.76575090909091</v>
      </c>
      <c r="D90" s="4"/>
      <c r="E90" s="4">
        <f t="shared" si="1"/>
        <v>36516</v>
      </c>
      <c r="F90" s="14">
        <f>SUM(B$8:B90)/1000</f>
        <v>9.9792469679999982</v>
      </c>
      <c r="G90" s="14">
        <f>SUM(C$8:C90)/1000</f>
        <v>10.092491827181815</v>
      </c>
    </row>
    <row r="91" spans="1:7" x14ac:dyDescent="0.25">
      <c r="A91" s="4">
        <v>36517</v>
      </c>
      <c r="B91" s="13">
        <v>144.274765</v>
      </c>
      <c r="C91" s="13">
        <v>123.18604827272726</v>
      </c>
      <c r="D91" s="4"/>
      <c r="E91" s="4">
        <f t="shared" si="1"/>
        <v>36517</v>
      </c>
      <c r="F91" s="14">
        <f>SUM(B$8:B91)/1000</f>
        <v>10.123521732999997</v>
      </c>
      <c r="G91" s="14">
        <f>SUM(C$8:C91)/1000</f>
        <v>10.215677875454544</v>
      </c>
    </row>
    <row r="92" spans="1:7" x14ac:dyDescent="0.25">
      <c r="A92" s="4">
        <v>36518</v>
      </c>
      <c r="B92" s="13">
        <v>135.2158179090909</v>
      </c>
      <c r="C92" s="13">
        <v>109.06402645454546</v>
      </c>
      <c r="D92" s="4"/>
      <c r="E92" s="4">
        <f t="shared" si="1"/>
        <v>36518</v>
      </c>
      <c r="F92" s="14">
        <f>SUM(B$8:B92)/1000</f>
        <v>10.258737550909089</v>
      </c>
      <c r="G92" s="14">
        <f>SUM(C$8:C92)/1000</f>
        <v>10.324741901909089</v>
      </c>
    </row>
    <row r="93" spans="1:7" x14ac:dyDescent="0.25">
      <c r="A93" s="4">
        <v>36519</v>
      </c>
      <c r="B93" s="13">
        <v>121.78484218181819</v>
      </c>
      <c r="C93" s="13">
        <v>110.23582063636364</v>
      </c>
      <c r="D93" s="4"/>
      <c r="E93" s="4">
        <f t="shared" si="1"/>
        <v>36519</v>
      </c>
      <c r="F93" s="14">
        <f>SUM(B$8:B93)/1000</f>
        <v>10.380522393090907</v>
      </c>
      <c r="G93" s="14">
        <f>SUM(C$8:C93)/1000</f>
        <v>10.434977722545453</v>
      </c>
    </row>
    <row r="94" spans="1:7" x14ac:dyDescent="0.25">
      <c r="A94" s="4">
        <v>36520</v>
      </c>
      <c r="B94" s="13">
        <v>153.00769163636366</v>
      </c>
      <c r="C94" s="13">
        <v>136.40450136363634</v>
      </c>
      <c r="D94" s="4"/>
      <c r="E94" s="4">
        <f t="shared" si="1"/>
        <v>36520</v>
      </c>
      <c r="F94" s="14">
        <f>SUM(B$8:B94)/1000</f>
        <v>10.533530084727269</v>
      </c>
      <c r="G94" s="14">
        <f>SUM(C$8:C94)/1000</f>
        <v>10.57138222390909</v>
      </c>
    </row>
    <row r="95" spans="1:7" x14ac:dyDescent="0.25">
      <c r="A95" s="4">
        <v>36521</v>
      </c>
      <c r="B95" s="13">
        <v>161.05551000000003</v>
      </c>
      <c r="C95" s="13">
        <v>140.90332772727271</v>
      </c>
      <c r="D95" s="4"/>
      <c r="E95" s="4">
        <f t="shared" si="1"/>
        <v>36521</v>
      </c>
      <c r="F95" s="14">
        <f>SUM(B$8:B95)/1000</f>
        <v>10.69458559472727</v>
      </c>
      <c r="G95" s="14">
        <f>SUM(C$8:C95)/1000</f>
        <v>10.712285551636361</v>
      </c>
    </row>
    <row r="96" spans="1:7" x14ac:dyDescent="0.25">
      <c r="A96" s="4">
        <v>36522</v>
      </c>
      <c r="B96" s="13">
        <v>144.11598427272727</v>
      </c>
      <c r="C96" s="13">
        <v>138.8954</v>
      </c>
      <c r="D96" s="4"/>
      <c r="E96" s="4">
        <f t="shared" si="1"/>
        <v>36522</v>
      </c>
      <c r="F96" s="14">
        <f>SUM(B$8:B96)/1000</f>
        <v>10.838701578999997</v>
      </c>
      <c r="G96" s="14">
        <f>SUM(C$8:C96)/1000</f>
        <v>10.85118095163636</v>
      </c>
    </row>
    <row r="97" spans="1:7" x14ac:dyDescent="0.25">
      <c r="A97" s="4">
        <v>36523</v>
      </c>
      <c r="B97" s="13">
        <v>150.9982509090909</v>
      </c>
      <c r="C97" s="13">
        <v>148.8240109090909</v>
      </c>
      <c r="D97" s="4"/>
      <c r="E97" s="4">
        <f t="shared" si="1"/>
        <v>36523</v>
      </c>
      <c r="F97" s="14">
        <f>SUM(B$8:B97)/1000</f>
        <v>10.989699829909089</v>
      </c>
      <c r="G97" s="14">
        <f>SUM(C$8:C97)/1000</f>
        <v>11.000004962545452</v>
      </c>
    </row>
    <row r="98" spans="1:7" x14ac:dyDescent="0.25">
      <c r="A98" s="4">
        <v>36524</v>
      </c>
      <c r="B98" s="13">
        <v>144.81085454545453</v>
      </c>
      <c r="C98" s="13">
        <v>145.86983381818183</v>
      </c>
      <c r="D98" s="4"/>
      <c r="E98" s="4">
        <f t="shared" si="1"/>
        <v>36524</v>
      </c>
      <c r="F98" s="14">
        <f>SUM(B$8:B98)/1000</f>
        <v>11.134510684454543</v>
      </c>
      <c r="G98" s="14">
        <f>SUM(C$8:C98)/1000</f>
        <v>11.145874796363634</v>
      </c>
    </row>
    <row r="99" spans="1:7" x14ac:dyDescent="0.25">
      <c r="A99" s="4">
        <v>36525</v>
      </c>
      <c r="B99" s="13">
        <v>128.92571927272726</v>
      </c>
      <c r="C99" s="13">
        <v>146.4615321818182</v>
      </c>
      <c r="D99" s="4"/>
      <c r="E99" s="4">
        <f t="shared" si="1"/>
        <v>36525</v>
      </c>
      <c r="F99" s="14">
        <f>SUM(B$8:B99)/1000</f>
        <v>11.263436403727271</v>
      </c>
      <c r="G99" s="14">
        <f>SUM(C$8:C99)/1000</f>
        <v>11.292336328545453</v>
      </c>
    </row>
    <row r="100" spans="1:7" x14ac:dyDescent="0.25">
      <c r="A100" s="4">
        <v>36526</v>
      </c>
      <c r="B100" s="13">
        <v>127.84058063636365</v>
      </c>
      <c r="C100" s="13">
        <v>146.1622958181818</v>
      </c>
      <c r="D100" s="4"/>
      <c r="E100" s="4">
        <f t="shared" si="1"/>
        <v>36526</v>
      </c>
      <c r="F100" s="14">
        <f>SUM(B$8:B100)/1000</f>
        <v>11.391276984363634</v>
      </c>
      <c r="G100" s="14">
        <f>SUM(C$8:C100)/1000</f>
        <v>11.438498624363634</v>
      </c>
    </row>
    <row r="101" spans="1:7" x14ac:dyDescent="0.25">
      <c r="A101" s="4">
        <v>36527</v>
      </c>
      <c r="B101" s="13">
        <v>157.5076971818182</v>
      </c>
      <c r="C101" s="13">
        <v>141.65185399999999</v>
      </c>
      <c r="D101" s="4"/>
      <c r="E101" s="4">
        <f t="shared" si="1"/>
        <v>36527</v>
      </c>
      <c r="F101" s="14">
        <f>SUM(B$8:B101)/1000</f>
        <v>11.548784681545452</v>
      </c>
      <c r="G101" s="14">
        <f>SUM(C$8:C101)/1000</f>
        <v>11.580150478363633</v>
      </c>
    </row>
    <row r="102" spans="1:7" x14ac:dyDescent="0.25">
      <c r="A102" s="4">
        <v>36528</v>
      </c>
      <c r="B102" s="13">
        <v>162.18263054545454</v>
      </c>
      <c r="C102" s="13">
        <v>144.17221963636362</v>
      </c>
      <c r="D102" s="4"/>
      <c r="E102" s="4">
        <f t="shared" si="1"/>
        <v>36528</v>
      </c>
      <c r="F102" s="14">
        <f>SUM(B$8:B102)/1000</f>
        <v>11.710967312090906</v>
      </c>
      <c r="G102" s="14">
        <f>SUM(C$8:C102)/1000</f>
        <v>11.724322697999998</v>
      </c>
    </row>
    <row r="103" spans="1:7" x14ac:dyDescent="0.25">
      <c r="A103" s="4">
        <v>36529</v>
      </c>
      <c r="B103" s="13">
        <v>132.25847445454545</v>
      </c>
      <c r="C103" s="13">
        <v>156.14765518181818</v>
      </c>
      <c r="D103" s="4"/>
      <c r="E103" s="4">
        <f t="shared" si="1"/>
        <v>36529</v>
      </c>
      <c r="F103" s="14">
        <f>SUM(B$8:B103)/1000</f>
        <v>11.843225786545451</v>
      </c>
      <c r="G103" s="14">
        <f>SUM(C$8:C103)/1000</f>
        <v>11.880470353181815</v>
      </c>
    </row>
    <row r="104" spans="1:7" x14ac:dyDescent="0.25">
      <c r="A104" s="4">
        <v>36530</v>
      </c>
      <c r="B104" s="13">
        <v>132.28104745454547</v>
      </c>
      <c r="C104" s="13">
        <v>164.80096472727271</v>
      </c>
      <c r="D104" s="4"/>
      <c r="E104" s="4">
        <f t="shared" si="1"/>
        <v>36530</v>
      </c>
      <c r="F104" s="14">
        <f>SUM(B$8:B104)/1000</f>
        <v>11.975506833999997</v>
      </c>
      <c r="G104" s="14">
        <f>SUM(C$8:C104)/1000</f>
        <v>12.045271317909087</v>
      </c>
    </row>
    <row r="105" spans="1:7" x14ac:dyDescent="0.25">
      <c r="A105" s="4">
        <v>36531</v>
      </c>
      <c r="B105" s="13">
        <v>138.5514657272727</v>
      </c>
      <c r="C105" s="13">
        <v>168.26927000000001</v>
      </c>
      <c r="D105" s="4"/>
      <c r="E105" s="4">
        <f t="shared" si="1"/>
        <v>36531</v>
      </c>
      <c r="F105" s="14">
        <f>SUM(B$8:B105)/1000</f>
        <v>12.114058299727271</v>
      </c>
      <c r="G105" s="14">
        <f>SUM(C$8:C105)/1000</f>
        <v>12.213540587909089</v>
      </c>
    </row>
    <row r="106" spans="1:7" x14ac:dyDescent="0.25">
      <c r="A106" s="4">
        <v>36532</v>
      </c>
      <c r="B106" s="13">
        <v>127.79665354545455</v>
      </c>
      <c r="C106" s="13">
        <v>187.8890559090909</v>
      </c>
      <c r="D106" s="4"/>
      <c r="E106" s="4">
        <f t="shared" si="1"/>
        <v>36532</v>
      </c>
      <c r="F106" s="14">
        <f>SUM(B$8:B106)/1000</f>
        <v>12.241854953272725</v>
      </c>
      <c r="G106" s="14">
        <f>SUM(C$8:C106)/1000</f>
        <v>12.401429643818179</v>
      </c>
    </row>
    <row r="107" spans="1:7" x14ac:dyDescent="0.25">
      <c r="A107" s="4">
        <v>36533</v>
      </c>
      <c r="B107" s="13">
        <v>149.29217518181818</v>
      </c>
      <c r="C107" s="13">
        <v>217.54731000000001</v>
      </c>
      <c r="D107" s="4"/>
      <c r="E107" s="4">
        <f t="shared" si="1"/>
        <v>36533</v>
      </c>
      <c r="F107" s="14">
        <f>SUM(B$8:B107)/1000</f>
        <v>12.391147128454543</v>
      </c>
      <c r="G107" s="14">
        <f>SUM(C$8:C107)/1000</f>
        <v>12.618976953818178</v>
      </c>
    </row>
    <row r="108" spans="1:7" x14ac:dyDescent="0.25">
      <c r="A108" s="4">
        <v>36534</v>
      </c>
      <c r="B108" s="13">
        <v>168.99157745454545</v>
      </c>
      <c r="C108" s="13">
        <v>219.22875972727272</v>
      </c>
      <c r="D108" s="4"/>
      <c r="E108" s="4">
        <f t="shared" si="1"/>
        <v>36534</v>
      </c>
      <c r="F108" s="14">
        <f>SUM(B$8:B108)/1000</f>
        <v>12.560138705909088</v>
      </c>
      <c r="G108" s="14">
        <f>SUM(C$8:C108)/1000</f>
        <v>12.838205713545452</v>
      </c>
    </row>
    <row r="109" spans="1:7" x14ac:dyDescent="0.25">
      <c r="A109" s="4">
        <v>36535</v>
      </c>
      <c r="B109" s="13">
        <v>160.82723436363636</v>
      </c>
      <c r="C109" s="13">
        <v>214.8460162727273</v>
      </c>
      <c r="D109" s="4"/>
      <c r="E109" s="4">
        <f t="shared" si="1"/>
        <v>36535</v>
      </c>
      <c r="F109" s="14">
        <f>SUM(B$8:B109)/1000</f>
        <v>12.720965940272725</v>
      </c>
      <c r="G109" s="14">
        <f>SUM(C$8:C109)/1000</f>
        <v>13.053051729818181</v>
      </c>
    </row>
    <row r="110" spans="1:7" x14ac:dyDescent="0.25">
      <c r="A110" s="4">
        <v>36536</v>
      </c>
      <c r="B110" s="13">
        <v>158.66352472727274</v>
      </c>
      <c r="C110" s="13">
        <v>204.10547709090909</v>
      </c>
      <c r="D110" s="4"/>
      <c r="E110" s="4">
        <f t="shared" si="1"/>
        <v>36536</v>
      </c>
      <c r="F110" s="14">
        <f>SUM(B$8:B110)/1000</f>
        <v>12.879629464999999</v>
      </c>
      <c r="G110" s="14">
        <f>SUM(C$8:C110)/1000</f>
        <v>13.257157206909088</v>
      </c>
    </row>
    <row r="111" spans="1:7" x14ac:dyDescent="0.25">
      <c r="A111" s="4">
        <v>36537</v>
      </c>
      <c r="B111" s="13">
        <v>151.31034254545455</v>
      </c>
      <c r="C111" s="13">
        <v>194.59641136363635</v>
      </c>
      <c r="D111" s="4"/>
      <c r="E111" s="4">
        <f t="shared" si="1"/>
        <v>36537</v>
      </c>
      <c r="F111" s="14">
        <f>SUM(B$8:B111)/1000</f>
        <v>13.030939807545453</v>
      </c>
      <c r="G111" s="14">
        <f>SUM(C$8:C111)/1000</f>
        <v>13.451753618272726</v>
      </c>
    </row>
    <row r="112" spans="1:7" x14ac:dyDescent="0.25">
      <c r="A112" s="4">
        <v>36538</v>
      </c>
      <c r="B112" s="13">
        <v>159.72786854545456</v>
      </c>
      <c r="C112" s="13">
        <v>182.35170809090911</v>
      </c>
      <c r="D112" s="4"/>
      <c r="E112" s="4">
        <f t="shared" si="1"/>
        <v>36538</v>
      </c>
      <c r="F112" s="14">
        <f>SUM(B$8:B112)/1000</f>
        <v>13.190667676090907</v>
      </c>
      <c r="G112" s="14">
        <f>SUM(C$8:C112)/1000</f>
        <v>13.634105326363635</v>
      </c>
    </row>
    <row r="113" spans="1:7" x14ac:dyDescent="0.25">
      <c r="A113" s="4">
        <v>36539</v>
      </c>
      <c r="B113" s="13">
        <v>151.90262936363635</v>
      </c>
      <c r="C113" s="13">
        <v>187.60002127272728</v>
      </c>
      <c r="D113" s="4"/>
      <c r="E113" s="4">
        <f t="shared" si="1"/>
        <v>36539</v>
      </c>
      <c r="F113" s="14">
        <f>SUM(B$8:B113)/1000</f>
        <v>13.342570305454544</v>
      </c>
      <c r="G113" s="14">
        <f>SUM(C$8:C113)/1000</f>
        <v>13.821705347636362</v>
      </c>
    </row>
    <row r="114" spans="1:7" x14ac:dyDescent="0.25">
      <c r="A114" s="4">
        <v>36540</v>
      </c>
      <c r="B114" s="13">
        <v>168.50231854545453</v>
      </c>
      <c r="C114" s="13">
        <v>224.3495478181818</v>
      </c>
      <c r="D114" s="4"/>
      <c r="E114" s="4">
        <f t="shared" si="1"/>
        <v>36540</v>
      </c>
      <c r="F114" s="14">
        <f>SUM(B$8:B114)/1000</f>
        <v>13.511072623999997</v>
      </c>
      <c r="G114" s="14">
        <f>SUM(C$8:C114)/1000</f>
        <v>14.046054895454542</v>
      </c>
    </row>
    <row r="115" spans="1:7" x14ac:dyDescent="0.25">
      <c r="A115" s="4">
        <v>36541</v>
      </c>
      <c r="B115" s="13">
        <v>202.75935000000001</v>
      </c>
      <c r="C115" s="13">
        <v>227.48870154545457</v>
      </c>
      <c r="D115" s="4"/>
      <c r="E115" s="4">
        <f t="shared" si="1"/>
        <v>36541</v>
      </c>
      <c r="F115" s="14">
        <f>SUM(B$8:B115)/1000</f>
        <v>13.713831973999998</v>
      </c>
      <c r="G115" s="14">
        <f>SUM(C$8:C115)/1000</f>
        <v>14.273543596999998</v>
      </c>
    </row>
    <row r="116" spans="1:7" x14ac:dyDescent="0.25">
      <c r="A116" s="4">
        <v>36542</v>
      </c>
      <c r="B116" s="13">
        <v>227.787823</v>
      </c>
      <c r="C116" s="13">
        <v>233.7734080909091</v>
      </c>
      <c r="D116" s="4"/>
      <c r="E116" s="4">
        <f t="shared" si="1"/>
        <v>36542</v>
      </c>
      <c r="F116" s="14">
        <f>SUM(B$8:B116)/1000</f>
        <v>13.941619796999998</v>
      </c>
      <c r="G116" s="14">
        <f>SUM(C$8:C116)/1000</f>
        <v>14.507317005090906</v>
      </c>
    </row>
    <row r="117" spans="1:7" x14ac:dyDescent="0.25">
      <c r="A117" s="4">
        <v>36543</v>
      </c>
      <c r="B117" s="13">
        <v>219.50487727272727</v>
      </c>
      <c r="C117" s="13">
        <v>246.07938645454544</v>
      </c>
      <c r="D117" s="4"/>
      <c r="E117" s="4">
        <f t="shared" si="1"/>
        <v>36543</v>
      </c>
      <c r="F117" s="14">
        <f>SUM(B$8:B117)/1000</f>
        <v>14.161124674272726</v>
      </c>
      <c r="G117" s="14">
        <f>SUM(C$8:C117)/1000</f>
        <v>14.753396391545451</v>
      </c>
    </row>
    <row r="118" spans="1:7" x14ac:dyDescent="0.25">
      <c r="A118" s="4">
        <v>36544</v>
      </c>
      <c r="B118" s="13">
        <v>218.71853890909088</v>
      </c>
      <c r="C118" s="13">
        <v>229.7574129090909</v>
      </c>
      <c r="D118" s="4"/>
      <c r="E118" s="4">
        <f t="shared" si="1"/>
        <v>36544</v>
      </c>
      <c r="F118" s="14">
        <f>SUM(B$8:B118)/1000</f>
        <v>14.379843213181815</v>
      </c>
      <c r="G118" s="14">
        <f>SUM(C$8:C118)/1000</f>
        <v>14.983153804454544</v>
      </c>
    </row>
    <row r="119" spans="1:7" x14ac:dyDescent="0.25">
      <c r="A119" s="4">
        <v>36545</v>
      </c>
      <c r="B119" s="13">
        <v>208.98762245454546</v>
      </c>
      <c r="C119" s="13">
        <v>201.40555700000002</v>
      </c>
      <c r="D119" s="4"/>
      <c r="E119" s="4">
        <f t="shared" si="1"/>
        <v>36545</v>
      </c>
      <c r="F119" s="14">
        <f>SUM(B$8:B119)/1000</f>
        <v>14.588830835636362</v>
      </c>
      <c r="G119" s="14">
        <f>SUM(C$8:C119)/1000</f>
        <v>15.184559361454543</v>
      </c>
    </row>
    <row r="120" spans="1:7" x14ac:dyDescent="0.25">
      <c r="A120" s="4">
        <v>36546</v>
      </c>
      <c r="B120" s="13">
        <v>208.85074981818181</v>
      </c>
      <c r="C120" s="13">
        <v>165.34328663636364</v>
      </c>
      <c r="D120" s="4"/>
      <c r="E120" s="4">
        <f t="shared" si="1"/>
        <v>36546</v>
      </c>
      <c r="F120" s="14">
        <f>SUM(B$8:B120)/1000</f>
        <v>14.797681585454544</v>
      </c>
      <c r="G120" s="14">
        <f>SUM(C$8:C120)/1000</f>
        <v>15.349902648090907</v>
      </c>
    </row>
    <row r="121" spans="1:7" x14ac:dyDescent="0.25">
      <c r="A121" s="4">
        <v>36547</v>
      </c>
      <c r="B121" s="13">
        <v>212.11882009090911</v>
      </c>
      <c r="C121" s="13">
        <v>164.68080372727275</v>
      </c>
      <c r="D121" s="4"/>
      <c r="E121" s="4">
        <f t="shared" si="1"/>
        <v>36547</v>
      </c>
      <c r="F121" s="14">
        <f>SUM(B$8:B121)/1000</f>
        <v>15.009800405545453</v>
      </c>
      <c r="G121" s="14">
        <f>SUM(C$8:C121)/1000</f>
        <v>15.514583451818179</v>
      </c>
    </row>
    <row r="122" spans="1:7" x14ac:dyDescent="0.25">
      <c r="A122" s="4">
        <v>36548</v>
      </c>
      <c r="B122" s="13">
        <v>210.76147245454547</v>
      </c>
      <c r="C122" s="13">
        <v>164.42292963636362</v>
      </c>
      <c r="D122" s="4"/>
      <c r="E122" s="4">
        <f t="shared" si="1"/>
        <v>36548</v>
      </c>
      <c r="F122" s="14">
        <f>SUM(B$8:B122)/1000</f>
        <v>15.220561877999998</v>
      </c>
      <c r="G122" s="14">
        <f>SUM(C$8:C122)/1000</f>
        <v>15.679006381454544</v>
      </c>
    </row>
    <row r="123" spans="1:7" x14ac:dyDescent="0.25">
      <c r="A123" s="4">
        <v>36549</v>
      </c>
      <c r="B123" s="13">
        <v>199.74454218181819</v>
      </c>
      <c r="C123" s="13">
        <v>149.88808309090908</v>
      </c>
      <c r="D123" s="4"/>
      <c r="E123" s="4">
        <f t="shared" si="1"/>
        <v>36549</v>
      </c>
      <c r="F123" s="14">
        <f>SUM(B$8:B123)/1000</f>
        <v>15.420306420181817</v>
      </c>
      <c r="G123" s="14">
        <f>SUM(C$8:C123)/1000</f>
        <v>15.828894464545453</v>
      </c>
    </row>
    <row r="124" spans="1:7" x14ac:dyDescent="0.25">
      <c r="A124" s="4">
        <v>36550</v>
      </c>
      <c r="B124" s="13">
        <v>194.15777627272726</v>
      </c>
      <c r="C124" s="13">
        <v>147.14270009090907</v>
      </c>
      <c r="D124" s="4"/>
      <c r="E124" s="4">
        <f t="shared" si="1"/>
        <v>36550</v>
      </c>
      <c r="F124" s="14">
        <f>SUM(B$8:B124)/1000</f>
        <v>15.614464196454543</v>
      </c>
      <c r="G124" s="14">
        <f>SUM(C$8:C124)/1000</f>
        <v>15.976037164636361</v>
      </c>
    </row>
    <row r="125" spans="1:7" x14ac:dyDescent="0.25">
      <c r="A125" s="4">
        <v>36551</v>
      </c>
      <c r="B125" s="13">
        <v>187.98546899999999</v>
      </c>
      <c r="C125" s="13">
        <v>152.56232472727271</v>
      </c>
      <c r="D125" s="4"/>
      <c r="E125" s="4">
        <f t="shared" si="1"/>
        <v>36551</v>
      </c>
      <c r="F125" s="14">
        <f>SUM(B$8:B125)/1000</f>
        <v>15.802449665454542</v>
      </c>
      <c r="G125" s="14">
        <f>SUM(C$8:C125)/1000</f>
        <v>16.128599489363634</v>
      </c>
    </row>
    <row r="126" spans="1:7" x14ac:dyDescent="0.25">
      <c r="A126" s="4">
        <v>36552</v>
      </c>
      <c r="B126" s="13">
        <v>186.41761063636361</v>
      </c>
      <c r="C126" s="13">
        <v>161.51911227272728</v>
      </c>
      <c r="D126" s="4"/>
      <c r="E126" s="4">
        <f t="shared" si="1"/>
        <v>36552</v>
      </c>
      <c r="F126" s="14">
        <f>SUM(B$8:B126)/1000</f>
        <v>15.988867276090906</v>
      </c>
      <c r="G126" s="14">
        <f>SUM(C$8:C126)/1000</f>
        <v>16.290118601636362</v>
      </c>
    </row>
    <row r="127" spans="1:7" x14ac:dyDescent="0.25">
      <c r="A127" s="4">
        <v>36553</v>
      </c>
      <c r="B127" s="13">
        <v>171.9218731818182</v>
      </c>
      <c r="C127" s="13">
        <v>149.36328218181819</v>
      </c>
      <c r="D127" s="4"/>
      <c r="E127" s="4">
        <f t="shared" si="1"/>
        <v>36553</v>
      </c>
      <c r="F127" s="14">
        <f>SUM(B$8:B127)/1000</f>
        <v>16.160789149272723</v>
      </c>
      <c r="G127" s="14">
        <f>SUM(C$8:C127)/1000</f>
        <v>16.439481883818178</v>
      </c>
    </row>
    <row r="128" spans="1:7" x14ac:dyDescent="0.25">
      <c r="A128" s="4">
        <v>36554</v>
      </c>
      <c r="B128" s="13">
        <v>161.50046590909091</v>
      </c>
      <c r="C128" s="13">
        <v>143.80943027272727</v>
      </c>
      <c r="D128" s="4"/>
      <c r="E128" s="4">
        <f t="shared" si="1"/>
        <v>36554</v>
      </c>
      <c r="F128" s="14">
        <f>SUM(B$8:B128)/1000</f>
        <v>16.322289615181813</v>
      </c>
      <c r="G128" s="14">
        <f>SUM(C$8:C128)/1000</f>
        <v>16.583291314090904</v>
      </c>
    </row>
    <row r="129" spans="1:7" x14ac:dyDescent="0.25">
      <c r="A129" s="4">
        <v>36555</v>
      </c>
      <c r="B129" s="13">
        <v>164.45750072727273</v>
      </c>
      <c r="C129" s="13">
        <v>157.44728081818181</v>
      </c>
      <c r="D129" s="4"/>
      <c r="E129" s="4">
        <f t="shared" si="1"/>
        <v>36555</v>
      </c>
      <c r="F129" s="14">
        <f>SUM(B$8:B129)/1000</f>
        <v>16.486747115909086</v>
      </c>
      <c r="G129" s="14">
        <f>SUM(C$8:C129)/1000</f>
        <v>16.740738594909086</v>
      </c>
    </row>
    <row r="130" spans="1:7" x14ac:dyDescent="0.25">
      <c r="A130" s="4">
        <v>36556</v>
      </c>
      <c r="B130" s="13">
        <v>164.58746818181817</v>
      </c>
      <c r="C130" s="13">
        <v>171.02153081818182</v>
      </c>
      <c r="D130" s="4"/>
      <c r="E130" s="4">
        <f t="shared" si="1"/>
        <v>36556</v>
      </c>
      <c r="F130" s="14">
        <f>SUM(B$8:B130)/1000</f>
        <v>16.651334584090904</v>
      </c>
      <c r="G130" s="14">
        <f>SUM(C$8:C130)/1000</f>
        <v>16.91176012572727</v>
      </c>
    </row>
    <row r="131" spans="1:7" x14ac:dyDescent="0.25">
      <c r="A131" s="4">
        <v>36557</v>
      </c>
      <c r="B131" s="13">
        <v>165.91040590909091</v>
      </c>
      <c r="C131" s="13">
        <v>164.08759854545454</v>
      </c>
      <c r="D131" s="4"/>
      <c r="E131" s="4">
        <f t="shared" si="1"/>
        <v>36557</v>
      </c>
      <c r="F131" s="14">
        <f>SUM(B$8:B131)/1000</f>
        <v>16.817244989999992</v>
      </c>
      <c r="G131" s="14">
        <f>SUM(C$8:C131)/1000</f>
        <v>17.075847724272723</v>
      </c>
    </row>
    <row r="132" spans="1:7" x14ac:dyDescent="0.25">
      <c r="A132" s="4">
        <v>36558</v>
      </c>
      <c r="B132" s="13">
        <v>149.88941263636363</v>
      </c>
      <c r="C132" s="13">
        <v>143.55966454545455</v>
      </c>
      <c r="D132" s="4"/>
      <c r="E132" s="4">
        <f t="shared" si="1"/>
        <v>36558</v>
      </c>
      <c r="F132" s="14">
        <f>SUM(B$8:B132)/1000</f>
        <v>16.967134402636354</v>
      </c>
      <c r="G132" s="14">
        <f>SUM(C$8:C132)/1000</f>
        <v>17.219407388818176</v>
      </c>
    </row>
    <row r="133" spans="1:7" x14ac:dyDescent="0.25">
      <c r="A133" s="4">
        <v>36559</v>
      </c>
      <c r="B133" s="13">
        <v>135.75027536363638</v>
      </c>
      <c r="C133" s="13">
        <v>122.89598954545454</v>
      </c>
      <c r="D133" s="4"/>
      <c r="E133" s="4">
        <f t="shared" si="1"/>
        <v>36559</v>
      </c>
      <c r="F133" s="14">
        <f>SUM(B$8:B133)/1000</f>
        <v>17.102884677999992</v>
      </c>
      <c r="G133" s="14">
        <f>SUM(C$8:C133)/1000</f>
        <v>17.342303378363631</v>
      </c>
    </row>
    <row r="134" spans="1:7" x14ac:dyDescent="0.25">
      <c r="A134" s="4">
        <v>36560</v>
      </c>
      <c r="B134" s="13">
        <v>134.32227309090911</v>
      </c>
      <c r="C134" s="13">
        <v>125.1758849090909</v>
      </c>
      <c r="D134" s="4"/>
      <c r="E134" s="4">
        <f t="shared" si="1"/>
        <v>36560</v>
      </c>
      <c r="F134" s="14">
        <f>SUM(B$8:B134)/1000</f>
        <v>17.237206951090897</v>
      </c>
      <c r="G134" s="14">
        <f>SUM(C$8:C134)/1000</f>
        <v>17.467479263272722</v>
      </c>
    </row>
    <row r="135" spans="1:7" x14ac:dyDescent="0.25">
      <c r="A135" s="4">
        <v>36561</v>
      </c>
      <c r="B135" s="13">
        <v>156.59809436363636</v>
      </c>
      <c r="C135" s="13">
        <v>139.39703136363636</v>
      </c>
      <c r="D135" s="4"/>
      <c r="E135" s="4">
        <f t="shared" si="1"/>
        <v>36561</v>
      </c>
      <c r="F135" s="14">
        <f>SUM(B$8:B135)/1000</f>
        <v>17.393805045454535</v>
      </c>
      <c r="G135" s="14">
        <f>SUM(C$8:C135)/1000</f>
        <v>17.606876294636358</v>
      </c>
    </row>
    <row r="136" spans="1:7" x14ac:dyDescent="0.25">
      <c r="A136" s="4">
        <v>36562</v>
      </c>
      <c r="B136" s="13">
        <v>175.92899454545454</v>
      </c>
      <c r="C136" s="13">
        <v>139.9402431818182</v>
      </c>
      <c r="D136" s="4"/>
      <c r="E136" s="4">
        <f t="shared" si="1"/>
        <v>36562</v>
      </c>
      <c r="F136" s="14">
        <f>SUM(B$8:B136)/1000</f>
        <v>17.56973403999999</v>
      </c>
      <c r="G136" s="14">
        <f>SUM(C$8:C136)/1000</f>
        <v>17.746816537818177</v>
      </c>
    </row>
    <row r="137" spans="1:7" x14ac:dyDescent="0.25">
      <c r="A137" s="4">
        <v>36563</v>
      </c>
      <c r="B137" s="13">
        <v>181.22112609090911</v>
      </c>
      <c r="C137" s="13">
        <v>165.62233309090911</v>
      </c>
      <c r="D137" s="4"/>
      <c r="E137" s="4">
        <f t="shared" ref="E137:E190" si="2">A137</f>
        <v>36563</v>
      </c>
      <c r="F137" s="14">
        <f>SUM(B$8:B137)/1000</f>
        <v>17.750955166090897</v>
      </c>
      <c r="G137" s="14">
        <f>SUM(C$8:C137)/1000</f>
        <v>17.912438870909085</v>
      </c>
    </row>
    <row r="138" spans="1:7" x14ac:dyDescent="0.25">
      <c r="A138" s="4">
        <v>36564</v>
      </c>
      <c r="B138" s="13">
        <v>183.68890318181818</v>
      </c>
      <c r="C138" s="13">
        <v>182.23883445454547</v>
      </c>
      <c r="D138" s="4"/>
      <c r="E138" s="4">
        <f t="shared" si="2"/>
        <v>36564</v>
      </c>
      <c r="F138" s="14">
        <f>SUM(B$8:B138)/1000</f>
        <v>17.934644069272714</v>
      </c>
      <c r="G138" s="14">
        <f>SUM(C$8:C138)/1000</f>
        <v>18.094677705363633</v>
      </c>
    </row>
    <row r="139" spans="1:7" x14ac:dyDescent="0.25">
      <c r="A139" s="4">
        <v>36565</v>
      </c>
      <c r="B139" s="13">
        <v>174.63092109090908</v>
      </c>
      <c r="C139" s="13">
        <v>153.15511827272726</v>
      </c>
      <c r="D139" s="4"/>
      <c r="E139" s="4">
        <f t="shared" si="2"/>
        <v>36565</v>
      </c>
      <c r="F139" s="14">
        <f>SUM(B$8:B139)/1000</f>
        <v>18.109274990363623</v>
      </c>
      <c r="G139" s="14">
        <f>SUM(C$8:C139)/1000</f>
        <v>18.247832823636358</v>
      </c>
    </row>
    <row r="140" spans="1:7" x14ac:dyDescent="0.25">
      <c r="A140" s="4">
        <v>36566</v>
      </c>
      <c r="B140" s="13">
        <v>172.10516227272726</v>
      </c>
      <c r="C140" s="13">
        <v>135.33633909090909</v>
      </c>
      <c r="D140" s="4"/>
      <c r="E140" s="4">
        <f t="shared" si="2"/>
        <v>36566</v>
      </c>
      <c r="F140" s="14">
        <f>SUM(B$8:B140)/1000</f>
        <v>18.281380152636352</v>
      </c>
      <c r="G140" s="14">
        <f>SUM(C$8:C140)/1000</f>
        <v>18.38316916272727</v>
      </c>
    </row>
    <row r="141" spans="1:7" x14ac:dyDescent="0.25">
      <c r="A141" s="4">
        <v>36567</v>
      </c>
      <c r="B141" s="13">
        <v>138.23329618181816</v>
      </c>
      <c r="C141" s="13">
        <v>140.695425</v>
      </c>
      <c r="D141" s="4"/>
      <c r="E141" s="4">
        <f t="shared" si="2"/>
        <v>36567</v>
      </c>
      <c r="F141" s="14">
        <f>SUM(B$8:B141)/1000</f>
        <v>18.419613448818172</v>
      </c>
      <c r="G141" s="14">
        <f>SUM(C$8:C141)/1000</f>
        <v>18.523864587727271</v>
      </c>
    </row>
    <row r="142" spans="1:7" x14ac:dyDescent="0.25">
      <c r="A142" s="4">
        <v>36568</v>
      </c>
      <c r="B142" s="13">
        <v>139.7702689090909</v>
      </c>
      <c r="C142" s="13">
        <v>158.38192545454547</v>
      </c>
      <c r="D142" s="4"/>
      <c r="E142" s="4">
        <f t="shared" si="2"/>
        <v>36568</v>
      </c>
      <c r="F142" s="14">
        <f>SUM(B$8:B142)/1000</f>
        <v>18.559383717727261</v>
      </c>
      <c r="G142" s="14">
        <f>SUM(C$8:C142)/1000</f>
        <v>18.682246513181816</v>
      </c>
    </row>
    <row r="143" spans="1:7" x14ac:dyDescent="0.25">
      <c r="A143" s="4">
        <v>36569</v>
      </c>
      <c r="B143" s="13">
        <v>148.86775745454545</v>
      </c>
      <c r="C143" s="13">
        <v>158.77919654545454</v>
      </c>
      <c r="D143" s="4"/>
      <c r="E143" s="4">
        <f t="shared" si="2"/>
        <v>36569</v>
      </c>
      <c r="F143" s="14">
        <f>SUM(B$8:B143)/1000</f>
        <v>18.708251475181807</v>
      </c>
      <c r="G143" s="14">
        <f>SUM(C$8:C143)/1000</f>
        <v>18.841025709727273</v>
      </c>
    </row>
    <row r="144" spans="1:7" x14ac:dyDescent="0.25">
      <c r="A144" s="4">
        <v>36570</v>
      </c>
      <c r="B144" s="13">
        <v>158.8302418181818</v>
      </c>
      <c r="C144" s="13">
        <v>129.28217663636363</v>
      </c>
      <c r="D144" s="4"/>
      <c r="E144" s="4">
        <f t="shared" si="2"/>
        <v>36570</v>
      </c>
      <c r="F144" s="14">
        <f>SUM(B$8:B144)/1000</f>
        <v>18.867081716999991</v>
      </c>
      <c r="G144" s="14">
        <f>SUM(C$8:C144)/1000</f>
        <v>18.970307886363635</v>
      </c>
    </row>
    <row r="145" spans="1:7" x14ac:dyDescent="0.25">
      <c r="A145" s="4">
        <v>36571</v>
      </c>
      <c r="B145" s="13">
        <v>148.70825163636363</v>
      </c>
      <c r="C145" s="13">
        <v>105.93705645454547</v>
      </c>
      <c r="D145" s="4"/>
      <c r="E145" s="4">
        <f t="shared" si="2"/>
        <v>36571</v>
      </c>
      <c r="F145" s="14">
        <f>SUM(B$8:B145)/1000</f>
        <v>19.015789968636351</v>
      </c>
      <c r="G145" s="14">
        <f>SUM(C$8:C145)/1000</f>
        <v>19.076244942818182</v>
      </c>
    </row>
    <row r="146" spans="1:7" x14ac:dyDescent="0.25">
      <c r="A146" s="4">
        <v>36572</v>
      </c>
      <c r="B146" s="13">
        <v>136.14636890909091</v>
      </c>
      <c r="C146" s="13">
        <v>112.35657145454546</v>
      </c>
      <c r="D146" s="4"/>
      <c r="E146" s="4">
        <f t="shared" si="2"/>
        <v>36572</v>
      </c>
      <c r="F146" s="14">
        <f>SUM(B$8:B146)/1000</f>
        <v>19.151936337545443</v>
      </c>
      <c r="G146" s="14">
        <f>SUM(C$8:C146)/1000</f>
        <v>19.188601514272726</v>
      </c>
    </row>
    <row r="147" spans="1:7" x14ac:dyDescent="0.25">
      <c r="A147" s="4">
        <v>36573</v>
      </c>
      <c r="B147" s="13">
        <v>120.11709627272727</v>
      </c>
      <c r="C147" s="13">
        <v>111.45442781818183</v>
      </c>
      <c r="D147" s="4"/>
      <c r="E147" s="4">
        <f t="shared" si="2"/>
        <v>36573</v>
      </c>
      <c r="F147" s="14">
        <f>SUM(B$8:B147)/1000</f>
        <v>19.272053433818172</v>
      </c>
      <c r="G147" s="14">
        <f>SUM(C$8:C147)/1000</f>
        <v>19.300055942090907</v>
      </c>
    </row>
    <row r="148" spans="1:7" x14ac:dyDescent="0.25">
      <c r="A148" s="4">
        <v>36574</v>
      </c>
      <c r="B148" s="13">
        <v>114.64020963636364</v>
      </c>
      <c r="C148" s="13">
        <v>103.13383672727272</v>
      </c>
      <c r="D148" s="4"/>
      <c r="E148" s="4">
        <f t="shared" si="2"/>
        <v>36574</v>
      </c>
      <c r="F148" s="14">
        <f>SUM(B$8:B148)/1000</f>
        <v>19.386693643454535</v>
      </c>
      <c r="G148" s="14">
        <f>SUM(C$8:C148)/1000</f>
        <v>19.403189778818181</v>
      </c>
    </row>
    <row r="149" spans="1:7" x14ac:dyDescent="0.25">
      <c r="A149" s="4">
        <v>36575</v>
      </c>
      <c r="B149" s="13">
        <v>117.77580409090909</v>
      </c>
      <c r="C149" s="13">
        <v>123.46281118181818</v>
      </c>
      <c r="D149" s="4"/>
      <c r="E149" s="4">
        <f t="shared" si="2"/>
        <v>36575</v>
      </c>
      <c r="F149" s="14">
        <f>SUM(B$8:B149)/1000</f>
        <v>19.504469447545446</v>
      </c>
      <c r="G149" s="14">
        <f>SUM(C$8:C149)/1000</f>
        <v>19.526652589999998</v>
      </c>
    </row>
    <row r="150" spans="1:7" x14ac:dyDescent="0.25">
      <c r="A150" s="4">
        <v>36576</v>
      </c>
      <c r="B150" s="13">
        <v>124.86296263636363</v>
      </c>
      <c r="C150" s="13">
        <v>132.62181527272728</v>
      </c>
      <c r="D150" s="4"/>
      <c r="E150" s="4">
        <f t="shared" si="2"/>
        <v>36576</v>
      </c>
      <c r="F150" s="14">
        <f>SUM(B$8:B150)/1000</f>
        <v>19.62933241018181</v>
      </c>
      <c r="G150" s="14">
        <f>SUM(C$8:C150)/1000</f>
        <v>19.659274405272726</v>
      </c>
    </row>
    <row r="151" spans="1:7" x14ac:dyDescent="0.25">
      <c r="A151" s="4">
        <v>36577</v>
      </c>
      <c r="B151" s="13">
        <v>129.06989627272728</v>
      </c>
      <c r="C151" s="13">
        <v>136.83007454545455</v>
      </c>
      <c r="D151" s="4"/>
      <c r="E151" s="4">
        <f t="shared" si="2"/>
        <v>36577</v>
      </c>
      <c r="F151" s="14">
        <f>SUM(B$8:B151)/1000</f>
        <v>19.758402306454535</v>
      </c>
      <c r="G151" s="14">
        <f>SUM(C$8:C151)/1000</f>
        <v>19.79610447981818</v>
      </c>
    </row>
    <row r="152" spans="1:7" x14ac:dyDescent="0.25">
      <c r="A152" s="4">
        <v>36578</v>
      </c>
      <c r="B152" s="13">
        <v>143.48313918181819</v>
      </c>
      <c r="C152" s="13">
        <v>155.12255327272726</v>
      </c>
      <c r="D152" s="4"/>
      <c r="E152" s="4">
        <f t="shared" si="2"/>
        <v>36578</v>
      </c>
      <c r="F152" s="14">
        <f>SUM(B$8:B152)/1000</f>
        <v>19.901885445636356</v>
      </c>
      <c r="G152" s="14">
        <f>SUM(C$8:C152)/1000</f>
        <v>19.951227033090905</v>
      </c>
    </row>
    <row r="153" spans="1:7" x14ac:dyDescent="0.25">
      <c r="A153" s="4">
        <v>36579</v>
      </c>
      <c r="B153" s="13">
        <v>156.84801745454544</v>
      </c>
      <c r="C153" s="13">
        <v>165.92060872727274</v>
      </c>
      <c r="D153" s="4"/>
      <c r="E153" s="4">
        <f t="shared" si="2"/>
        <v>36579</v>
      </c>
      <c r="F153" s="14">
        <f>SUM(B$8:B153)/1000</f>
        <v>20.058733463090899</v>
      </c>
      <c r="G153" s="14">
        <f>SUM(C$8:C153)/1000</f>
        <v>20.117147641818178</v>
      </c>
    </row>
    <row r="154" spans="1:7" x14ac:dyDescent="0.25">
      <c r="A154" s="4">
        <v>36580</v>
      </c>
      <c r="B154" s="13">
        <v>158.44714499999998</v>
      </c>
      <c r="C154" s="13">
        <v>159.64575245454546</v>
      </c>
      <c r="D154" s="4"/>
      <c r="E154" s="4">
        <f t="shared" si="2"/>
        <v>36580</v>
      </c>
      <c r="F154" s="14">
        <f>SUM(B$8:B154)/1000</f>
        <v>20.217180608090896</v>
      </c>
      <c r="G154" s="14">
        <f>SUM(C$8:C154)/1000</f>
        <v>20.276793394272723</v>
      </c>
    </row>
    <row r="155" spans="1:7" x14ac:dyDescent="0.25">
      <c r="A155" s="4">
        <v>36581</v>
      </c>
      <c r="B155" s="13">
        <v>164.65193690909092</v>
      </c>
      <c r="C155" s="13">
        <v>166.69027645454545</v>
      </c>
      <c r="D155" s="4"/>
      <c r="E155" s="4">
        <f t="shared" si="2"/>
        <v>36581</v>
      </c>
      <c r="F155" s="14">
        <f>SUM(B$8:B155)/1000</f>
        <v>20.381832544999988</v>
      </c>
      <c r="G155" s="14">
        <f>SUM(C$8:C155)/1000</f>
        <v>20.443483670727264</v>
      </c>
    </row>
    <row r="156" spans="1:7" x14ac:dyDescent="0.25">
      <c r="A156" s="4">
        <v>36582</v>
      </c>
      <c r="B156" s="13">
        <v>164.20505945454545</v>
      </c>
      <c r="C156" s="13">
        <v>176.49842890909093</v>
      </c>
      <c r="D156" s="4"/>
      <c r="E156" s="4">
        <f t="shared" si="2"/>
        <v>36582</v>
      </c>
      <c r="F156" s="14">
        <f>SUM(B$8:B156)/1000</f>
        <v>20.546037604454533</v>
      </c>
      <c r="G156" s="14">
        <f>SUM(C$8:C156)/1000</f>
        <v>20.619982099636356</v>
      </c>
    </row>
    <row r="157" spans="1:7" x14ac:dyDescent="0.25">
      <c r="A157" s="4">
        <v>36583</v>
      </c>
      <c r="B157" s="13">
        <v>177.26280963636361</v>
      </c>
      <c r="C157" s="13">
        <v>173.27212909090909</v>
      </c>
      <c r="D157" s="4"/>
      <c r="E157" s="4">
        <f t="shared" si="2"/>
        <v>36583</v>
      </c>
      <c r="F157" s="14">
        <f>SUM(B$8:B157)/1000</f>
        <v>20.723300414090897</v>
      </c>
      <c r="G157" s="14">
        <f>SUM(C$8:C157)/1000</f>
        <v>20.793254228727267</v>
      </c>
    </row>
    <row r="158" spans="1:7" x14ac:dyDescent="0.25">
      <c r="A158" s="4">
        <v>36584</v>
      </c>
      <c r="B158" s="13">
        <v>174.01025063636362</v>
      </c>
      <c r="C158" s="13">
        <v>155.73723081818181</v>
      </c>
      <c r="D158" s="4"/>
      <c r="E158" s="4">
        <f t="shared" si="2"/>
        <v>36584</v>
      </c>
      <c r="F158" s="14">
        <f>SUM(B$8:B158)/1000</f>
        <v>20.897310664727257</v>
      </c>
      <c r="G158" s="14">
        <f>SUM(C$8:C158)/1000</f>
        <v>20.948991459545447</v>
      </c>
    </row>
    <row r="159" spans="1:7" x14ac:dyDescent="0.25">
      <c r="A159" s="4">
        <v>36585</v>
      </c>
      <c r="B159" s="108"/>
      <c r="C159" s="13">
        <v>146.80397027272727</v>
      </c>
      <c r="D159" s="4"/>
      <c r="E159" s="4">
        <f t="shared" si="2"/>
        <v>36585</v>
      </c>
      <c r="F159" s="14">
        <f>SUM(B$8:B159)/1000</f>
        <v>20.897310664727257</v>
      </c>
      <c r="G159" s="14">
        <f>SUM(C$8:C159)/1000</f>
        <v>21.095795429818171</v>
      </c>
    </row>
    <row r="160" spans="1:7" x14ac:dyDescent="0.25">
      <c r="A160" s="4">
        <v>36586</v>
      </c>
      <c r="B160" s="13">
        <v>170.06851490909091</v>
      </c>
      <c r="C160" s="13">
        <v>173.86345945454545</v>
      </c>
      <c r="D160" s="4"/>
      <c r="E160" s="4">
        <f t="shared" si="2"/>
        <v>36586</v>
      </c>
      <c r="F160" s="14">
        <f>SUM(B$8:B160)/1000</f>
        <v>21.067379179636347</v>
      </c>
      <c r="G160" s="14">
        <f>SUM(C$8:C160)/1000</f>
        <v>21.269658889272716</v>
      </c>
    </row>
    <row r="161" spans="1:7" x14ac:dyDescent="0.25">
      <c r="A161" s="4">
        <v>36587</v>
      </c>
      <c r="B161" s="13">
        <v>165.42625945454546</v>
      </c>
      <c r="C161" s="13">
        <v>167.48666945454545</v>
      </c>
      <c r="D161" s="4"/>
      <c r="E161" s="4">
        <f t="shared" si="2"/>
        <v>36587</v>
      </c>
      <c r="F161" s="14">
        <f>SUM(B$8:B161)/1000</f>
        <v>21.232805439090896</v>
      </c>
      <c r="G161" s="14">
        <f>SUM(C$8:C161)/1000</f>
        <v>21.437145558727263</v>
      </c>
    </row>
    <row r="162" spans="1:7" x14ac:dyDescent="0.25">
      <c r="A162" s="4">
        <v>36588</v>
      </c>
      <c r="B162" s="13">
        <v>174.00211236363637</v>
      </c>
      <c r="C162" s="13">
        <v>158.70055236363635</v>
      </c>
      <c r="D162" s="4"/>
      <c r="E162" s="4">
        <f t="shared" si="2"/>
        <v>36588</v>
      </c>
      <c r="F162" s="14">
        <f>SUM(B$8:B162)/1000</f>
        <v>21.406807551454531</v>
      </c>
      <c r="G162" s="14">
        <f>SUM(C$8:C162)/1000</f>
        <v>21.595846111090896</v>
      </c>
    </row>
    <row r="163" spans="1:7" x14ac:dyDescent="0.25">
      <c r="A163" s="4">
        <v>36589</v>
      </c>
      <c r="B163" s="13">
        <v>164.46988845454547</v>
      </c>
      <c r="C163" s="13">
        <v>164.06439727272729</v>
      </c>
      <c r="D163" s="4"/>
      <c r="E163" s="4">
        <f t="shared" si="2"/>
        <v>36589</v>
      </c>
      <c r="F163" s="14">
        <f>SUM(B$8:B163)/1000</f>
        <v>21.571277439909078</v>
      </c>
      <c r="G163" s="14">
        <f>SUM(C$8:C163)/1000</f>
        <v>21.759910508363625</v>
      </c>
    </row>
    <row r="164" spans="1:7" x14ac:dyDescent="0.25">
      <c r="A164" s="4">
        <v>36590</v>
      </c>
      <c r="B164" s="13">
        <v>167.4049421818182</v>
      </c>
      <c r="C164" s="13">
        <v>148.87698118181819</v>
      </c>
      <c r="D164" s="4"/>
      <c r="E164" s="4">
        <f t="shared" si="2"/>
        <v>36590</v>
      </c>
      <c r="F164" s="14">
        <f>SUM(B$8:B164)/1000</f>
        <v>21.738682382090897</v>
      </c>
      <c r="G164" s="14">
        <f>SUM(C$8:C164)/1000</f>
        <v>21.908787489545439</v>
      </c>
    </row>
    <row r="165" spans="1:7" x14ac:dyDescent="0.25">
      <c r="A165" s="4">
        <v>36591</v>
      </c>
      <c r="B165" s="13">
        <v>173.95375390909092</v>
      </c>
      <c r="C165" s="13">
        <v>149.41060354545453</v>
      </c>
      <c r="D165" s="4"/>
      <c r="E165" s="4">
        <f t="shared" si="2"/>
        <v>36591</v>
      </c>
      <c r="F165" s="14">
        <f>SUM(B$8:B165)/1000</f>
        <v>21.912636135999989</v>
      </c>
      <c r="G165" s="14">
        <f>SUM(C$8:C165)/1000</f>
        <v>22.058198093090894</v>
      </c>
    </row>
    <row r="166" spans="1:7" x14ac:dyDescent="0.25">
      <c r="A166" s="4">
        <v>36592</v>
      </c>
      <c r="B166" s="13">
        <v>181.02810590909093</v>
      </c>
      <c r="C166" s="13">
        <v>157.3774489090909</v>
      </c>
      <c r="D166" s="4"/>
      <c r="E166" s="4">
        <f t="shared" si="2"/>
        <v>36592</v>
      </c>
      <c r="F166" s="14">
        <f>SUM(B$8:B166)/1000</f>
        <v>22.093664241909082</v>
      </c>
      <c r="G166" s="14">
        <f>SUM(C$8:C166)/1000</f>
        <v>22.215575541999986</v>
      </c>
    </row>
    <row r="167" spans="1:7" x14ac:dyDescent="0.25">
      <c r="A167" s="4">
        <v>36593</v>
      </c>
      <c r="B167" s="13">
        <v>209.27414836363639</v>
      </c>
      <c r="C167" s="13">
        <v>159.90796136363636</v>
      </c>
      <c r="D167" s="4"/>
      <c r="E167" s="4">
        <f t="shared" si="2"/>
        <v>36593</v>
      </c>
      <c r="F167" s="14">
        <f>SUM(B$8:B167)/1000</f>
        <v>22.302938390272718</v>
      </c>
      <c r="G167" s="14">
        <f>SUM(C$8:C167)/1000</f>
        <v>22.375483503363618</v>
      </c>
    </row>
    <row r="168" spans="1:7" x14ac:dyDescent="0.25">
      <c r="A168" s="4">
        <v>36594</v>
      </c>
      <c r="B168" s="13">
        <v>201.4416277272727</v>
      </c>
      <c r="C168" s="13">
        <v>140.10443454545455</v>
      </c>
      <c r="D168" s="4"/>
      <c r="E168" s="4">
        <f t="shared" si="2"/>
        <v>36594</v>
      </c>
      <c r="F168" s="14">
        <f>SUM(B$8:B168)/1000</f>
        <v>22.504380017999988</v>
      </c>
      <c r="G168" s="14">
        <f>SUM(C$8:C168)/1000</f>
        <v>22.515587937909071</v>
      </c>
    </row>
    <row r="169" spans="1:7" x14ac:dyDescent="0.25">
      <c r="A169" s="4">
        <v>36595</v>
      </c>
      <c r="B169" s="13">
        <v>192.25001927272726</v>
      </c>
      <c r="C169" s="13">
        <v>142.82342190909091</v>
      </c>
      <c r="D169" s="4"/>
      <c r="E169" s="4">
        <f t="shared" si="2"/>
        <v>36595</v>
      </c>
      <c r="F169" s="14">
        <f>SUM(B$8:B169)/1000</f>
        <v>22.696630037272715</v>
      </c>
      <c r="G169" s="14">
        <f>SUM(C$8:C169)/1000</f>
        <v>22.658411359818164</v>
      </c>
    </row>
    <row r="170" spans="1:7" x14ac:dyDescent="0.25">
      <c r="A170" s="4">
        <v>36596</v>
      </c>
      <c r="B170" s="13">
        <v>175.1541399090909</v>
      </c>
      <c r="C170" s="13">
        <v>155.08157145454547</v>
      </c>
      <c r="D170" s="4"/>
      <c r="E170" s="4">
        <f t="shared" si="2"/>
        <v>36596</v>
      </c>
      <c r="F170" s="14">
        <f>SUM(B$8:B170)/1000</f>
        <v>22.871784177181805</v>
      </c>
      <c r="G170" s="14">
        <f>SUM(C$8:C170)/1000</f>
        <v>22.813492931272712</v>
      </c>
    </row>
    <row r="171" spans="1:7" x14ac:dyDescent="0.25">
      <c r="A171" s="4">
        <v>36597</v>
      </c>
      <c r="B171" s="13">
        <v>135.79250045454543</v>
      </c>
      <c r="C171" s="13">
        <v>137.40184381818179</v>
      </c>
      <c r="D171" s="4"/>
      <c r="E171" s="4">
        <f t="shared" si="2"/>
        <v>36597</v>
      </c>
      <c r="F171" s="14">
        <f>SUM(B$8:B171)/1000</f>
        <v>23.007576677636351</v>
      </c>
      <c r="G171" s="14">
        <f>SUM(C$8:C171)/1000</f>
        <v>22.950894775090891</v>
      </c>
    </row>
    <row r="172" spans="1:7" x14ac:dyDescent="0.25">
      <c r="A172" s="4">
        <v>36598</v>
      </c>
      <c r="B172" s="13">
        <v>133.73513854545456</v>
      </c>
      <c r="C172" s="13">
        <v>120.86943636363638</v>
      </c>
      <c r="D172" s="4"/>
      <c r="E172" s="4">
        <f t="shared" si="2"/>
        <v>36598</v>
      </c>
      <c r="F172" s="14">
        <f>SUM(B$8:B172)/1000</f>
        <v>23.141311816181805</v>
      </c>
      <c r="G172" s="14">
        <f>SUM(C$8:C172)/1000</f>
        <v>23.071764211454528</v>
      </c>
    </row>
    <row r="173" spans="1:7" x14ac:dyDescent="0.25">
      <c r="A173" s="4">
        <v>36599</v>
      </c>
      <c r="B173" s="13">
        <v>160.64755618181817</v>
      </c>
      <c r="C173" s="13">
        <v>115.30271045454546</v>
      </c>
      <c r="D173" s="4"/>
      <c r="E173" s="4">
        <f t="shared" si="2"/>
        <v>36599</v>
      </c>
      <c r="F173" s="14">
        <f>SUM(B$8:B173)/1000</f>
        <v>23.301959372363623</v>
      </c>
      <c r="G173" s="14">
        <f>SUM(C$8:C173)/1000</f>
        <v>23.187066921909075</v>
      </c>
    </row>
    <row r="174" spans="1:7" x14ac:dyDescent="0.25">
      <c r="A174" s="4">
        <v>36600</v>
      </c>
      <c r="B174" s="13">
        <v>174.359824</v>
      </c>
      <c r="C174" s="13">
        <v>113.01375881818181</v>
      </c>
      <c r="D174" s="4"/>
      <c r="E174" s="4">
        <f t="shared" si="2"/>
        <v>36600</v>
      </c>
      <c r="F174" s="14">
        <f>SUM(B$8:B174)/1000</f>
        <v>23.476319196363622</v>
      </c>
      <c r="G174" s="14">
        <f>SUM(C$8:C174)/1000</f>
        <v>23.300080680727255</v>
      </c>
    </row>
    <row r="175" spans="1:7" x14ac:dyDescent="0.25">
      <c r="A175" s="4">
        <v>36601</v>
      </c>
      <c r="B175" s="13">
        <v>137.7929138181818</v>
      </c>
      <c r="C175" s="13">
        <v>117.43314727272728</v>
      </c>
      <c r="D175" s="4"/>
      <c r="E175" s="4">
        <f t="shared" si="2"/>
        <v>36601</v>
      </c>
      <c r="F175" s="14">
        <f>SUM(B$8:B175)/1000</f>
        <v>23.614112110181807</v>
      </c>
      <c r="G175" s="14">
        <f>SUM(C$8:C175)/1000</f>
        <v>23.417513827999986</v>
      </c>
    </row>
    <row r="176" spans="1:7" x14ac:dyDescent="0.25">
      <c r="A176" s="4">
        <v>36602</v>
      </c>
      <c r="B176" s="13">
        <v>112.58630863636364</v>
      </c>
      <c r="C176" s="13">
        <v>103.28486690909091</v>
      </c>
      <c r="D176" s="4"/>
      <c r="E176" s="4">
        <f t="shared" si="2"/>
        <v>36602</v>
      </c>
      <c r="F176" s="14">
        <f>SUM(B$8:B176)/1000</f>
        <v>23.72669841881817</v>
      </c>
      <c r="G176" s="14">
        <f>SUM(C$8:C176)/1000</f>
        <v>23.520798694909079</v>
      </c>
    </row>
    <row r="177" spans="1:7" x14ac:dyDescent="0.25">
      <c r="A177" s="4">
        <v>36603</v>
      </c>
      <c r="B177" s="13">
        <v>101.8684970909091</v>
      </c>
      <c r="C177" s="13">
        <v>105.88177563636363</v>
      </c>
      <c r="D177" s="4"/>
      <c r="E177" s="4">
        <f t="shared" si="2"/>
        <v>36603</v>
      </c>
      <c r="F177" s="14">
        <f>SUM(B$8:B177)/1000</f>
        <v>23.828566915909079</v>
      </c>
      <c r="G177" s="14">
        <f>SUM(C$8:C177)/1000</f>
        <v>23.626680470545441</v>
      </c>
    </row>
    <row r="178" spans="1:7" x14ac:dyDescent="0.25">
      <c r="A178" s="4">
        <v>36604</v>
      </c>
      <c r="B178" s="13">
        <v>116.53271654545455</v>
      </c>
      <c r="C178" s="13">
        <v>101.74070327272729</v>
      </c>
      <c r="D178" s="4"/>
      <c r="E178" s="4">
        <f t="shared" si="2"/>
        <v>36604</v>
      </c>
      <c r="F178" s="14">
        <f>SUM(B$8:B178)/1000</f>
        <v>23.945099632454536</v>
      </c>
      <c r="G178" s="14">
        <f>SUM(C$8:C178)/1000</f>
        <v>23.72842117381817</v>
      </c>
    </row>
    <row r="179" spans="1:7" x14ac:dyDescent="0.25">
      <c r="A179" s="4">
        <v>36605</v>
      </c>
      <c r="B179" s="13">
        <v>124.64662381818181</v>
      </c>
      <c r="C179" s="13">
        <v>102.43801581818184</v>
      </c>
      <c r="D179" s="4"/>
      <c r="E179" s="4">
        <f t="shared" si="2"/>
        <v>36605</v>
      </c>
      <c r="F179" s="14">
        <f>SUM(B$8:B179)/1000</f>
        <v>24.069746256272715</v>
      </c>
      <c r="G179" s="14">
        <f>SUM(C$8:C179)/1000</f>
        <v>23.83085918963635</v>
      </c>
    </row>
    <row r="180" spans="1:7" x14ac:dyDescent="0.25">
      <c r="A180" s="4">
        <v>36606</v>
      </c>
      <c r="B180" s="13">
        <v>111.03247900000001</v>
      </c>
      <c r="C180" s="13">
        <v>111.21601718181819</v>
      </c>
      <c r="D180" s="4"/>
      <c r="E180" s="4">
        <f t="shared" si="2"/>
        <v>36606</v>
      </c>
      <c r="F180" s="14">
        <f>SUM(B$8:B180)/1000</f>
        <v>24.180778735272717</v>
      </c>
      <c r="G180" s="14">
        <f>SUM(C$8:C180)/1000</f>
        <v>23.942075206818167</v>
      </c>
    </row>
    <row r="181" spans="1:7" x14ac:dyDescent="0.25">
      <c r="A181" s="4">
        <v>36607</v>
      </c>
      <c r="B181" s="13">
        <v>109.510882</v>
      </c>
      <c r="C181" s="13">
        <v>117.51834200000002</v>
      </c>
      <c r="D181" s="4"/>
      <c r="E181" s="4">
        <f t="shared" si="2"/>
        <v>36607</v>
      </c>
      <c r="F181" s="14">
        <f>SUM(B$8:B181)/1000</f>
        <v>24.290289617272716</v>
      </c>
      <c r="G181" s="14">
        <f>SUM(C$8:C181)/1000</f>
        <v>24.059593548818167</v>
      </c>
    </row>
    <row r="182" spans="1:7" x14ac:dyDescent="0.25">
      <c r="A182" s="4">
        <v>36608</v>
      </c>
      <c r="B182" s="13">
        <v>113.54398509090908</v>
      </c>
      <c r="C182" s="13">
        <v>131.98759690909094</v>
      </c>
      <c r="D182" s="4"/>
      <c r="E182" s="4">
        <f t="shared" si="2"/>
        <v>36608</v>
      </c>
      <c r="F182" s="14">
        <f>SUM(B$8:B182)/1000</f>
        <v>24.403833602363626</v>
      </c>
      <c r="G182" s="14">
        <f>SUM(C$8:C182)/1000</f>
        <v>24.191581145727259</v>
      </c>
    </row>
    <row r="183" spans="1:7" x14ac:dyDescent="0.25">
      <c r="A183" s="4">
        <v>36609</v>
      </c>
      <c r="B183" s="13">
        <v>113.58360727272726</v>
      </c>
      <c r="C183" s="13">
        <v>119.52360236363637</v>
      </c>
      <c r="D183" s="4"/>
      <c r="E183" s="4">
        <f t="shared" si="2"/>
        <v>36609</v>
      </c>
      <c r="F183" s="14">
        <f>SUM(B$8:B183)/1000</f>
        <v>24.517417209636356</v>
      </c>
      <c r="G183" s="14">
        <f>SUM(C$8:C183)/1000</f>
        <v>24.311104748090894</v>
      </c>
    </row>
    <row r="184" spans="1:7" x14ac:dyDescent="0.25">
      <c r="A184" s="4">
        <v>36610</v>
      </c>
      <c r="B184" s="13">
        <v>107.15359636363637</v>
      </c>
      <c r="C184" s="13">
        <v>136.72922918181817</v>
      </c>
      <c r="D184" s="4"/>
      <c r="E184" s="4">
        <f t="shared" si="2"/>
        <v>36610</v>
      </c>
      <c r="F184" s="14">
        <f>SUM(B$8:B184)/1000</f>
        <v>24.624570805999994</v>
      </c>
      <c r="G184" s="14">
        <f>SUM(C$8:C184)/1000</f>
        <v>24.447833977272712</v>
      </c>
    </row>
    <row r="185" spans="1:7" x14ac:dyDescent="0.25">
      <c r="A185" s="4">
        <v>36611</v>
      </c>
      <c r="B185" s="13">
        <v>127.35586854545454</v>
      </c>
      <c r="C185" s="13">
        <v>122.66013127272727</v>
      </c>
      <c r="D185" s="4"/>
      <c r="E185" s="4">
        <f t="shared" si="2"/>
        <v>36611</v>
      </c>
      <c r="F185" s="14">
        <f>SUM(B$8:B185)/1000</f>
        <v>24.751926674545448</v>
      </c>
      <c r="G185" s="14">
        <f>SUM(C$8:C185)/1000</f>
        <v>24.570494108545439</v>
      </c>
    </row>
    <row r="186" spans="1:7" x14ac:dyDescent="0.25">
      <c r="A186" s="4">
        <v>36612</v>
      </c>
      <c r="B186" s="13">
        <v>130.8032980909091</v>
      </c>
      <c r="C186" s="13">
        <v>134.06684845454546</v>
      </c>
      <c r="D186" s="4"/>
      <c r="E186" s="4">
        <f t="shared" si="2"/>
        <v>36612</v>
      </c>
      <c r="F186" s="14">
        <f>SUM(B$8:B186)/1000</f>
        <v>24.882729972636355</v>
      </c>
      <c r="G186" s="14">
        <f>SUM(C$8:C186)/1000</f>
        <v>24.704560956999988</v>
      </c>
    </row>
    <row r="187" spans="1:7" x14ac:dyDescent="0.25">
      <c r="A187" s="4">
        <v>36613</v>
      </c>
      <c r="B187" s="13">
        <v>149.27397418181818</v>
      </c>
      <c r="C187" s="13">
        <v>142.20399718181818</v>
      </c>
      <c r="D187" s="4"/>
      <c r="E187" s="4">
        <f t="shared" si="2"/>
        <v>36613</v>
      </c>
      <c r="F187" s="14">
        <f>SUM(B$8:B187)/1000</f>
        <v>25.032003946818175</v>
      </c>
      <c r="G187" s="14">
        <f>SUM(C$8:C187)/1000</f>
        <v>24.846764954181808</v>
      </c>
    </row>
    <row r="188" spans="1:7" x14ac:dyDescent="0.25">
      <c r="A188" s="4">
        <v>36614</v>
      </c>
      <c r="B188" s="13">
        <v>120.41684863636364</v>
      </c>
      <c r="C188" s="13">
        <v>118.60622318181818</v>
      </c>
      <c r="D188" s="4"/>
      <c r="E188" s="4">
        <f t="shared" si="2"/>
        <v>36614</v>
      </c>
      <c r="F188" s="14">
        <f>SUM(B$8:B188)/1000</f>
        <v>25.152420795454539</v>
      </c>
      <c r="G188" s="14">
        <f>SUM(C$8:C188)/1000</f>
        <v>24.965371177363625</v>
      </c>
    </row>
    <row r="189" spans="1:7" x14ac:dyDescent="0.25">
      <c r="A189" s="4">
        <v>36615</v>
      </c>
      <c r="B189" s="13">
        <v>99.365274181818179</v>
      </c>
      <c r="C189" s="13">
        <v>95.536848818181838</v>
      </c>
      <c r="D189" s="4"/>
      <c r="E189" s="4">
        <f t="shared" si="2"/>
        <v>36615</v>
      </c>
      <c r="F189" s="14">
        <f>SUM(B$8:B189)/1000</f>
        <v>25.251786069636356</v>
      </c>
      <c r="G189" s="14">
        <f>SUM(C$8:C189)/1000</f>
        <v>25.060908026181806</v>
      </c>
    </row>
    <row r="190" spans="1:7" x14ac:dyDescent="0.25">
      <c r="A190" s="4">
        <v>36616</v>
      </c>
      <c r="B190" s="13">
        <v>110.71667100000001</v>
      </c>
      <c r="C190" s="13">
        <v>104.35524681818183</v>
      </c>
      <c r="D190" s="4"/>
      <c r="E190" s="4">
        <f t="shared" si="2"/>
        <v>36616</v>
      </c>
      <c r="F190" s="14">
        <f>SUM(B$8:B190)/1000</f>
        <v>25.362502740636355</v>
      </c>
      <c r="G190" s="14">
        <f>SUM(C$8:C190)/1000</f>
        <v>25.165263272999987</v>
      </c>
    </row>
  </sheetData>
  <mergeCells count="3">
    <mergeCell ref="A5:G5"/>
    <mergeCell ref="E6:G6"/>
    <mergeCell ref="A6:C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12DA8-A514-49C7-9C79-3C1AA0F2D5AB}">
  <dimension ref="A1:AC369"/>
  <sheetViews>
    <sheetView zoomScale="115" zoomScaleNormal="115" workbookViewId="0">
      <pane xSplit="1" ySplit="3" topLeftCell="K4" activePane="bottomRight" state="frozen"/>
      <selection pane="topRight" activeCell="B1" sqref="B1"/>
      <selection pane="bottomLeft" activeCell="A4" sqref="A4"/>
      <selection pane="bottomRight" activeCell="X4" sqref="X4"/>
    </sheetView>
  </sheetViews>
  <sheetFormatPr defaultRowHeight="15" x14ac:dyDescent="0.25"/>
  <cols>
    <col min="1" max="1" width="10.140625" customWidth="1"/>
    <col min="2" max="3" width="8.5703125" customWidth="1"/>
    <col min="4" max="4" width="8.42578125" customWidth="1"/>
    <col min="5" max="5" width="8.5703125" customWidth="1"/>
    <col min="6" max="15" width="8.5703125" bestFit="1" customWidth="1"/>
    <col min="16" max="17" width="8.5703125" customWidth="1"/>
    <col min="21" max="21" width="21.7109375" customWidth="1"/>
    <col min="22" max="22" width="12" bestFit="1" customWidth="1"/>
    <col min="23" max="23" width="13.140625" customWidth="1"/>
    <col min="27" max="27" width="39.7109375" bestFit="1" customWidth="1"/>
  </cols>
  <sheetData>
    <row r="1" spans="1:29" x14ac:dyDescent="0.25">
      <c r="A1" s="104" t="str">
        <f>HYPERLINK("#'Contents page'!A1","Contents page")</f>
        <v>Contents page</v>
      </c>
      <c r="C1" t="s">
        <v>246</v>
      </c>
      <c r="E1" t="s">
        <v>246</v>
      </c>
      <c r="G1" t="s">
        <v>246</v>
      </c>
      <c r="I1" t="s">
        <v>246</v>
      </c>
      <c r="K1" t="s">
        <v>246</v>
      </c>
      <c r="M1" t="s">
        <v>247</v>
      </c>
    </row>
    <row r="2" spans="1:29" x14ac:dyDescent="0.25">
      <c r="A2" s="34" t="s">
        <v>22</v>
      </c>
      <c r="B2" s="162" t="s">
        <v>16</v>
      </c>
      <c r="C2" s="162"/>
      <c r="D2" s="162" t="s">
        <v>17</v>
      </c>
      <c r="E2" s="162"/>
      <c r="F2" s="163" t="s">
        <v>1</v>
      </c>
      <c r="G2" s="164"/>
      <c r="H2" s="163" t="s">
        <v>2</v>
      </c>
      <c r="I2" s="164"/>
      <c r="J2" s="163" t="s">
        <v>3</v>
      </c>
      <c r="K2" s="164"/>
      <c r="L2" s="163" t="s">
        <v>4</v>
      </c>
      <c r="M2" s="164"/>
      <c r="N2" s="163" t="s">
        <v>5</v>
      </c>
      <c r="O2" s="164"/>
      <c r="P2" s="163" t="s">
        <v>23</v>
      </c>
      <c r="Q2" s="164"/>
      <c r="R2" s="163" t="s">
        <v>24</v>
      </c>
      <c r="S2" s="164"/>
    </row>
    <row r="3" spans="1:29" x14ac:dyDescent="0.25">
      <c r="B3" s="22" t="s">
        <v>25</v>
      </c>
      <c r="C3" s="36" t="s">
        <v>26</v>
      </c>
      <c r="D3" s="22" t="s">
        <v>25</v>
      </c>
      <c r="E3" s="36" t="s">
        <v>26</v>
      </c>
      <c r="F3" s="22" t="s">
        <v>25</v>
      </c>
      <c r="G3" s="36" t="s">
        <v>26</v>
      </c>
      <c r="H3" s="22" t="s">
        <v>25</v>
      </c>
      <c r="I3" s="36" t="s">
        <v>26</v>
      </c>
      <c r="J3" s="22" t="s">
        <v>25</v>
      </c>
      <c r="K3" s="36" t="s">
        <v>26</v>
      </c>
      <c r="L3" s="22" t="s">
        <v>25</v>
      </c>
      <c r="M3" s="36" t="s">
        <v>26</v>
      </c>
      <c r="N3" s="22" t="s">
        <v>25</v>
      </c>
      <c r="O3" s="36" t="s">
        <v>26</v>
      </c>
      <c r="P3" s="22" t="s">
        <v>25</v>
      </c>
      <c r="Q3" s="36" t="s">
        <v>26</v>
      </c>
      <c r="R3" s="22" t="s">
        <v>25</v>
      </c>
      <c r="S3" s="36" t="s">
        <v>26</v>
      </c>
      <c r="U3" s="33" t="s">
        <v>28</v>
      </c>
      <c r="V3" s="33" t="s">
        <v>25</v>
      </c>
      <c r="W3" s="33" t="s">
        <v>26</v>
      </c>
      <c r="AA3" s="33" t="s">
        <v>28</v>
      </c>
      <c r="AB3" s="33" t="s">
        <v>25</v>
      </c>
      <c r="AC3" s="33" t="s">
        <v>26</v>
      </c>
    </row>
    <row r="4" spans="1:29" x14ac:dyDescent="0.25">
      <c r="A4" s="42">
        <v>36434</v>
      </c>
      <c r="B4" s="24">
        <v>16.723580181818182</v>
      </c>
      <c r="C4" s="24">
        <v>17.992705272727274</v>
      </c>
      <c r="D4" s="24">
        <v>58.448365090909085</v>
      </c>
      <c r="E4" s="24">
        <v>41.333129818181817</v>
      </c>
      <c r="F4" s="24">
        <v>19.006910000000875</v>
      </c>
      <c r="G4" s="24">
        <v>33.736169999999618</v>
      </c>
      <c r="H4" s="24">
        <v>1.6354239999999833</v>
      </c>
      <c r="I4" s="24">
        <v>2.4472399999999848</v>
      </c>
      <c r="J4" s="24">
        <v>63.24</v>
      </c>
      <c r="K4" s="24">
        <v>3.89</v>
      </c>
      <c r="L4" s="24">
        <v>8.51</v>
      </c>
      <c r="M4" s="24">
        <v>9.3699999999999992</v>
      </c>
      <c r="N4" s="24">
        <v>51</v>
      </c>
      <c r="O4" s="24">
        <v>51.12</v>
      </c>
      <c r="P4" s="24">
        <f>(SUM($B$4:B4)+SUM($D$4:D4)+SUM($F$4:F4)+SUM($H$4:H4)+SUM($J$4:J4)+SUM($L$4:L4)+SUM($N$4:N4))/1000</f>
        <v>0.21856427927272812</v>
      </c>
      <c r="Q4" s="24">
        <f>(SUM($C$4:C4)+SUM($E$4:E4)+SUM($G$4:G4)+SUM($I$4:I4)+SUM($K$4:K4)+SUM($M$4:M4)+SUM($O$4:O4))/1000</f>
        <v>0.15988924509090871</v>
      </c>
      <c r="R4" s="24">
        <f t="shared" ref="R4:R35" si="0">(B4+D4+F4+H4+J4+L4+N4)</f>
        <v>218.56427927272813</v>
      </c>
      <c r="S4" s="24">
        <f t="shared" ref="S4:S35" si="1">(C4+E4+G4+I4+K4+M4+O4)</f>
        <v>159.8892450909087</v>
      </c>
      <c r="U4" s="25" t="s">
        <v>17</v>
      </c>
      <c r="V4" s="65">
        <f>SUM(D$4:D$186)/1000</f>
        <v>25.362502740636355</v>
      </c>
      <c r="W4" s="65">
        <f>SUM(E$4:E$186)/1000</f>
        <v>25.165263272999987</v>
      </c>
      <c r="AA4" s="25" t="s">
        <v>29</v>
      </c>
      <c r="AB4" s="43">
        <f>SUM(D$4:D$186)/1000</f>
        <v>25.362502740636355</v>
      </c>
      <c r="AC4" s="43">
        <f>SUM(E$4:E$186)/1000</f>
        <v>25.165263272999987</v>
      </c>
    </row>
    <row r="5" spans="1:29" x14ac:dyDescent="0.25">
      <c r="A5" s="42">
        <v>36435</v>
      </c>
      <c r="B5" s="24">
        <v>18.104875636363637</v>
      </c>
      <c r="C5" s="24">
        <v>19.747556454545453</v>
      </c>
      <c r="D5" s="24">
        <v>57.875547000000005</v>
      </c>
      <c r="E5" s="24">
        <v>48.07203309090908</v>
      </c>
      <c r="F5" s="24">
        <v>41.881560000011127</v>
      </c>
      <c r="G5" s="24">
        <v>53.869440000000999</v>
      </c>
      <c r="H5" s="24">
        <v>1.5739390000000069</v>
      </c>
      <c r="I5" s="24">
        <v>2.5787809999999372</v>
      </c>
      <c r="J5" s="24">
        <v>65.17</v>
      </c>
      <c r="K5" s="24">
        <v>14.47</v>
      </c>
      <c r="L5" s="24">
        <v>13.81</v>
      </c>
      <c r="M5" s="24">
        <v>13.79</v>
      </c>
      <c r="N5" s="24">
        <v>19.850000000000001</v>
      </c>
      <c r="O5" s="24">
        <v>20.3</v>
      </c>
      <c r="P5" s="24">
        <f>(SUM($B$4:B5)+SUM($D$4:D5)+SUM($F$4:F5)+SUM($H$4:H5)+SUM($J$4:J5)+SUM($L$4:L5)+SUM($N$4:N5))/1000</f>
        <v>0.43683020090910291</v>
      </c>
      <c r="Q5" s="24">
        <f>(SUM($C$4:C5)+SUM($E$4:E5)+SUM($G$4:G5)+SUM($I$4:I5)+SUM($K$4:K5)+SUM($M$4:M5)+SUM($O$4:O5))/1000</f>
        <v>0.33271705563636411</v>
      </c>
      <c r="R5" s="24">
        <f t="shared" si="0"/>
        <v>218.26592163637477</v>
      </c>
      <c r="S5" s="24">
        <f t="shared" si="1"/>
        <v>172.82781054545546</v>
      </c>
      <c r="U5" t="s">
        <v>16</v>
      </c>
      <c r="V5" s="65">
        <f>SUM(B$4:B$186)/1000</f>
        <v>3.8199934085454563</v>
      </c>
      <c r="W5" s="65">
        <f>SUM(C$4:C$186)/1000</f>
        <v>3.6846890636363665</v>
      </c>
      <c r="AA5" s="25" t="s">
        <v>34</v>
      </c>
      <c r="AB5" s="43">
        <f>(SUM(B$4:B$186)/1000)+(SUM(H4:H186)/1000)</f>
        <v>4.2767590845454562</v>
      </c>
      <c r="AC5" s="43">
        <f>(SUM(C$4:C$186)/1000)+(SUM(I4:I186)/1000)</f>
        <v>4.1417535276363671</v>
      </c>
    </row>
    <row r="6" spans="1:29" x14ac:dyDescent="0.25">
      <c r="A6" s="42">
        <v>36436</v>
      </c>
      <c r="B6" s="24">
        <v>20.052509636363638</v>
      </c>
      <c r="C6" s="24">
        <v>19.288966909090909</v>
      </c>
      <c r="D6" s="24">
        <v>67.256927636363642</v>
      </c>
      <c r="E6" s="24">
        <v>52.627809454545449</v>
      </c>
      <c r="F6" s="24">
        <v>64.478269999998759</v>
      </c>
      <c r="G6" s="24">
        <v>18.654500000000347</v>
      </c>
      <c r="H6" s="24">
        <v>1.6316470000000254</v>
      </c>
      <c r="I6" s="24">
        <v>2.5446849999999603</v>
      </c>
      <c r="J6" s="24">
        <v>71.48</v>
      </c>
      <c r="K6" s="24">
        <v>14.11</v>
      </c>
      <c r="L6" s="24">
        <v>9.82</v>
      </c>
      <c r="M6" s="24">
        <v>10.38</v>
      </c>
      <c r="N6" s="24">
        <v>24.08</v>
      </c>
      <c r="O6" s="24">
        <v>42.87</v>
      </c>
      <c r="P6" s="24">
        <f>(SUM($B$4:B6)+SUM($D$4:D6)+SUM($F$4:F6)+SUM($H$4:H6)+SUM($J$4:J6)+SUM($L$4:L6)+SUM($N$4:N6))/1000</f>
        <v>0.6956295551818289</v>
      </c>
      <c r="Q6" s="24">
        <f>(SUM($C$4:C6)+SUM($E$4:E6)+SUM($G$4:G6)+SUM($I$4:I6)+SUM($K$4:K6)+SUM($M$4:M6)+SUM($O$4:O6))/1000</f>
        <v>0.49319301700000084</v>
      </c>
      <c r="R6" s="24">
        <f t="shared" si="0"/>
        <v>258.79935427272602</v>
      </c>
      <c r="S6" s="24">
        <f t="shared" si="1"/>
        <v>160.47596136363666</v>
      </c>
      <c r="U6" s="25" t="str">
        <f>F2</f>
        <v>Power Station</v>
      </c>
      <c r="V6" s="65">
        <f>SUM(F$4:F$186)/1000</f>
        <v>9.3073683100001414</v>
      </c>
      <c r="W6" s="65">
        <f>SUM(G$4:G$186)/1000</f>
        <v>7.8374264540762466</v>
      </c>
      <c r="AA6" s="25" t="s">
        <v>35</v>
      </c>
      <c r="AB6" s="43">
        <f>SUM(F$4:F$186)/1000</f>
        <v>9.3073683100001414</v>
      </c>
      <c r="AC6" s="43">
        <f>SUM(G$4:G$186)/1000</f>
        <v>7.8374264540762466</v>
      </c>
    </row>
    <row r="7" spans="1:29" x14ac:dyDescent="0.25">
      <c r="A7" s="42">
        <v>36437</v>
      </c>
      <c r="B7" s="24">
        <v>18.539303909090908</v>
      </c>
      <c r="C7" s="24">
        <v>18.132836545454545</v>
      </c>
      <c r="D7" s="24">
        <v>59.870763818181814</v>
      </c>
      <c r="E7" s="24">
        <v>55.98375336363636</v>
      </c>
      <c r="F7" s="24">
        <v>45.727560000003521</v>
      </c>
      <c r="G7" s="24">
        <v>26.863629999998103</v>
      </c>
      <c r="H7" s="24">
        <v>1.5956019999999969</v>
      </c>
      <c r="I7" s="24">
        <v>2.4958800000000183</v>
      </c>
      <c r="J7" s="24">
        <v>74.39</v>
      </c>
      <c r="K7" s="24">
        <v>12.63</v>
      </c>
      <c r="L7" s="24">
        <v>11.73</v>
      </c>
      <c r="M7" s="24">
        <v>10.17</v>
      </c>
      <c r="N7" s="24">
        <v>23.32</v>
      </c>
      <c r="O7" s="24">
        <v>23.48</v>
      </c>
      <c r="P7" s="24">
        <f>(SUM($B$4:B7)+SUM($D$4:D7)+SUM($F$4:F7)+SUM($H$4:H7)+SUM($J$4:J7)+SUM($L$4:L7)+SUM($N$4:N7))/1000</f>
        <v>0.93080278490910529</v>
      </c>
      <c r="Q7" s="24">
        <f>(SUM($C$4:C7)+SUM($E$4:E7)+SUM($G$4:G7)+SUM($I$4:I7)+SUM($K$4:K7)+SUM($M$4:M7)+SUM($O$4:O7))/1000</f>
        <v>0.64294911690908996</v>
      </c>
      <c r="R7" s="24">
        <f t="shared" si="0"/>
        <v>235.17322972727621</v>
      </c>
      <c r="S7" s="24">
        <f t="shared" si="1"/>
        <v>149.75609990908902</v>
      </c>
      <c r="U7" s="25" t="str">
        <f>H2</f>
        <v>Industrial</v>
      </c>
      <c r="V7" s="65">
        <f>SUM(H$4:H$186)/1000</f>
        <v>0.45676567600000001</v>
      </c>
      <c r="W7" s="65">
        <f>SUM(I$4:I$186)/1000</f>
        <v>0.45706446400000078</v>
      </c>
      <c r="AA7" s="25" t="s">
        <v>36</v>
      </c>
      <c r="AB7" s="43">
        <f>SUM(AB4:AB6)</f>
        <v>38.946630135181955</v>
      </c>
      <c r="AC7" s="43">
        <f>SUM(AC4:AC6)</f>
        <v>37.144443254712598</v>
      </c>
    </row>
    <row r="8" spans="1:29" x14ac:dyDescent="0.25">
      <c r="A8" s="42">
        <v>36438</v>
      </c>
      <c r="B8" s="24">
        <v>19.016123818181818</v>
      </c>
      <c r="C8" s="24">
        <v>17.972054909090907</v>
      </c>
      <c r="D8" s="24">
        <v>65.405514363636371</v>
      </c>
      <c r="E8" s="24">
        <v>55.067257090909088</v>
      </c>
      <c r="F8" s="24">
        <v>33.0721699999837</v>
      </c>
      <c r="G8" s="24">
        <v>39.225970000001517</v>
      </c>
      <c r="H8" s="24">
        <v>1.6340610000000169</v>
      </c>
      <c r="I8" s="24">
        <v>2.2286459999999346</v>
      </c>
      <c r="J8" s="24">
        <v>74.41</v>
      </c>
      <c r="K8" s="24">
        <v>21.77</v>
      </c>
      <c r="L8" s="24">
        <v>11.38</v>
      </c>
      <c r="M8" s="24">
        <v>8.9700000000000006</v>
      </c>
      <c r="N8" s="24">
        <v>25.75</v>
      </c>
      <c r="O8" s="24">
        <v>12.61</v>
      </c>
      <c r="P8" s="24">
        <f>(SUM($B$4:B8)+SUM($D$4:D8)+SUM($F$4:F8)+SUM($H$4:H8)+SUM($J$4:J8)+SUM($L$4:L8)+SUM($N$4:N8))/1000</f>
        <v>1.1614706540909072</v>
      </c>
      <c r="Q8" s="24">
        <f>(SUM($C$4:C8)+SUM($E$4:E8)+SUM($G$4:G8)+SUM($I$4:I8)+SUM($K$4:K8)+SUM($M$4:M8)+SUM($O$4:O8))/1000</f>
        <v>0.80079304490909131</v>
      </c>
      <c r="R8" s="24">
        <f t="shared" si="0"/>
        <v>230.6678691818019</v>
      </c>
      <c r="S8" s="24">
        <f t="shared" si="1"/>
        <v>157.84392800000148</v>
      </c>
      <c r="U8" s="25" t="str">
        <f>J2</f>
        <v>EU Export</v>
      </c>
      <c r="V8" s="65">
        <f>SUM(J$4:J$186)/1000</f>
        <v>7.5908100000000012</v>
      </c>
      <c r="W8" s="65">
        <f>SUM(K$4:K$186)/1000</f>
        <v>1.7067700000000001</v>
      </c>
      <c r="AA8" s="25" t="s">
        <v>37</v>
      </c>
      <c r="AB8" s="43">
        <f>SUM(L$4:L$186)/1000</f>
        <v>2.9625100000000013</v>
      </c>
      <c r="AC8" s="43">
        <f>SUM(M$4:M$186)/1000</f>
        <v>2.984939999999999</v>
      </c>
    </row>
    <row r="9" spans="1:29" x14ac:dyDescent="0.25">
      <c r="A9" s="42">
        <v>36439</v>
      </c>
      <c r="B9" s="24">
        <v>19.643851272727272</v>
      </c>
      <c r="C9" s="24">
        <v>17.761199454545455</v>
      </c>
      <c r="D9" s="24">
        <v>67.992644272727276</v>
      </c>
      <c r="E9" s="24">
        <v>47.515372181818179</v>
      </c>
      <c r="F9" s="24">
        <v>34.005550000009734</v>
      </c>
      <c r="G9" s="24">
        <v>21.666579999999204</v>
      </c>
      <c r="H9" s="24">
        <v>1.6938819999999708</v>
      </c>
      <c r="I9" s="24">
        <v>2.1679800000000329</v>
      </c>
      <c r="J9" s="24">
        <v>73.78</v>
      </c>
      <c r="K9" s="24">
        <v>21.01</v>
      </c>
      <c r="L9" s="24">
        <v>8.7200000000000006</v>
      </c>
      <c r="M9" s="24">
        <v>8.2200000000000006</v>
      </c>
      <c r="N9" s="24">
        <v>15.78</v>
      </c>
      <c r="O9" s="24">
        <v>35.11</v>
      </c>
      <c r="P9" s="24">
        <f>(SUM($B$4:B9)+SUM($D$4:D9)+SUM($F$4:F9)+SUM($H$4:H9)+SUM($J$4:J9)+SUM($L$4:L9)+SUM($N$4:N9))/1000</f>
        <v>1.3830865816363711</v>
      </c>
      <c r="Q9" s="24">
        <f>(SUM($C$4:C9)+SUM($E$4:E9)+SUM($G$4:G9)+SUM($I$4:I9)+SUM($K$4:K9)+SUM($M$4:M9)+SUM($O$4:O9))/1000</f>
        <v>0.95424417654545413</v>
      </c>
      <c r="R9" s="24">
        <f t="shared" si="0"/>
        <v>221.61592754546427</v>
      </c>
      <c r="S9" s="24">
        <f t="shared" si="1"/>
        <v>153.45113163636285</v>
      </c>
      <c r="U9" s="25" t="str">
        <f>L2</f>
        <v>Ireland Export</v>
      </c>
      <c r="V9" s="65">
        <f>SUM(L$4:L$186)/1000</f>
        <v>2.9625100000000013</v>
      </c>
      <c r="W9" s="65">
        <f>SUM(M$4:M$186)/1000</f>
        <v>2.984939999999999</v>
      </c>
      <c r="AA9" s="25" t="s">
        <v>38</v>
      </c>
      <c r="AB9" s="43">
        <f>SUM(J$4:J$186)/1000</f>
        <v>7.5908100000000012</v>
      </c>
      <c r="AC9" s="43">
        <f>SUM(K$4:K$186)/1000</f>
        <v>1.7067700000000001</v>
      </c>
    </row>
    <row r="10" spans="1:29" x14ac:dyDescent="0.25">
      <c r="A10" s="42">
        <v>36440</v>
      </c>
      <c r="B10" s="24">
        <v>18.893620727272726</v>
      </c>
      <c r="C10" s="24">
        <v>17.931124000000001</v>
      </c>
      <c r="D10" s="24">
        <v>67.279413363636365</v>
      </c>
      <c r="E10" s="24">
        <v>42.14204872727273</v>
      </c>
      <c r="F10" s="24">
        <v>26.887219999997143</v>
      </c>
      <c r="G10" s="24">
        <v>22.682630000001019</v>
      </c>
      <c r="H10" s="24">
        <v>1.5971009999999677</v>
      </c>
      <c r="I10" s="24">
        <v>2.1352089999999873</v>
      </c>
      <c r="J10" s="24">
        <v>72.459999999999994</v>
      </c>
      <c r="K10" s="24">
        <v>22.56</v>
      </c>
      <c r="L10" s="24">
        <v>9.91</v>
      </c>
      <c r="M10" s="24">
        <v>10.23</v>
      </c>
      <c r="N10" s="24">
        <v>31.47</v>
      </c>
      <c r="O10" s="24">
        <v>42.55</v>
      </c>
      <c r="P10" s="24">
        <f>(SUM($B$4:B10)+SUM($D$4:D10)+SUM($F$4:F10)+SUM($H$4:H10)+SUM($J$4:J10)+SUM($L$4:L10)+SUM($N$4:N10))/1000</f>
        <v>1.6115839367272777</v>
      </c>
      <c r="Q10" s="24">
        <f>(SUM($C$4:C10)+SUM($E$4:E10)+SUM($G$4:G10)+SUM($I$4:I10)+SUM($K$4:K10)+SUM($M$4:M10)+SUM($O$4:O10))/1000</f>
        <v>1.114475188272728</v>
      </c>
      <c r="R10" s="24">
        <f t="shared" si="0"/>
        <v>228.49735509090618</v>
      </c>
      <c r="S10" s="24">
        <f t="shared" si="1"/>
        <v>160.23101172727377</v>
      </c>
      <c r="U10" s="26" t="str">
        <f>N2</f>
        <v>Storage Injection</v>
      </c>
      <c r="V10" s="101">
        <f>SUM(N$4:N$186)/1000</f>
        <v>2.5447400000000013</v>
      </c>
      <c r="W10" s="101">
        <f>SUM(O$4:O$186)/1000</f>
        <v>2.3033899999999998</v>
      </c>
      <c r="AA10" s="25" t="s">
        <v>5</v>
      </c>
      <c r="AB10" s="44">
        <f>SUM(N$4:N$186)/1000</f>
        <v>2.5447400000000013</v>
      </c>
      <c r="AC10" s="44">
        <f>SUM(O$4:O$186)/1000</f>
        <v>2.3033899999999998</v>
      </c>
    </row>
    <row r="11" spans="1:29" x14ac:dyDescent="0.25">
      <c r="A11" s="42">
        <v>36441</v>
      </c>
      <c r="B11" s="24">
        <v>17.233205818181819</v>
      </c>
      <c r="C11" s="24">
        <v>18.053150636363636</v>
      </c>
      <c r="D11" s="24">
        <v>65.930400090909089</v>
      </c>
      <c r="E11" s="24">
        <v>43.162436999999997</v>
      </c>
      <c r="F11" s="24">
        <v>38.78250999999991</v>
      </c>
      <c r="G11" s="24">
        <v>36.704000000000079</v>
      </c>
      <c r="H11" s="24">
        <v>1.5214020000000912</v>
      </c>
      <c r="I11" s="24">
        <v>2.1119750000000161</v>
      </c>
      <c r="J11" s="24">
        <v>63.82</v>
      </c>
      <c r="K11" s="24">
        <v>22.49</v>
      </c>
      <c r="L11" s="24">
        <v>10.47</v>
      </c>
      <c r="M11" s="24">
        <v>12.44</v>
      </c>
      <c r="N11" s="24">
        <v>20.32</v>
      </c>
      <c r="O11" s="24">
        <v>18.78</v>
      </c>
      <c r="P11" s="24">
        <f>(SUM($B$4:B11)+SUM($D$4:D11)+SUM($F$4:F11)+SUM($H$4:H11)+SUM($J$4:J11)+SUM($L$4:L11)+SUM($N$4:N11))/1000</f>
        <v>1.8296614546363683</v>
      </c>
      <c r="Q11" s="24">
        <f>(SUM($C$4:C11)+SUM($E$4:E11)+SUM($G$4:G11)+SUM($I$4:I11)+SUM($K$4:K11)+SUM($M$4:M11)+SUM($O$4:O11))/1000</f>
        <v>1.2682167509090914</v>
      </c>
      <c r="R11" s="24">
        <f t="shared" si="0"/>
        <v>218.07751790909091</v>
      </c>
      <c r="S11" s="24">
        <f t="shared" si="1"/>
        <v>153.74156263636374</v>
      </c>
      <c r="U11" s="25" t="s">
        <v>39</v>
      </c>
      <c r="V11" s="18">
        <f>SUM(V4:V10)</f>
        <v>52.044690135181959</v>
      </c>
      <c r="W11" s="18">
        <f>SUM(W4:W10)</f>
        <v>44.139543254712599</v>
      </c>
      <c r="AA11" s="25" t="s">
        <v>40</v>
      </c>
      <c r="AB11" s="43">
        <f>SUM(AB7:AB10)</f>
        <v>52.044690135181966</v>
      </c>
      <c r="AC11" s="43">
        <f>SUM(AC7:AC10)</f>
        <v>44.139543254712599</v>
      </c>
    </row>
    <row r="12" spans="1:29" x14ac:dyDescent="0.25">
      <c r="A12" s="42">
        <v>36442</v>
      </c>
      <c r="B12" s="24">
        <v>17.228352000000001</v>
      </c>
      <c r="C12" s="24">
        <v>19.109269999999999</v>
      </c>
      <c r="D12" s="24">
        <v>69.676235727272726</v>
      </c>
      <c r="E12" s="24">
        <v>43.717178454545454</v>
      </c>
      <c r="F12" s="24">
        <v>23.546479999985177</v>
      </c>
      <c r="G12" s="24">
        <v>62.921689999999494</v>
      </c>
      <c r="H12" s="24">
        <v>1.4073639999999539</v>
      </c>
      <c r="I12" s="24">
        <v>2.0618420000001012</v>
      </c>
      <c r="J12" s="24">
        <v>68.56</v>
      </c>
      <c r="K12" s="24">
        <v>26.09</v>
      </c>
      <c r="L12" s="24">
        <v>7.22</v>
      </c>
      <c r="M12" s="24">
        <v>14.6</v>
      </c>
      <c r="N12" s="24">
        <v>30.4</v>
      </c>
      <c r="O12" s="24">
        <v>2.2200000000000002</v>
      </c>
      <c r="P12" s="24">
        <f>(SUM($B$4:B12)+SUM($D$4:D12)+SUM($F$4:F12)+SUM($H$4:H12)+SUM($J$4:J12)+SUM($L$4:L12)+SUM($N$4:N12))/1000</f>
        <v>2.0476998863636262</v>
      </c>
      <c r="Q12" s="24">
        <f>(SUM($C$4:C12)+SUM($E$4:E12)+SUM($G$4:G12)+SUM($I$4:I12)+SUM($K$4:K12)+SUM($M$4:M12)+SUM($O$4:O12))/1000</f>
        <v>1.4389367313636368</v>
      </c>
      <c r="R12" s="24">
        <f t="shared" si="0"/>
        <v>218.03843172725789</v>
      </c>
      <c r="S12" s="24">
        <f t="shared" si="1"/>
        <v>170.71998045454504</v>
      </c>
    </row>
    <row r="13" spans="1:29" x14ac:dyDescent="0.25">
      <c r="A13" s="42">
        <v>36443</v>
      </c>
      <c r="B13" s="24">
        <v>19.55871209090909</v>
      </c>
      <c r="C13" s="24">
        <v>19.554107999999999</v>
      </c>
      <c r="D13" s="24">
        <v>75.520838454545455</v>
      </c>
      <c r="E13" s="24">
        <v>43.879194727272726</v>
      </c>
      <c r="F13" s="24">
        <v>49.397690000014833</v>
      </c>
      <c r="G13" s="24">
        <v>34.313280000001086</v>
      </c>
      <c r="H13" s="24">
        <v>1.4700260000000025</v>
      </c>
      <c r="I13" s="24">
        <v>2.0394800000000921</v>
      </c>
      <c r="J13" s="24">
        <v>72.239999999999995</v>
      </c>
      <c r="K13" s="24">
        <v>29.14</v>
      </c>
      <c r="L13" s="24">
        <v>13.93</v>
      </c>
      <c r="M13" s="24">
        <v>10.56</v>
      </c>
      <c r="N13" s="24">
        <v>19.39</v>
      </c>
      <c r="O13" s="24">
        <v>46.56</v>
      </c>
      <c r="P13" s="24">
        <f>(SUM($B$4:B13)+SUM($D$4:D13)+SUM($F$4:F13)+SUM($H$4:H13)+SUM($J$4:J13)+SUM($L$4:L13)+SUM($N$4:N13))/1000</f>
        <v>2.2992071529090961</v>
      </c>
      <c r="Q13" s="24">
        <f>(SUM($C$4:C13)+SUM($E$4:E13)+SUM($G$4:G13)+SUM($I$4:I13)+SUM($K$4:K13)+SUM($M$4:M13)+SUM($O$4:O13))/1000</f>
        <v>1.6249827940909107</v>
      </c>
      <c r="R13" s="24">
        <f t="shared" si="0"/>
        <v>251.50726654546935</v>
      </c>
      <c r="S13" s="24">
        <f t="shared" si="1"/>
        <v>186.04606272727392</v>
      </c>
    </row>
    <row r="14" spans="1:29" x14ac:dyDescent="0.25">
      <c r="A14" s="42">
        <v>36444</v>
      </c>
      <c r="B14" s="24">
        <v>21.147574090909092</v>
      </c>
      <c r="C14" s="24">
        <v>19.022019454545454</v>
      </c>
      <c r="D14" s="24">
        <v>85.382070818181816</v>
      </c>
      <c r="E14" s="24">
        <v>52.562097272727264</v>
      </c>
      <c r="F14" s="24">
        <v>69.160550000003951</v>
      </c>
      <c r="G14" s="24">
        <v>35.454399999998728</v>
      </c>
      <c r="H14" s="24">
        <v>1.3277050000000032</v>
      </c>
      <c r="I14" s="24">
        <v>2.0991899999999468</v>
      </c>
      <c r="J14" s="24">
        <v>65.58</v>
      </c>
      <c r="K14" s="24">
        <v>21.16</v>
      </c>
      <c r="L14" s="24">
        <v>13.98</v>
      </c>
      <c r="M14" s="24">
        <v>16.07</v>
      </c>
      <c r="N14" s="24">
        <v>6.14</v>
      </c>
      <c r="O14" s="24">
        <v>29.04</v>
      </c>
      <c r="P14" s="24">
        <f>(SUM($B$4:B14)+SUM($D$4:D14)+SUM($F$4:F14)+SUM($H$4:H14)+SUM($J$4:J14)+SUM($L$4:L14)+SUM($N$4:N14))/1000</f>
        <v>2.5619250528181907</v>
      </c>
      <c r="Q14" s="24">
        <f>(SUM($C$4:C14)+SUM($E$4:E14)+SUM($G$4:G14)+SUM($I$4:I14)+SUM($K$4:K14)+SUM($M$4:M14)+SUM($O$4:O14))/1000</f>
        <v>1.8003905008181822</v>
      </c>
      <c r="R14" s="24">
        <f t="shared" si="0"/>
        <v>262.71789990909485</v>
      </c>
      <c r="S14" s="24">
        <f t="shared" si="1"/>
        <v>175.40770672727137</v>
      </c>
    </row>
    <row r="15" spans="1:29" x14ac:dyDescent="0.25">
      <c r="A15" s="42">
        <v>36445</v>
      </c>
      <c r="B15" s="24">
        <v>20.769538545454544</v>
      </c>
      <c r="C15" s="24">
        <v>19.647459909090909</v>
      </c>
      <c r="D15" s="24">
        <v>84.190892363636365</v>
      </c>
      <c r="E15" s="24">
        <v>60.503684545454547</v>
      </c>
      <c r="F15" s="24">
        <v>74.235299999981393</v>
      </c>
      <c r="G15" s="24">
        <v>60.663600000000514</v>
      </c>
      <c r="H15" s="24">
        <v>1.3808850000000041</v>
      </c>
      <c r="I15" s="24">
        <v>2.1209900000000248</v>
      </c>
      <c r="J15" s="24">
        <v>68.33</v>
      </c>
      <c r="K15" s="24">
        <v>7.24</v>
      </c>
      <c r="L15" s="24">
        <v>15.54</v>
      </c>
      <c r="M15" s="24">
        <v>16.61</v>
      </c>
      <c r="N15" s="24">
        <v>5.87</v>
      </c>
      <c r="O15" s="24">
        <v>25.48</v>
      </c>
      <c r="P15" s="24">
        <f>(SUM($B$4:B15)+SUM($D$4:D15)+SUM($F$4:F15)+SUM($H$4:H15)+SUM($J$4:J15)+SUM($L$4:L15)+SUM($N$4:N15))/1000</f>
        <v>2.8322416687272631</v>
      </c>
      <c r="Q15" s="24">
        <f>(SUM($C$4:C15)+SUM($E$4:E15)+SUM($G$4:G15)+SUM($I$4:I15)+SUM($K$4:K15)+SUM($M$4:M15)+SUM($O$4:O15))/1000</f>
        <v>1.9926562352727279</v>
      </c>
      <c r="R15" s="24">
        <f t="shared" si="0"/>
        <v>270.31661590907237</v>
      </c>
      <c r="S15" s="24">
        <f t="shared" si="1"/>
        <v>192.26573445454599</v>
      </c>
    </row>
    <row r="16" spans="1:29" x14ac:dyDescent="0.25">
      <c r="A16" s="42">
        <v>36446</v>
      </c>
      <c r="B16" s="24">
        <v>20.944818727272729</v>
      </c>
      <c r="C16" s="24">
        <v>19.303752727272727</v>
      </c>
      <c r="D16" s="24">
        <v>74.831293272727279</v>
      </c>
      <c r="E16" s="24">
        <v>61.970524454545448</v>
      </c>
      <c r="F16" s="24">
        <v>76.857540000022013</v>
      </c>
      <c r="G16" s="24">
        <v>15.190860000001116</v>
      </c>
      <c r="H16" s="24">
        <v>1.3471530000000329</v>
      </c>
      <c r="I16" s="24">
        <v>2.1578430000000406</v>
      </c>
      <c r="J16" s="24">
        <v>71.48</v>
      </c>
      <c r="K16" s="24">
        <v>16.97</v>
      </c>
      <c r="L16" s="24">
        <v>14.85</v>
      </c>
      <c r="M16" s="24">
        <v>11.41</v>
      </c>
      <c r="N16" s="24">
        <v>7.82</v>
      </c>
      <c r="O16" s="24">
        <v>59.71</v>
      </c>
      <c r="P16" s="24">
        <f>(SUM($B$4:B16)+SUM($D$4:D16)+SUM($F$4:F16)+SUM($H$4:H16)+SUM($J$4:J16)+SUM($L$4:L16)+SUM($N$4:N16))/1000</f>
        <v>3.1003724737272855</v>
      </c>
      <c r="Q16" s="24">
        <f>(SUM($C$4:C16)+SUM($E$4:E16)+SUM($G$4:G16)+SUM($I$4:I16)+SUM($K$4:K16)+SUM($M$4:M16)+SUM($O$4:O16))/1000</f>
        <v>2.1793692154545474</v>
      </c>
      <c r="R16" s="24">
        <f t="shared" si="0"/>
        <v>268.13080500002206</v>
      </c>
      <c r="S16" s="24">
        <f t="shared" si="1"/>
        <v>186.71298018181935</v>
      </c>
    </row>
    <row r="17" spans="1:21" x14ac:dyDescent="0.25">
      <c r="A17" s="42">
        <v>36447</v>
      </c>
      <c r="B17" s="24">
        <v>21.064309636363635</v>
      </c>
      <c r="C17" s="24">
        <v>17.813207454545456</v>
      </c>
      <c r="D17" s="24">
        <v>76.09226054545455</v>
      </c>
      <c r="E17" s="24">
        <v>75.936029272727282</v>
      </c>
      <c r="F17" s="24">
        <v>74.292499999977721</v>
      </c>
      <c r="G17" s="24">
        <v>14.143929999998472</v>
      </c>
      <c r="H17" s="24">
        <v>1.3515619999999489</v>
      </c>
      <c r="I17" s="24">
        <v>2.2175989999999652</v>
      </c>
      <c r="J17" s="24">
        <v>76.36</v>
      </c>
      <c r="K17" s="24">
        <v>4.66</v>
      </c>
      <c r="L17" s="24">
        <v>14.1</v>
      </c>
      <c r="M17" s="24">
        <v>12.79</v>
      </c>
      <c r="N17" s="24">
        <v>6.2</v>
      </c>
      <c r="O17" s="24">
        <v>50.7</v>
      </c>
      <c r="P17" s="24">
        <f>(SUM($B$4:B17)+SUM($D$4:D17)+SUM($F$4:F17)+SUM($H$4:H17)+SUM($J$4:J17)+SUM($L$4:L17)+SUM($N$4:N17))/1000</f>
        <v>3.3698331059090805</v>
      </c>
      <c r="Q17" s="24">
        <f>(SUM($C$4:C17)+SUM($E$4:E17)+SUM($G$4:G17)+SUM($I$4:I17)+SUM($K$4:K17)+SUM($M$4:M17)+SUM($O$4:O17))/1000</f>
        <v>2.3576299811818187</v>
      </c>
      <c r="R17" s="24">
        <f t="shared" si="0"/>
        <v>269.46063218179586</v>
      </c>
      <c r="S17" s="24">
        <f t="shared" si="1"/>
        <v>178.26076572727118</v>
      </c>
      <c r="U17" s="36" t="s">
        <v>44</v>
      </c>
    </row>
    <row r="18" spans="1:21" x14ac:dyDescent="0.25">
      <c r="A18" s="42">
        <v>36448</v>
      </c>
      <c r="B18" s="24">
        <v>18.003496272727272</v>
      </c>
      <c r="C18" s="24">
        <v>18.258699363636364</v>
      </c>
      <c r="D18" s="24">
        <v>72.108756272727277</v>
      </c>
      <c r="E18" s="24">
        <v>93.952281090909082</v>
      </c>
      <c r="F18" s="24">
        <v>29.957770000003862</v>
      </c>
      <c r="G18" s="24">
        <v>29.406039999999347</v>
      </c>
      <c r="H18" s="24">
        <v>1.3149540000000268</v>
      </c>
      <c r="I18" s="24">
        <v>2.2302510000000098</v>
      </c>
      <c r="J18" s="24">
        <v>63.3</v>
      </c>
      <c r="K18" s="24">
        <v>4.72</v>
      </c>
      <c r="L18" s="24">
        <v>9.4600000000000009</v>
      </c>
      <c r="M18" s="24">
        <v>16.96</v>
      </c>
      <c r="N18" s="24">
        <v>25.61</v>
      </c>
      <c r="O18" s="24">
        <v>17.16</v>
      </c>
      <c r="P18" s="24">
        <f>(SUM($B$4:B18)+SUM($D$4:D18)+SUM($F$4:F18)+SUM($H$4:H18)+SUM($J$4:J18)+SUM($L$4:L18)+SUM($N$4:N18))/1000</f>
        <v>3.5895880824545396</v>
      </c>
      <c r="Q18" s="24">
        <f>(SUM($C$4:C18)+SUM($E$4:E18)+SUM($G$4:G18)+SUM($I$4:I18)+SUM($K$4:K18)+SUM($M$4:M18)+SUM($O$4:O18))/1000</f>
        <v>2.5403172526363638</v>
      </c>
      <c r="R18" s="24">
        <f t="shared" si="0"/>
        <v>219.75497654545842</v>
      </c>
      <c r="S18" s="24">
        <f t="shared" si="1"/>
        <v>182.6872714545448</v>
      </c>
    </row>
    <row r="19" spans="1:21" x14ac:dyDescent="0.25">
      <c r="A19" s="42">
        <v>36449</v>
      </c>
      <c r="B19" s="24">
        <v>18.608788727272728</v>
      </c>
      <c r="C19" s="24">
        <v>19.754986636363636</v>
      </c>
      <c r="D19" s="24">
        <v>72.182295454545454</v>
      </c>
      <c r="E19" s="24">
        <v>114.46110663636364</v>
      </c>
      <c r="F19" s="24">
        <v>32.303469999991336</v>
      </c>
      <c r="G19" s="24">
        <v>66.276080000000164</v>
      </c>
      <c r="H19" s="24">
        <v>1.3125710000000017</v>
      </c>
      <c r="I19" s="24">
        <v>2.3003969999998484</v>
      </c>
      <c r="J19" s="24">
        <v>65.11</v>
      </c>
      <c r="K19" s="24">
        <v>5.51</v>
      </c>
      <c r="L19" s="24">
        <v>11.52</v>
      </c>
      <c r="M19" s="24">
        <v>15.03</v>
      </c>
      <c r="N19" s="24">
        <v>31.6</v>
      </c>
      <c r="O19" s="24">
        <v>0.59</v>
      </c>
      <c r="P19" s="24">
        <f>(SUM($B$4:B19)+SUM($D$4:D19)+SUM($F$4:F19)+SUM($H$4:H19)+SUM($J$4:J19)+SUM($L$4:L19)+SUM($N$4:N19))/1000</f>
        <v>3.8222252076363485</v>
      </c>
      <c r="Q19" s="24">
        <f>(SUM($C$4:C19)+SUM($E$4:E19)+SUM($G$4:G19)+SUM($I$4:I19)+SUM($K$4:K19)+SUM($M$4:M19)+SUM($O$4:O19))/1000</f>
        <v>2.7642398229090905</v>
      </c>
      <c r="R19" s="24">
        <f t="shared" si="0"/>
        <v>232.63712518180952</v>
      </c>
      <c r="S19" s="24">
        <f t="shared" si="1"/>
        <v>223.92257027272728</v>
      </c>
    </row>
    <row r="20" spans="1:21" x14ac:dyDescent="0.25">
      <c r="A20" s="42">
        <v>36450</v>
      </c>
      <c r="B20" s="24">
        <v>20.21236281818182</v>
      </c>
      <c r="C20" s="24">
        <v>18.012936909090911</v>
      </c>
      <c r="D20" s="24">
        <v>67.18193936363636</v>
      </c>
      <c r="E20" s="24">
        <v>100.64677136363638</v>
      </c>
      <c r="F20" s="24">
        <v>55.229820000009362</v>
      </c>
      <c r="G20" s="24">
        <v>34.270430000001596</v>
      </c>
      <c r="H20" s="24">
        <v>1.4418909999999872</v>
      </c>
      <c r="I20" s="24">
        <v>2.2340250000001354</v>
      </c>
      <c r="J20" s="24">
        <v>71.819999999999993</v>
      </c>
      <c r="K20" s="24">
        <v>27.89</v>
      </c>
      <c r="L20" s="24">
        <v>13.06</v>
      </c>
      <c r="M20" s="24">
        <v>11.87</v>
      </c>
      <c r="N20" s="24">
        <v>40.92</v>
      </c>
      <c r="O20" s="24">
        <v>2.0099999999999998</v>
      </c>
      <c r="P20" s="24">
        <f>(SUM($B$4:B20)+SUM($D$4:D20)+SUM($F$4:F20)+SUM($H$4:H20)+SUM($J$4:J20)+SUM($L$4:L20)+SUM($N$4:N20))/1000</f>
        <v>4.092091220818177</v>
      </c>
      <c r="Q20" s="24">
        <f>(SUM($C$4:C20)+SUM($E$4:E20)+SUM($G$4:G20)+SUM($I$4:I20)+SUM($K$4:K20)+SUM($M$4:M20)+SUM($O$4:O20))/1000</f>
        <v>2.9611739861818198</v>
      </c>
      <c r="R20" s="24">
        <f t="shared" si="0"/>
        <v>269.86601318182755</v>
      </c>
      <c r="S20" s="24">
        <f t="shared" si="1"/>
        <v>196.93416327272899</v>
      </c>
    </row>
    <row r="21" spans="1:21" x14ac:dyDescent="0.25">
      <c r="A21" s="42">
        <v>36451</v>
      </c>
      <c r="B21" s="24">
        <v>22.087836727272727</v>
      </c>
      <c r="C21" s="24">
        <v>18.774409272727272</v>
      </c>
      <c r="D21" s="24">
        <v>75.02497345454546</v>
      </c>
      <c r="E21" s="24">
        <v>91.489011909090905</v>
      </c>
      <c r="F21" s="24">
        <v>79.167990000013262</v>
      </c>
      <c r="G21" s="24">
        <v>18.108049999997696</v>
      </c>
      <c r="H21" s="24">
        <v>1.6483379999998873</v>
      </c>
      <c r="I21" s="24">
        <v>2.2342699999998072</v>
      </c>
      <c r="J21" s="24">
        <v>70.62</v>
      </c>
      <c r="K21" s="24">
        <v>27.94</v>
      </c>
      <c r="L21" s="24">
        <v>16.29</v>
      </c>
      <c r="M21" s="24">
        <v>12.19</v>
      </c>
      <c r="N21" s="24">
        <v>6.88</v>
      </c>
      <c r="O21" s="24">
        <v>12.96</v>
      </c>
      <c r="P21" s="24">
        <f>(SUM($B$4:B21)+SUM($D$4:D21)+SUM($F$4:F21)+SUM($H$4:H21)+SUM($J$4:J21)+SUM($L$4:L21)+SUM($N$4:N21))/1000</f>
        <v>4.3638103590000084</v>
      </c>
      <c r="Q21" s="24">
        <f>(SUM($C$4:C21)+SUM($E$4:E21)+SUM($G$4:G21)+SUM($I$4:I21)+SUM($K$4:K21)+SUM($M$4:M21)+SUM($O$4:O21))/1000</f>
        <v>3.144869727363635</v>
      </c>
      <c r="R21" s="24">
        <f t="shared" si="0"/>
        <v>271.71913818183134</v>
      </c>
      <c r="S21" s="24">
        <f t="shared" si="1"/>
        <v>183.69574118181569</v>
      </c>
    </row>
    <row r="22" spans="1:21" x14ac:dyDescent="0.25">
      <c r="A22" s="42">
        <v>36452</v>
      </c>
      <c r="B22" s="24">
        <v>19.565553090909091</v>
      </c>
      <c r="C22" s="24">
        <v>19.583466999999999</v>
      </c>
      <c r="D22" s="24">
        <v>76.287248181818185</v>
      </c>
      <c r="E22" s="24">
        <v>71.79229554545455</v>
      </c>
      <c r="F22" s="24">
        <v>56.806579999989538</v>
      </c>
      <c r="G22" s="24">
        <v>36.471870000000806</v>
      </c>
      <c r="H22" s="24">
        <v>1.6953160000000209</v>
      </c>
      <c r="I22" s="24">
        <v>2.2407200000000653</v>
      </c>
      <c r="J22" s="24">
        <v>71.06</v>
      </c>
      <c r="K22" s="24">
        <v>25.75</v>
      </c>
      <c r="L22" s="24">
        <v>12.44</v>
      </c>
      <c r="M22" s="24">
        <v>15.6</v>
      </c>
      <c r="N22" s="24">
        <v>25.8</v>
      </c>
      <c r="O22" s="24">
        <v>18.170000000000002</v>
      </c>
      <c r="P22" s="24">
        <f>(SUM($B$4:B22)+SUM($D$4:D22)+SUM($F$4:F22)+SUM($H$4:H22)+SUM($J$4:J22)+SUM($L$4:L22)+SUM($N$4:N22))/1000</f>
        <v>4.6274650562727251</v>
      </c>
      <c r="Q22" s="24">
        <f>(SUM($C$4:C22)+SUM($E$4:E22)+SUM($G$4:G22)+SUM($I$4:I22)+SUM($K$4:K22)+SUM($M$4:M22)+SUM($O$4:O22))/1000</f>
        <v>3.3344780799090907</v>
      </c>
      <c r="R22" s="24">
        <f t="shared" si="0"/>
        <v>263.65469727271682</v>
      </c>
      <c r="S22" s="24">
        <f t="shared" si="1"/>
        <v>189.60835254545543</v>
      </c>
    </row>
    <row r="23" spans="1:21" x14ac:dyDescent="0.25">
      <c r="A23" s="42">
        <v>36453</v>
      </c>
      <c r="B23" s="24">
        <v>22.332709363636365</v>
      </c>
      <c r="C23" s="24">
        <v>19.714264363636364</v>
      </c>
      <c r="D23" s="24">
        <v>75.106605818181819</v>
      </c>
      <c r="E23" s="24">
        <v>79.200297181818186</v>
      </c>
      <c r="F23" s="24">
        <v>80.506189999990013</v>
      </c>
      <c r="G23" s="24">
        <v>23.907169999999557</v>
      </c>
      <c r="H23" s="24">
        <v>1.977642000000059</v>
      </c>
      <c r="I23" s="24">
        <v>2.3002299999999778</v>
      </c>
      <c r="J23" s="24">
        <v>69.22</v>
      </c>
      <c r="K23" s="24">
        <v>26.84</v>
      </c>
      <c r="L23" s="24">
        <v>15.53</v>
      </c>
      <c r="M23" s="24">
        <v>13.97</v>
      </c>
      <c r="N23" s="24">
        <v>6.15</v>
      </c>
      <c r="O23" s="24">
        <v>30.68</v>
      </c>
      <c r="P23" s="24">
        <f>(SUM($B$4:B23)+SUM($D$4:D23)+SUM($F$4:F23)+SUM($H$4:H23)+SUM($J$4:J23)+SUM($L$4:L23)+SUM($N$4:N23))/1000</f>
        <v>4.8982882034545341</v>
      </c>
      <c r="Q23" s="24">
        <f>(SUM($C$4:C23)+SUM($E$4:E23)+SUM($G$4:G23)+SUM($I$4:I23)+SUM($K$4:K23)+SUM($M$4:M23)+SUM($O$4:O23))/1000</f>
        <v>3.531090041454545</v>
      </c>
      <c r="R23" s="24">
        <f t="shared" si="0"/>
        <v>270.82314718180822</v>
      </c>
      <c r="S23" s="24">
        <f t="shared" si="1"/>
        <v>196.61196154545408</v>
      </c>
    </row>
    <row r="24" spans="1:21" x14ac:dyDescent="0.25">
      <c r="A24" s="42">
        <v>36454</v>
      </c>
      <c r="B24" s="24">
        <v>21.412293363636362</v>
      </c>
      <c r="C24" s="24">
        <v>17.811130454545456</v>
      </c>
      <c r="D24" s="24">
        <v>71.200617636363631</v>
      </c>
      <c r="E24" s="24">
        <v>82.172708</v>
      </c>
      <c r="F24" s="24">
        <v>71.102380000007699</v>
      </c>
      <c r="G24" s="24">
        <v>27.267780000000503</v>
      </c>
      <c r="H24" s="24">
        <v>1.8987429999999694</v>
      </c>
      <c r="I24" s="24">
        <v>2.3264999999999989</v>
      </c>
      <c r="J24" s="24">
        <v>69.540000000000006</v>
      </c>
      <c r="K24" s="24">
        <v>20.04</v>
      </c>
      <c r="L24" s="24">
        <v>14.34</v>
      </c>
      <c r="M24" s="24">
        <v>15.46</v>
      </c>
      <c r="N24" s="24">
        <v>6.03</v>
      </c>
      <c r="O24" s="24">
        <v>22.87</v>
      </c>
      <c r="P24" s="24">
        <f>(SUM($B$4:B24)+SUM($D$4:D24)+SUM($F$4:F24)+SUM($H$4:H24)+SUM($J$4:J24)+SUM($L$4:L24)+SUM($N$4:N24))/1000</f>
        <v>5.1538122374545399</v>
      </c>
      <c r="Q24" s="24">
        <f>(SUM($C$4:C24)+SUM($E$4:E24)+SUM($G$4:G24)+SUM($I$4:I24)+SUM($K$4:K24)+SUM($M$4:M24)+SUM($O$4:O24))/1000</f>
        <v>3.7190381599090907</v>
      </c>
      <c r="R24" s="24">
        <f t="shared" si="0"/>
        <v>255.5240340000077</v>
      </c>
      <c r="S24" s="24">
        <f t="shared" si="1"/>
        <v>187.94811845454598</v>
      </c>
    </row>
    <row r="25" spans="1:21" x14ac:dyDescent="0.25">
      <c r="A25" s="42">
        <v>36455</v>
      </c>
      <c r="B25" s="24">
        <v>19.803106818181817</v>
      </c>
      <c r="C25" s="24">
        <v>18.474309909090909</v>
      </c>
      <c r="D25" s="24">
        <v>58.363732727272733</v>
      </c>
      <c r="E25" s="24">
        <v>89.101638545454549</v>
      </c>
      <c r="F25" s="24">
        <v>60.716090000018504</v>
      </c>
      <c r="G25" s="24">
        <v>41.020760000001459</v>
      </c>
      <c r="H25" s="24">
        <v>1.9800950000001085</v>
      </c>
      <c r="I25" s="24">
        <v>2.2470509999999835</v>
      </c>
      <c r="J25" s="24">
        <v>61.97</v>
      </c>
      <c r="K25" s="24">
        <v>16.03</v>
      </c>
      <c r="L25" s="24">
        <v>14</v>
      </c>
      <c r="M25" s="24">
        <v>15.14</v>
      </c>
      <c r="N25" s="24">
        <v>22.8</v>
      </c>
      <c r="O25" s="24">
        <v>4.8499999999999996</v>
      </c>
      <c r="P25" s="24">
        <f>(SUM($B$4:B25)+SUM($D$4:D25)+SUM($F$4:F25)+SUM($H$4:H25)+SUM($J$4:J25)+SUM($L$4:L25)+SUM($N$4:N25))/1000</f>
        <v>5.3934452620000135</v>
      </c>
      <c r="Q25" s="24">
        <f>(SUM($C$4:C25)+SUM($E$4:E25)+SUM($G$4:G25)+SUM($I$4:I25)+SUM($K$4:K25)+SUM($M$4:M25)+SUM($O$4:O25))/1000</f>
        <v>3.9059019193636377</v>
      </c>
      <c r="R25" s="24">
        <f t="shared" si="0"/>
        <v>239.63302454547318</v>
      </c>
      <c r="S25" s="24">
        <f t="shared" si="1"/>
        <v>186.86375945454685</v>
      </c>
    </row>
    <row r="26" spans="1:21" x14ac:dyDescent="0.25">
      <c r="A26" s="42">
        <v>36456</v>
      </c>
      <c r="B26" s="24">
        <v>19.738776000000001</v>
      </c>
      <c r="C26" s="24">
        <v>20.405149454545455</v>
      </c>
      <c r="D26" s="24">
        <v>59.551996000000003</v>
      </c>
      <c r="E26" s="24">
        <v>100.80136536363638</v>
      </c>
      <c r="F26" s="24">
        <v>47.498559999999543</v>
      </c>
      <c r="G26" s="24">
        <v>53.420509999998679</v>
      </c>
      <c r="H26" s="24">
        <v>2.0102509999999825</v>
      </c>
      <c r="I26" s="24">
        <v>2.1733000000000802</v>
      </c>
      <c r="J26" s="24">
        <v>58.65</v>
      </c>
      <c r="K26" s="24">
        <v>28.71</v>
      </c>
      <c r="L26" s="24">
        <v>14.39</v>
      </c>
      <c r="M26" s="24">
        <v>15.39</v>
      </c>
      <c r="N26" s="24">
        <v>36.130000000000003</v>
      </c>
      <c r="O26" s="24">
        <v>0.38</v>
      </c>
      <c r="P26" s="24">
        <f>(SUM($B$4:B26)+SUM($D$4:D26)+SUM($F$4:F26)+SUM($H$4:H26)+SUM($J$4:J26)+SUM($L$4:L26)+SUM($N$4:N26))/1000</f>
        <v>5.6314148450000125</v>
      </c>
      <c r="Q26" s="24">
        <f>(SUM($C$4:C26)+SUM($E$4:E26)+SUM($G$4:G26)+SUM($I$4:I26)+SUM($K$4:K26)+SUM($M$4:M26)+SUM($O$4:O26))/1000</f>
        <v>4.1271822441818173</v>
      </c>
      <c r="R26" s="24">
        <f t="shared" si="0"/>
        <v>237.96958299999955</v>
      </c>
      <c r="S26" s="24">
        <f t="shared" si="1"/>
        <v>221.28032481818059</v>
      </c>
    </row>
    <row r="27" spans="1:21" x14ac:dyDescent="0.25">
      <c r="A27" s="42">
        <v>36457</v>
      </c>
      <c r="B27" s="24">
        <v>20.760344181818184</v>
      </c>
      <c r="C27" s="24">
        <v>20.285131909090911</v>
      </c>
      <c r="D27" s="24">
        <v>67.590531181818179</v>
      </c>
      <c r="E27" s="24">
        <v>95.942049545454537</v>
      </c>
      <c r="F27" s="24">
        <v>58.533389999990938</v>
      </c>
      <c r="G27" s="24">
        <v>56.635440000000614</v>
      </c>
      <c r="H27" s="24">
        <v>2.0536729999999705</v>
      </c>
      <c r="I27" s="24">
        <v>2.4883479999997853</v>
      </c>
      <c r="J27" s="24">
        <v>66.27</v>
      </c>
      <c r="K27" s="24">
        <v>27.54</v>
      </c>
      <c r="L27" s="24">
        <v>14.23</v>
      </c>
      <c r="M27" s="24">
        <v>17.21</v>
      </c>
      <c r="N27" s="24">
        <v>13.56</v>
      </c>
      <c r="O27" s="24">
        <v>0.8</v>
      </c>
      <c r="P27" s="24">
        <f>(SUM($B$4:B27)+SUM($D$4:D27)+SUM($F$4:F27)+SUM($H$4:H27)+SUM($J$4:J27)+SUM($L$4:L27)+SUM($N$4:N27))/1000</f>
        <v>5.8744127833636401</v>
      </c>
      <c r="Q27" s="24">
        <f>(SUM($C$4:C27)+SUM($E$4:E27)+SUM($G$4:G27)+SUM($I$4:I27)+SUM($K$4:K27)+SUM($M$4:M27)+SUM($O$4:O27))/1000</f>
        <v>4.3480832136363636</v>
      </c>
      <c r="R27" s="24">
        <f t="shared" si="0"/>
        <v>242.99793836362724</v>
      </c>
      <c r="S27" s="24">
        <f t="shared" si="1"/>
        <v>220.90096945454584</v>
      </c>
    </row>
    <row r="28" spans="1:21" x14ac:dyDescent="0.25">
      <c r="A28" s="42">
        <v>36458</v>
      </c>
      <c r="B28" s="24">
        <v>20.968089818181816</v>
      </c>
      <c r="C28" s="24">
        <v>20.143784</v>
      </c>
      <c r="D28" s="24">
        <v>69.783193545454537</v>
      </c>
      <c r="E28" s="24">
        <v>100.67450172727273</v>
      </c>
      <c r="F28" s="24">
        <v>66.94786000000218</v>
      </c>
      <c r="G28" s="24">
        <v>59.491459999998952</v>
      </c>
      <c r="H28" s="24">
        <v>2.0384520000000883</v>
      </c>
      <c r="I28" s="24">
        <v>2.5941029999999978</v>
      </c>
      <c r="J28" s="24">
        <v>71.33</v>
      </c>
      <c r="K28" s="24">
        <v>26.7</v>
      </c>
      <c r="L28" s="24">
        <v>12.93</v>
      </c>
      <c r="M28" s="24">
        <v>16.079999999999998</v>
      </c>
      <c r="N28" s="24">
        <v>6.49</v>
      </c>
      <c r="O28" s="24">
        <v>0</v>
      </c>
      <c r="P28" s="24">
        <f>(SUM($B$4:B28)+SUM($D$4:D28)+SUM($F$4:F28)+SUM($H$4:H28)+SUM($J$4:J28)+SUM($L$4:L28)+SUM($N$4:N28))/1000</f>
        <v>6.1249003787272782</v>
      </c>
      <c r="Q28" s="24">
        <f>(SUM($C$4:C28)+SUM($E$4:E28)+SUM($G$4:G28)+SUM($I$4:I28)+SUM($K$4:K28)+SUM($M$4:M28)+SUM($O$4:O28))/1000</f>
        <v>4.5737670623636353</v>
      </c>
      <c r="R28" s="24">
        <f t="shared" si="0"/>
        <v>250.48759536363866</v>
      </c>
      <c r="S28" s="24">
        <f t="shared" si="1"/>
        <v>225.68384872727165</v>
      </c>
    </row>
    <row r="29" spans="1:21" x14ac:dyDescent="0.25">
      <c r="A29" s="42">
        <v>36459</v>
      </c>
      <c r="B29" s="24">
        <v>20.895475181818181</v>
      </c>
      <c r="C29" s="24">
        <v>20.126878181818181</v>
      </c>
      <c r="D29" s="24">
        <v>61.980846818181817</v>
      </c>
      <c r="E29" s="24">
        <v>95.795370454545449</v>
      </c>
      <c r="F29" s="24">
        <v>44.488190000006227</v>
      </c>
      <c r="G29" s="24">
        <v>54.964290000000297</v>
      </c>
      <c r="H29" s="24">
        <v>2.0474019999999271</v>
      </c>
      <c r="I29" s="24">
        <v>2.4800499999999879</v>
      </c>
      <c r="J29" s="24">
        <v>73.209999999999994</v>
      </c>
      <c r="K29" s="24">
        <v>22.92</v>
      </c>
      <c r="L29" s="24">
        <v>12.51</v>
      </c>
      <c r="M29" s="24">
        <v>17.32</v>
      </c>
      <c r="N29" s="24">
        <v>9.74</v>
      </c>
      <c r="O29" s="24">
        <v>1.4</v>
      </c>
      <c r="P29" s="24">
        <f>(SUM($B$4:B29)+SUM($D$4:D29)+SUM($F$4:F29)+SUM($H$4:H29)+SUM($J$4:J29)+SUM($L$4:L29)+SUM($N$4:N29))/1000</f>
        <v>6.3497722927272866</v>
      </c>
      <c r="Q29" s="24">
        <f>(SUM($C$4:C29)+SUM($E$4:E29)+SUM($G$4:G29)+SUM($I$4:I29)+SUM($K$4:K29)+SUM($M$4:M29)+SUM($O$4:O29))/1000</f>
        <v>4.7887736509999987</v>
      </c>
      <c r="R29" s="24">
        <f t="shared" si="0"/>
        <v>224.87191400000614</v>
      </c>
      <c r="S29" s="24">
        <f t="shared" si="1"/>
        <v>215.00658863636389</v>
      </c>
    </row>
    <row r="30" spans="1:21" x14ac:dyDescent="0.25">
      <c r="A30" s="42">
        <v>36460</v>
      </c>
      <c r="B30" s="24">
        <v>21.62083509090909</v>
      </c>
      <c r="C30" s="24">
        <v>19.553545727272727</v>
      </c>
      <c r="D30" s="24">
        <v>62.011177909090911</v>
      </c>
      <c r="E30" s="24">
        <v>99.002428363636369</v>
      </c>
      <c r="F30" s="24">
        <v>59.250329999993525</v>
      </c>
      <c r="G30" s="24">
        <v>46.55089999999997</v>
      </c>
      <c r="H30" s="24">
        <v>1.9407340000000464</v>
      </c>
      <c r="I30" s="24">
        <v>2.4598320000002856</v>
      </c>
      <c r="J30" s="24">
        <v>74.430000000000007</v>
      </c>
      <c r="K30" s="24">
        <v>21.46</v>
      </c>
      <c r="L30" s="24">
        <v>13.8</v>
      </c>
      <c r="M30" s="24">
        <v>16.649999999999999</v>
      </c>
      <c r="N30" s="24">
        <v>6.46</v>
      </c>
      <c r="O30" s="24">
        <v>0</v>
      </c>
      <c r="P30" s="24">
        <f>(SUM($B$4:B30)+SUM($D$4:D30)+SUM($F$4:F30)+SUM($H$4:H30)+SUM($J$4:J30)+SUM($L$4:L30)+SUM($N$4:N30))/1000</f>
        <v>6.5892853697272793</v>
      </c>
      <c r="Q30" s="24">
        <f>(SUM($C$4:C30)+SUM($E$4:E30)+SUM($G$4:G30)+SUM($I$4:I30)+SUM($K$4:K30)+SUM($M$4:M30)+SUM($O$4:O30))/1000</f>
        <v>4.9944503570909085</v>
      </c>
      <c r="R30" s="24">
        <f t="shared" si="0"/>
        <v>239.51307699999359</v>
      </c>
      <c r="S30" s="24">
        <f t="shared" si="1"/>
        <v>205.67670609090936</v>
      </c>
    </row>
    <row r="31" spans="1:21" x14ac:dyDescent="0.25">
      <c r="A31" s="42">
        <v>36461</v>
      </c>
      <c r="B31" s="24">
        <v>21.16871609090909</v>
      </c>
      <c r="C31" s="24">
        <v>17.446731454545453</v>
      </c>
      <c r="D31" s="24">
        <v>59.60470236363637</v>
      </c>
      <c r="E31" s="24">
        <v>91.327296727272724</v>
      </c>
      <c r="F31" s="24">
        <v>51.080600000000402</v>
      </c>
      <c r="G31" s="24">
        <v>22.29976999999899</v>
      </c>
      <c r="H31" s="24">
        <v>2.1359939999999518</v>
      </c>
      <c r="I31" s="24">
        <v>2.5619450000000854</v>
      </c>
      <c r="J31" s="24">
        <v>67.69</v>
      </c>
      <c r="K31" s="24">
        <v>20.190000000000001</v>
      </c>
      <c r="L31" s="24">
        <v>11.76</v>
      </c>
      <c r="M31" s="24">
        <v>12.89</v>
      </c>
      <c r="N31" s="24">
        <v>7.31</v>
      </c>
      <c r="O31" s="24">
        <v>23.2</v>
      </c>
      <c r="P31" s="24">
        <f>(SUM($B$4:B31)+SUM($D$4:D31)+SUM($F$4:F31)+SUM($H$4:H31)+SUM($J$4:J31)+SUM($L$4:L31)+SUM($N$4:N31))/1000</f>
        <v>6.8100353821818249</v>
      </c>
      <c r="Q31" s="24">
        <f>(SUM($C$4:C31)+SUM($E$4:E31)+SUM($G$4:G31)+SUM($I$4:I31)+SUM($K$4:K31)+SUM($M$4:M31)+SUM($O$4:O31))/1000</f>
        <v>5.1843661002727268</v>
      </c>
      <c r="R31" s="24">
        <f t="shared" si="0"/>
        <v>220.75001245454581</v>
      </c>
      <c r="S31" s="24">
        <f t="shared" si="1"/>
        <v>189.91574318181728</v>
      </c>
    </row>
    <row r="32" spans="1:21" x14ac:dyDescent="0.25">
      <c r="A32" s="42">
        <v>36462</v>
      </c>
      <c r="B32" s="24">
        <v>20.87077690909091</v>
      </c>
      <c r="C32" s="24">
        <v>17.521275636363637</v>
      </c>
      <c r="D32" s="24">
        <v>60.602562000000006</v>
      </c>
      <c r="E32" s="24">
        <v>93.974534727272712</v>
      </c>
      <c r="F32" s="24">
        <v>44.271500000007627</v>
      </c>
      <c r="G32" s="24">
        <v>18.368170000000472</v>
      </c>
      <c r="H32" s="24">
        <v>2.1862759999999453</v>
      </c>
      <c r="I32" s="24">
        <v>2.4678639999999472</v>
      </c>
      <c r="J32" s="24">
        <v>67.59</v>
      </c>
      <c r="K32" s="24">
        <v>14.64</v>
      </c>
      <c r="L32" s="24">
        <v>10.199999999999999</v>
      </c>
      <c r="M32" s="24">
        <v>14.91</v>
      </c>
      <c r="N32" s="24">
        <v>11.68</v>
      </c>
      <c r="O32" s="24">
        <v>30.45</v>
      </c>
      <c r="P32" s="24">
        <f>(SUM($B$4:B32)+SUM($D$4:D32)+SUM($F$4:F32)+SUM($H$4:H32)+SUM($J$4:J32)+SUM($L$4:L32)+SUM($N$4:N32))/1000</f>
        <v>7.0274364970909238</v>
      </c>
      <c r="Q32" s="24">
        <f>(SUM($C$4:C32)+SUM($E$4:E32)+SUM($G$4:G32)+SUM($I$4:I32)+SUM($K$4:K32)+SUM($M$4:M32)+SUM($O$4:O32))/1000</f>
        <v>5.376697944636363</v>
      </c>
      <c r="R32" s="24">
        <f t="shared" si="0"/>
        <v>217.40111490909851</v>
      </c>
      <c r="S32" s="24">
        <f t="shared" si="1"/>
        <v>192.33184436363675</v>
      </c>
    </row>
    <row r="33" spans="1:19" x14ac:dyDescent="0.25">
      <c r="A33" s="42">
        <v>36463</v>
      </c>
      <c r="B33" s="24">
        <v>20.08038190909091</v>
      </c>
      <c r="C33" s="24">
        <v>19.643672181818182</v>
      </c>
      <c r="D33" s="24">
        <v>65.727310181818183</v>
      </c>
      <c r="E33" s="24">
        <v>105.06941372727273</v>
      </c>
      <c r="F33" s="24">
        <v>31.495769999999457</v>
      </c>
      <c r="G33" s="24">
        <v>44.520940000000479</v>
      </c>
      <c r="H33" s="24">
        <v>2.3328130000000931</v>
      </c>
      <c r="I33" s="24">
        <v>2.5294999999999712</v>
      </c>
      <c r="J33" s="24">
        <v>72.23</v>
      </c>
      <c r="K33" s="24">
        <v>6.06</v>
      </c>
      <c r="L33" s="24">
        <v>10.65</v>
      </c>
      <c r="M33" s="24">
        <v>15.79</v>
      </c>
      <c r="N33" s="24">
        <v>25.88</v>
      </c>
      <c r="O33" s="24">
        <v>5.56</v>
      </c>
      <c r="P33" s="24">
        <f>(SUM($B$4:B33)+SUM($D$4:D33)+SUM($F$4:F33)+SUM($H$4:H33)+SUM($J$4:J33)+SUM($L$4:L33)+SUM($N$4:N33))/1000</f>
        <v>7.2558327721818321</v>
      </c>
      <c r="Q33" s="24">
        <f>(SUM($C$4:C33)+SUM($E$4:E33)+SUM($G$4:G33)+SUM($I$4:I33)+SUM($K$4:K33)+SUM($M$4:M33)+SUM($O$4:O33))/1000</f>
        <v>5.5758714705454544</v>
      </c>
      <c r="R33" s="24">
        <f t="shared" si="0"/>
        <v>228.39627509090863</v>
      </c>
      <c r="S33" s="24">
        <f t="shared" si="1"/>
        <v>199.17352590909138</v>
      </c>
    </row>
    <row r="34" spans="1:19" x14ac:dyDescent="0.25">
      <c r="A34" s="42">
        <v>36464</v>
      </c>
      <c r="B34" s="24">
        <v>21.106568363636363</v>
      </c>
      <c r="C34" s="24">
        <v>19.820752090909092</v>
      </c>
      <c r="D34" s="24">
        <v>73.550008181818171</v>
      </c>
      <c r="E34" s="24">
        <v>107.10667781818182</v>
      </c>
      <c r="F34" s="24">
        <v>46.888910000003925</v>
      </c>
      <c r="G34" s="24">
        <v>40.42870999999873</v>
      </c>
      <c r="H34" s="24">
        <v>2.8906559999999604</v>
      </c>
      <c r="I34" s="24">
        <v>2.3854899999999977</v>
      </c>
      <c r="J34" s="24">
        <v>72.09</v>
      </c>
      <c r="K34" s="24">
        <v>4.26</v>
      </c>
      <c r="L34" s="24">
        <v>14.49</v>
      </c>
      <c r="M34" s="24">
        <v>14.59</v>
      </c>
      <c r="N34" s="24">
        <v>6.38</v>
      </c>
      <c r="O34" s="24">
        <v>11.75</v>
      </c>
      <c r="P34" s="24">
        <f>(SUM($B$4:B34)+SUM($D$4:D34)+SUM($F$4:F34)+SUM($H$4:H34)+SUM($J$4:J34)+SUM($L$4:L34)+SUM($N$4:N34))/1000</f>
        <v>7.4932289147272897</v>
      </c>
      <c r="Q34" s="24">
        <f>(SUM($C$4:C34)+SUM($E$4:E34)+SUM($G$4:G34)+SUM($I$4:I34)+SUM($K$4:K34)+SUM($M$4:M34)+SUM($O$4:O34))/1000</f>
        <v>5.7762131004545436</v>
      </c>
      <c r="R34" s="24">
        <f t="shared" si="0"/>
        <v>237.39614254545842</v>
      </c>
      <c r="S34" s="24">
        <f t="shared" si="1"/>
        <v>200.34162990908965</v>
      </c>
    </row>
    <row r="35" spans="1:19" x14ac:dyDescent="0.25">
      <c r="A35" s="42">
        <v>36465</v>
      </c>
      <c r="B35" s="24">
        <v>21.397626363636363</v>
      </c>
      <c r="C35" s="24">
        <v>19.273297090909089</v>
      </c>
      <c r="D35" s="24">
        <v>86.030505818181823</v>
      </c>
      <c r="E35" s="24">
        <v>104.20706127272729</v>
      </c>
      <c r="F35" s="24">
        <v>29.127060000017309</v>
      </c>
      <c r="G35" s="24">
        <v>19.368720000000977</v>
      </c>
      <c r="H35" s="24">
        <v>3.1296619999999455</v>
      </c>
      <c r="I35" s="24">
        <v>2.4524000000000665</v>
      </c>
      <c r="J35" s="24">
        <v>38.82</v>
      </c>
      <c r="K35" s="24">
        <v>13.84</v>
      </c>
      <c r="L35" s="24">
        <v>14.08</v>
      </c>
      <c r="M35" s="24">
        <v>14.24</v>
      </c>
      <c r="N35" s="24">
        <v>28.16</v>
      </c>
      <c r="O35" s="24">
        <v>43.68</v>
      </c>
      <c r="P35" s="24">
        <f>(SUM($B$4:B35)+SUM($D$4:D35)+SUM($F$4:F35)+SUM($H$4:H35)+SUM($J$4:J35)+SUM($L$4:L35)+SUM($N$4:N35))/1000</f>
        <v>7.7139737689091259</v>
      </c>
      <c r="Q35" s="24">
        <f>(SUM($C$4:C35)+SUM($E$4:E35)+SUM($G$4:G35)+SUM($I$4:I35)+SUM($K$4:K35)+SUM($M$4:M35)+SUM($O$4:O35))/1000</f>
        <v>5.9932745788181814</v>
      </c>
      <c r="R35" s="24">
        <f t="shared" si="0"/>
        <v>220.74485418183542</v>
      </c>
      <c r="S35" s="24">
        <f t="shared" si="1"/>
        <v>217.06147836363746</v>
      </c>
    </row>
    <row r="36" spans="1:19" x14ac:dyDescent="0.25">
      <c r="A36" s="42">
        <v>36466</v>
      </c>
      <c r="B36" s="24">
        <v>22.884267727272729</v>
      </c>
      <c r="C36" s="24">
        <v>18.660836545454547</v>
      </c>
      <c r="D36" s="24">
        <v>100.92001818181816</v>
      </c>
      <c r="E36" s="24">
        <v>119.56640909090908</v>
      </c>
      <c r="F36" s="24">
        <v>32.834909999993215</v>
      </c>
      <c r="G36" s="24">
        <v>29.387229999997363</v>
      </c>
      <c r="H36" s="24">
        <v>3.1625209999999973</v>
      </c>
      <c r="I36" s="24">
        <v>2.4003400000001456</v>
      </c>
      <c r="J36" s="24">
        <v>47.11</v>
      </c>
      <c r="K36" s="24">
        <v>24.9</v>
      </c>
      <c r="L36" s="24">
        <v>13.93</v>
      </c>
      <c r="M36" s="24">
        <v>15</v>
      </c>
      <c r="N36" s="24">
        <v>7.62</v>
      </c>
      <c r="O36" s="24">
        <v>8.5</v>
      </c>
      <c r="P36" s="24">
        <f>(SUM($B$4:B36)+SUM($D$4:D36)+SUM($F$4:F36)+SUM($H$4:H36)+SUM($J$4:J36)+SUM($L$4:L36)+SUM($N$4:N36))/1000</f>
        <v>7.9424354858182102</v>
      </c>
      <c r="Q36" s="24">
        <f>(SUM($C$4:C36)+SUM($E$4:E36)+SUM($G$4:G36)+SUM($I$4:I36)+SUM($K$4:K36)+SUM($M$4:M36)+SUM($O$4:O36))/1000</f>
        <v>6.2116893944545417</v>
      </c>
      <c r="R36" s="24">
        <f t="shared" ref="R36:R67" si="2">(B36+D36+F36+H36+J36+L36+N36)</f>
        <v>228.46171690908409</v>
      </c>
      <c r="S36" s="24">
        <f t="shared" ref="S36:S67" si="3">(C36+E36+G36+I36+K36+M36+O36)</f>
        <v>218.41481563636114</v>
      </c>
    </row>
    <row r="37" spans="1:19" x14ac:dyDescent="0.25">
      <c r="A37" s="42">
        <v>36467</v>
      </c>
      <c r="B37" s="24">
        <v>22.991678909090908</v>
      </c>
      <c r="C37" s="24">
        <v>19.743189909090908</v>
      </c>
      <c r="D37" s="24">
        <v>101.29723709090909</v>
      </c>
      <c r="E37" s="24">
        <v>114.01779018181819</v>
      </c>
      <c r="F37" s="24">
        <v>61.780059999979201</v>
      </c>
      <c r="G37" s="24">
        <v>29.532180000004157</v>
      </c>
      <c r="H37" s="24">
        <v>3.1466740000000115</v>
      </c>
      <c r="I37" s="24">
        <v>2.6190400000001914</v>
      </c>
      <c r="J37" s="24">
        <v>63.54</v>
      </c>
      <c r="K37" s="24">
        <v>26.51</v>
      </c>
      <c r="L37" s="24">
        <v>18.05</v>
      </c>
      <c r="M37" s="24">
        <v>16.72</v>
      </c>
      <c r="N37" s="24">
        <v>6.37</v>
      </c>
      <c r="O37" s="24">
        <v>23.13</v>
      </c>
      <c r="P37" s="24">
        <f>(SUM($B$4:B37)+SUM($D$4:D37)+SUM($F$4:F37)+SUM($H$4:H37)+SUM($J$4:J37)+SUM($L$4:L37)+SUM($N$4:N37))/1000</f>
        <v>8.2196111358181891</v>
      </c>
      <c r="Q37" s="24">
        <f>(SUM($C$4:C37)+SUM($E$4:E37)+SUM($G$4:G37)+SUM($I$4:I37)+SUM($K$4:K37)+SUM($M$4:M37)+SUM($O$4:O37))/1000</f>
        <v>6.4439615945454563</v>
      </c>
      <c r="R37" s="24">
        <f t="shared" si="2"/>
        <v>277.17564999997921</v>
      </c>
      <c r="S37" s="24">
        <f t="shared" si="3"/>
        <v>232.27220009091343</v>
      </c>
    </row>
    <row r="38" spans="1:19" x14ac:dyDescent="0.25">
      <c r="A38" s="42">
        <v>36468</v>
      </c>
      <c r="B38" s="24">
        <v>22.425151454545453</v>
      </c>
      <c r="C38" s="24">
        <v>18.892213000000002</v>
      </c>
      <c r="D38" s="24">
        <v>111.39156609090909</v>
      </c>
      <c r="E38" s="24">
        <v>115.98799118181817</v>
      </c>
      <c r="F38" s="24">
        <v>60.833630000003808</v>
      </c>
      <c r="G38" s="24">
        <v>38.523029999997071</v>
      </c>
      <c r="H38" s="24">
        <v>2.9583099999999947</v>
      </c>
      <c r="I38" s="24">
        <v>2.6024700000000234</v>
      </c>
      <c r="J38" s="24">
        <v>74.11</v>
      </c>
      <c r="K38" s="24">
        <v>6.7</v>
      </c>
      <c r="L38" s="24">
        <v>17.14</v>
      </c>
      <c r="M38" s="24">
        <v>14.26</v>
      </c>
      <c r="N38" s="24">
        <v>6.91</v>
      </c>
      <c r="O38" s="24">
        <v>16.14</v>
      </c>
      <c r="P38" s="24">
        <f>(SUM($B$4:B38)+SUM($D$4:D38)+SUM($F$4:F38)+SUM($H$4:H38)+SUM($J$4:J38)+SUM($L$4:L38)+SUM($N$4:N38))/1000</f>
        <v>8.5153797933636479</v>
      </c>
      <c r="Q38" s="24">
        <f>(SUM($C$4:C38)+SUM($E$4:E38)+SUM($G$4:G38)+SUM($I$4:I38)+SUM($K$4:K38)+SUM($M$4:M38)+SUM($O$4:O38))/1000</f>
        <v>6.6570672987272719</v>
      </c>
      <c r="R38" s="24">
        <f t="shared" si="2"/>
        <v>295.76865754545832</v>
      </c>
      <c r="S38" s="24">
        <f t="shared" si="3"/>
        <v>213.10570418181527</v>
      </c>
    </row>
    <row r="39" spans="1:19" x14ac:dyDescent="0.25">
      <c r="A39" s="42">
        <v>36469</v>
      </c>
      <c r="B39" s="24">
        <v>19.188326636363637</v>
      </c>
      <c r="C39" s="24">
        <v>18.922183909090908</v>
      </c>
      <c r="D39" s="24">
        <v>105.21072854545454</v>
      </c>
      <c r="E39" s="24">
        <v>110.10773409090908</v>
      </c>
      <c r="F39" s="24">
        <v>43.469980000014267</v>
      </c>
      <c r="G39" s="24">
        <v>31.340170000002441</v>
      </c>
      <c r="H39" s="24">
        <v>2.8663299999999734</v>
      </c>
      <c r="I39" s="24">
        <v>2.467679999999782</v>
      </c>
      <c r="J39" s="24">
        <v>66.09</v>
      </c>
      <c r="K39" s="24">
        <v>6.15</v>
      </c>
      <c r="L39" s="24">
        <v>12.54</v>
      </c>
      <c r="M39" s="24">
        <v>12.32</v>
      </c>
      <c r="N39" s="24">
        <v>8.01</v>
      </c>
      <c r="O39" s="24">
        <v>34.24</v>
      </c>
      <c r="P39" s="24">
        <f>(SUM($B$4:B39)+SUM($D$4:D39)+SUM($F$4:F39)+SUM($H$4:H39)+SUM($J$4:J39)+SUM($L$4:L39)+SUM($N$4:N39))/1000</f>
        <v>8.7727551585454808</v>
      </c>
      <c r="Q39" s="24">
        <f>(SUM($C$4:C39)+SUM($E$4:E39)+SUM($G$4:G39)+SUM($I$4:I39)+SUM($K$4:K39)+SUM($M$4:M39)+SUM($O$4:O39))/1000</f>
        <v>6.8726150667272732</v>
      </c>
      <c r="R39" s="24">
        <f t="shared" si="2"/>
        <v>257.37536518183242</v>
      </c>
      <c r="S39" s="24">
        <f t="shared" si="3"/>
        <v>215.54776800000221</v>
      </c>
    </row>
    <row r="40" spans="1:19" x14ac:dyDescent="0.25">
      <c r="A40" s="42">
        <v>36470</v>
      </c>
      <c r="B40" s="24">
        <v>19.786746818181818</v>
      </c>
      <c r="C40" s="24">
        <v>19.791679727272726</v>
      </c>
      <c r="D40" s="24">
        <v>101.17778745454547</v>
      </c>
      <c r="E40" s="24">
        <v>122.04453845454545</v>
      </c>
      <c r="F40" s="24">
        <v>28.094570000003376</v>
      </c>
      <c r="G40" s="24">
        <v>34.08111592840303</v>
      </c>
      <c r="H40" s="24">
        <v>2.8962100000000319</v>
      </c>
      <c r="I40" s="24">
        <v>2.4200800000001106</v>
      </c>
      <c r="J40" s="24">
        <v>68.650000000000006</v>
      </c>
      <c r="K40" s="24">
        <v>13.61</v>
      </c>
      <c r="L40" s="24">
        <v>10.4</v>
      </c>
      <c r="M40" s="24">
        <v>14.71</v>
      </c>
      <c r="N40" s="24">
        <v>16.260000000000002</v>
      </c>
      <c r="O40" s="24">
        <v>23.67</v>
      </c>
      <c r="P40" s="24">
        <f>(SUM($B$4:B40)+SUM($D$4:D40)+SUM($F$4:F40)+SUM($H$4:H40)+SUM($J$4:J40)+SUM($L$4:L40)+SUM($N$4:N40))/1000</f>
        <v>9.0200204728182101</v>
      </c>
      <c r="Q40" s="24">
        <f>(SUM($C$4:C40)+SUM($E$4:E40)+SUM($G$4:G40)+SUM($I$4:I40)+SUM($K$4:K40)+SUM($M$4:M40)+SUM($O$4:O40))/1000</f>
        <v>7.1029424808374948</v>
      </c>
      <c r="R40" s="24">
        <f t="shared" si="2"/>
        <v>247.26531427273071</v>
      </c>
      <c r="S40" s="24">
        <f t="shared" si="3"/>
        <v>230.3274141102213</v>
      </c>
    </row>
    <row r="41" spans="1:19" x14ac:dyDescent="0.25">
      <c r="A41" s="42">
        <v>36471</v>
      </c>
      <c r="B41" s="24">
        <v>20.829280090909091</v>
      </c>
      <c r="C41" s="24">
        <v>20.198443909090908</v>
      </c>
      <c r="D41" s="24">
        <v>101.30894181818184</v>
      </c>
      <c r="E41" s="24">
        <v>125.09172918181817</v>
      </c>
      <c r="F41" s="24">
        <v>37.361260000004513</v>
      </c>
      <c r="G41" s="24">
        <v>40.86092999999466</v>
      </c>
      <c r="H41" s="24">
        <v>2.5349200000000129</v>
      </c>
      <c r="I41" s="24">
        <v>2.4073200000001376</v>
      </c>
      <c r="J41" s="24">
        <v>72.08</v>
      </c>
      <c r="K41" s="24">
        <v>19.93</v>
      </c>
      <c r="L41" s="24">
        <v>11.85</v>
      </c>
      <c r="M41" s="24">
        <v>17.170000000000002</v>
      </c>
      <c r="N41" s="24">
        <v>17.21</v>
      </c>
      <c r="O41" s="24">
        <v>4.6100000000000003</v>
      </c>
      <c r="P41" s="24">
        <f>(SUM($B$4:B41)+SUM($D$4:D41)+SUM($F$4:F41)+SUM($H$4:H41)+SUM($J$4:J41)+SUM($L$4:L41)+SUM($N$4:N41))/1000</f>
        <v>9.2831948747273074</v>
      </c>
      <c r="Q41" s="24">
        <f>(SUM($C$4:C41)+SUM($E$4:E41)+SUM($G$4:G41)+SUM($I$4:I41)+SUM($K$4:K41)+SUM($M$4:M41)+SUM($O$4:O41))/1000</f>
        <v>7.333210903928399</v>
      </c>
      <c r="R41" s="24">
        <f t="shared" si="2"/>
        <v>263.17440190909542</v>
      </c>
      <c r="S41" s="24">
        <f t="shared" si="3"/>
        <v>230.26842309090387</v>
      </c>
    </row>
    <row r="42" spans="1:19" x14ac:dyDescent="0.25">
      <c r="A42" s="42">
        <v>36472</v>
      </c>
      <c r="B42" s="24">
        <v>21.883644363636364</v>
      </c>
      <c r="C42" s="24">
        <v>20.592221272727272</v>
      </c>
      <c r="D42" s="24">
        <v>98.79799372727274</v>
      </c>
      <c r="E42" s="24">
        <v>130.93268145454547</v>
      </c>
      <c r="F42" s="24">
        <v>33.099609999976877</v>
      </c>
      <c r="G42" s="24">
        <v>31.295890000000735</v>
      </c>
      <c r="H42" s="24">
        <v>2.1703799999999935</v>
      </c>
      <c r="I42" s="24">
        <v>2.3840899999995955</v>
      </c>
      <c r="J42" s="24">
        <v>73.33</v>
      </c>
      <c r="K42" s="24">
        <v>23.46</v>
      </c>
      <c r="L42" s="24">
        <v>14.29</v>
      </c>
      <c r="M42" s="24">
        <v>14.03</v>
      </c>
      <c r="N42" s="24">
        <v>11.47</v>
      </c>
      <c r="O42" s="24">
        <v>7.87</v>
      </c>
      <c r="P42" s="24">
        <f>(SUM($B$4:B42)+SUM($D$4:D42)+SUM($F$4:F42)+SUM($H$4:H42)+SUM($J$4:J42)+SUM($L$4:L42)+SUM($N$4:N42))/1000</f>
        <v>9.5382365028181919</v>
      </c>
      <c r="Q42" s="24">
        <f>(SUM($C$4:C42)+SUM($E$4:E42)+SUM($G$4:G42)+SUM($I$4:I42)+SUM($K$4:K42)+SUM($M$4:M42)+SUM($O$4:O42))/1000</f>
        <v>7.5637757866556719</v>
      </c>
      <c r="R42" s="24">
        <f t="shared" si="2"/>
        <v>255.04162809088598</v>
      </c>
      <c r="S42" s="24">
        <f t="shared" si="3"/>
        <v>230.56488272727307</v>
      </c>
    </row>
    <row r="43" spans="1:19" x14ac:dyDescent="0.25">
      <c r="A43" s="42">
        <v>36473</v>
      </c>
      <c r="B43" s="24">
        <v>21.784205363636364</v>
      </c>
      <c r="C43" s="24">
        <v>20.51418390909091</v>
      </c>
      <c r="D43" s="24">
        <v>100.82511099999998</v>
      </c>
      <c r="E43" s="24">
        <v>137.27254363636362</v>
      </c>
      <c r="F43" s="24">
        <v>41.654800000000257</v>
      </c>
      <c r="G43" s="24">
        <v>42.93659000000342</v>
      </c>
      <c r="H43" s="24">
        <v>2.2308499999999576</v>
      </c>
      <c r="I43" s="24">
        <v>2.3940500000001359</v>
      </c>
      <c r="J43" s="24">
        <v>72.27</v>
      </c>
      <c r="K43" s="24">
        <v>22.75</v>
      </c>
      <c r="L43" s="24">
        <v>13.32</v>
      </c>
      <c r="M43" s="24">
        <v>16.62</v>
      </c>
      <c r="N43" s="24">
        <v>7.14</v>
      </c>
      <c r="O43" s="24">
        <v>1.17</v>
      </c>
      <c r="P43" s="24">
        <f>(SUM($B$4:B43)+SUM($D$4:D43)+SUM($F$4:F43)+SUM($H$4:H43)+SUM($J$4:J43)+SUM($L$4:L43)+SUM($N$4:N43))/1000</f>
        <v>9.7974614691818278</v>
      </c>
      <c r="Q43" s="24">
        <f>(SUM($C$4:C43)+SUM($E$4:E43)+SUM($G$4:G43)+SUM($I$4:I43)+SUM($K$4:K43)+SUM($M$4:M43)+SUM($O$4:O43))/1000</f>
        <v>7.8074331542011288</v>
      </c>
      <c r="R43" s="24">
        <f t="shared" si="2"/>
        <v>259.2249663636365</v>
      </c>
      <c r="S43" s="24">
        <f t="shared" si="3"/>
        <v>243.6573675454581</v>
      </c>
    </row>
    <row r="44" spans="1:19" x14ac:dyDescent="0.25">
      <c r="A44" s="42">
        <v>36474</v>
      </c>
      <c r="B44" s="24">
        <v>21.840178545454545</v>
      </c>
      <c r="C44" s="24">
        <v>20.590993363636365</v>
      </c>
      <c r="D44" s="24">
        <v>94.700162090909089</v>
      </c>
      <c r="E44" s="24">
        <v>143.21334909090911</v>
      </c>
      <c r="F44" s="24">
        <v>35.497929999999229</v>
      </c>
      <c r="G44" s="24">
        <v>45.416360000003785</v>
      </c>
      <c r="H44" s="24">
        <v>2.2101920000000161</v>
      </c>
      <c r="I44" s="24">
        <v>2.4342419999999931</v>
      </c>
      <c r="J44" s="24">
        <v>72.86</v>
      </c>
      <c r="K44" s="24">
        <v>26.17</v>
      </c>
      <c r="L44" s="24">
        <v>10.66</v>
      </c>
      <c r="M44" s="24">
        <v>16.8</v>
      </c>
      <c r="N44" s="24">
        <v>8.6</v>
      </c>
      <c r="O44" s="24">
        <v>4.0199999999999996</v>
      </c>
      <c r="P44" s="24">
        <f>(SUM($B$4:B44)+SUM($D$4:D44)+SUM($F$4:F44)+SUM($H$4:H44)+SUM($J$4:J44)+SUM($L$4:L44)+SUM($N$4:N44))/1000</f>
        <v>10.043829931818193</v>
      </c>
      <c r="Q44" s="24">
        <f>(SUM($C$4:C44)+SUM($E$4:E44)+SUM($G$4:G44)+SUM($I$4:I44)+SUM($K$4:K44)+SUM($M$4:M44)+SUM($O$4:O44))/1000</f>
        <v>8.0660780986556784</v>
      </c>
      <c r="R44" s="24">
        <f t="shared" si="2"/>
        <v>246.36846263636289</v>
      </c>
      <c r="S44" s="24">
        <f t="shared" si="3"/>
        <v>258.6449444545492</v>
      </c>
    </row>
    <row r="45" spans="1:19" x14ac:dyDescent="0.25">
      <c r="A45" s="42">
        <v>36475</v>
      </c>
      <c r="B45" s="24">
        <v>21.286322363636362</v>
      </c>
      <c r="C45" s="24">
        <v>19.39598918181818</v>
      </c>
      <c r="D45" s="24">
        <v>79.892118363636371</v>
      </c>
      <c r="E45" s="24">
        <v>138.54040490909091</v>
      </c>
      <c r="F45" s="24">
        <v>45.333969999999034</v>
      </c>
      <c r="G45" s="24">
        <v>48.655319999995065</v>
      </c>
      <c r="H45" s="24">
        <v>2.2688580000000256</v>
      </c>
      <c r="I45" s="24">
        <v>2.4428250000000702</v>
      </c>
      <c r="J45" s="24">
        <v>73.59</v>
      </c>
      <c r="K45" s="24">
        <v>23.24</v>
      </c>
      <c r="L45" s="24">
        <v>13.43</v>
      </c>
      <c r="M45" s="24">
        <v>15.62</v>
      </c>
      <c r="N45" s="24">
        <v>19.29</v>
      </c>
      <c r="O45" s="24">
        <v>1.0900000000000001</v>
      </c>
      <c r="P45" s="24">
        <f>(SUM($B$4:B45)+SUM($D$4:D45)+SUM($F$4:F45)+SUM($H$4:H45)+SUM($J$4:J45)+SUM($L$4:L45)+SUM($N$4:N45))/1000</f>
        <v>10.298921200545465</v>
      </c>
      <c r="Q45" s="24">
        <f>(SUM($C$4:C45)+SUM($E$4:E45)+SUM($G$4:G45)+SUM($I$4:I45)+SUM($K$4:K45)+SUM($M$4:M45)+SUM($O$4:O45))/1000</f>
        <v>8.3150626377465837</v>
      </c>
      <c r="R45" s="24">
        <f t="shared" si="2"/>
        <v>255.0912687272718</v>
      </c>
      <c r="S45" s="24">
        <f t="shared" si="3"/>
        <v>248.98453909090424</v>
      </c>
    </row>
    <row r="46" spans="1:19" x14ac:dyDescent="0.25">
      <c r="A46" s="42">
        <v>36476</v>
      </c>
      <c r="B46" s="24">
        <v>21.060077909090911</v>
      </c>
      <c r="C46" s="24">
        <v>19.050439636363638</v>
      </c>
      <c r="D46" s="24">
        <v>78.647930818181806</v>
      </c>
      <c r="E46" s="24">
        <v>141.94404627272726</v>
      </c>
      <c r="F46" s="24">
        <v>64.143539999991518</v>
      </c>
      <c r="G46" s="24">
        <v>40.449429999996603</v>
      </c>
      <c r="H46" s="24">
        <v>2.4455160000000093</v>
      </c>
      <c r="I46" s="24">
        <v>2.4275989999999958</v>
      </c>
      <c r="J46" s="24">
        <v>73.95</v>
      </c>
      <c r="K46" s="24">
        <v>26.63</v>
      </c>
      <c r="L46" s="24">
        <v>10.119999999999999</v>
      </c>
      <c r="M46" s="24">
        <v>13.31</v>
      </c>
      <c r="N46" s="24">
        <v>10.64</v>
      </c>
      <c r="O46" s="24">
        <v>3.08</v>
      </c>
      <c r="P46" s="24">
        <f>(SUM($B$4:B46)+SUM($D$4:D46)+SUM($F$4:F46)+SUM($H$4:H46)+SUM($J$4:J46)+SUM($L$4:L46)+SUM($N$4:N46))/1000</f>
        <v>10.559928265272728</v>
      </c>
      <c r="Q46" s="24">
        <f>(SUM($C$4:C46)+SUM($E$4:E46)+SUM($G$4:G46)+SUM($I$4:I46)+SUM($K$4:K46)+SUM($M$4:M46)+SUM($O$4:O46))/1000</f>
        <v>8.5619541526556713</v>
      </c>
      <c r="R46" s="24">
        <f t="shared" si="2"/>
        <v>261.00706472726421</v>
      </c>
      <c r="S46" s="24">
        <f t="shared" si="3"/>
        <v>246.8915149090875</v>
      </c>
    </row>
    <row r="47" spans="1:19" x14ac:dyDescent="0.25">
      <c r="A47" s="42">
        <v>36477</v>
      </c>
      <c r="B47" s="24">
        <v>21.957907545454546</v>
      </c>
      <c r="C47" s="24">
        <v>20.022492181818183</v>
      </c>
      <c r="D47" s="24">
        <v>83.075372636363639</v>
      </c>
      <c r="E47" s="24">
        <v>123.94991209090909</v>
      </c>
      <c r="F47" s="24">
        <v>56.16835000000826</v>
      </c>
      <c r="G47" s="24">
        <v>24.916210000004856</v>
      </c>
      <c r="H47" s="24">
        <v>2.3638299999999148</v>
      </c>
      <c r="I47" s="24">
        <v>2.4433799999998773</v>
      </c>
      <c r="J47" s="24">
        <v>72.02</v>
      </c>
      <c r="K47" s="24">
        <v>31.32</v>
      </c>
      <c r="L47" s="24">
        <v>11.59</v>
      </c>
      <c r="M47" s="24">
        <v>12.92</v>
      </c>
      <c r="N47" s="24">
        <v>11.35</v>
      </c>
      <c r="O47" s="24">
        <v>10.49</v>
      </c>
      <c r="P47" s="24">
        <f>(SUM($B$4:B47)+SUM($D$4:D47)+SUM($F$4:F47)+SUM($H$4:H47)+SUM($J$4:J47)+SUM($L$4:L47)+SUM($N$4:N47))/1000</f>
        <v>10.818453725454553</v>
      </c>
      <c r="Q47" s="24">
        <f>(SUM($C$4:C47)+SUM($E$4:E47)+SUM($G$4:G47)+SUM($I$4:I47)+SUM($K$4:K47)+SUM($M$4:M47)+SUM($O$4:O47))/1000</f>
        <v>8.7880161469284026</v>
      </c>
      <c r="R47" s="24">
        <f t="shared" si="2"/>
        <v>258.52546018182636</v>
      </c>
      <c r="S47" s="24">
        <f t="shared" si="3"/>
        <v>226.06199427273202</v>
      </c>
    </row>
    <row r="48" spans="1:19" x14ac:dyDescent="0.25">
      <c r="A48" s="42">
        <v>36478</v>
      </c>
      <c r="B48" s="24">
        <v>23.275065000000001</v>
      </c>
      <c r="C48" s="24">
        <v>21.30084309090909</v>
      </c>
      <c r="D48" s="24">
        <v>95.912128090909079</v>
      </c>
      <c r="E48" s="24">
        <v>124.07187372727275</v>
      </c>
      <c r="F48" s="24">
        <v>67.357779999982682</v>
      </c>
      <c r="G48" s="24">
        <v>43.745080000000208</v>
      </c>
      <c r="H48" s="24">
        <v>2.716342000000056</v>
      </c>
      <c r="I48" s="24">
        <v>2.4145500000002356</v>
      </c>
      <c r="J48" s="24">
        <v>65.989999999999995</v>
      </c>
      <c r="K48" s="24">
        <v>40.46</v>
      </c>
      <c r="L48" s="24">
        <v>13.78</v>
      </c>
      <c r="M48" s="24">
        <v>13.4</v>
      </c>
      <c r="N48" s="24">
        <v>6.65</v>
      </c>
      <c r="O48" s="24">
        <v>4.05</v>
      </c>
      <c r="P48" s="24">
        <f>(SUM($B$4:B48)+SUM($D$4:D48)+SUM($F$4:F48)+SUM($H$4:H48)+SUM($J$4:J48)+SUM($L$4:L48)+SUM($N$4:N48))/1000</f>
        <v>11.094135040545446</v>
      </c>
      <c r="Q48" s="24">
        <f>(SUM($C$4:C48)+SUM($E$4:E48)+SUM($G$4:G48)+SUM($I$4:I48)+SUM($K$4:K48)+SUM($M$4:M48)+SUM($O$4:O48))/1000</f>
        <v>9.0374584937465841</v>
      </c>
      <c r="R48" s="24">
        <f t="shared" si="2"/>
        <v>275.68131509089176</v>
      </c>
      <c r="S48" s="24">
        <f t="shared" si="3"/>
        <v>249.4423468181823</v>
      </c>
    </row>
    <row r="49" spans="1:19" x14ac:dyDescent="0.25">
      <c r="A49" s="42">
        <v>36479</v>
      </c>
      <c r="B49" s="24">
        <v>23.576124272727274</v>
      </c>
      <c r="C49" s="24">
        <v>21.369574909090908</v>
      </c>
      <c r="D49" s="24">
        <v>107.76549909090909</v>
      </c>
      <c r="E49" s="24">
        <v>131.42173418181818</v>
      </c>
      <c r="F49" s="24">
        <v>63.810240000024372</v>
      </c>
      <c r="G49" s="24">
        <v>61.05704999999913</v>
      </c>
      <c r="H49" s="24">
        <v>2.9993459999999357</v>
      </c>
      <c r="I49" s="24">
        <v>2.4759500000000494</v>
      </c>
      <c r="J49" s="24">
        <v>15.41</v>
      </c>
      <c r="K49" s="24">
        <v>33.36</v>
      </c>
      <c r="L49" s="24">
        <v>17.649999999999999</v>
      </c>
      <c r="M49" s="24">
        <v>18.53</v>
      </c>
      <c r="N49" s="24">
        <v>20.81</v>
      </c>
      <c r="O49" s="24">
        <v>3.55</v>
      </c>
      <c r="P49" s="24">
        <f>(SUM($B$4:B49)+SUM($D$4:D49)+SUM($F$4:F49)+SUM($H$4:H49)+SUM($J$4:J49)+SUM($L$4:L49)+SUM($N$4:N49))/1000</f>
        <v>11.346156249909106</v>
      </c>
      <c r="Q49" s="24">
        <f>(SUM($C$4:C49)+SUM($E$4:E49)+SUM($G$4:G49)+SUM($I$4:I49)+SUM($K$4:K49)+SUM($M$4:M49)+SUM($O$4:O49))/1000</f>
        <v>9.3092228028374944</v>
      </c>
      <c r="R49" s="24">
        <f t="shared" si="2"/>
        <v>252.02120936366069</v>
      </c>
      <c r="S49" s="24">
        <f t="shared" si="3"/>
        <v>271.76430909090828</v>
      </c>
    </row>
    <row r="50" spans="1:19" x14ac:dyDescent="0.25">
      <c r="A50" s="42">
        <v>36480</v>
      </c>
      <c r="B50" s="24">
        <v>24.124069727272726</v>
      </c>
      <c r="C50" s="24">
        <v>23.134416909090909</v>
      </c>
      <c r="D50" s="24">
        <v>119.93305772727273</v>
      </c>
      <c r="E50" s="24">
        <v>147.99072418181819</v>
      </c>
      <c r="F50" s="24">
        <v>59.584999999994885</v>
      </c>
      <c r="G50" s="24">
        <v>82.728869999994615</v>
      </c>
      <c r="H50" s="24">
        <v>2.7767590000000451</v>
      </c>
      <c r="I50" s="24">
        <v>2.6939059999999957</v>
      </c>
      <c r="J50" s="24">
        <v>14.69</v>
      </c>
      <c r="K50" s="24">
        <v>5.54</v>
      </c>
      <c r="L50" s="24">
        <v>19.440000000000001</v>
      </c>
      <c r="M50" s="24">
        <v>19.28</v>
      </c>
      <c r="N50" s="24">
        <v>21.97</v>
      </c>
      <c r="O50" s="24">
        <v>2.2599999999999998</v>
      </c>
      <c r="P50" s="24">
        <f>(SUM($B$4:B50)+SUM($D$4:D50)+SUM($F$4:F50)+SUM($H$4:H50)+SUM($J$4:J50)+SUM($L$4:L50)+SUM($N$4:N50))/1000</f>
        <v>11.608675136363647</v>
      </c>
      <c r="Q50" s="24">
        <f>(SUM($C$4:C50)+SUM($E$4:E50)+SUM($G$4:G50)+SUM($I$4:I50)+SUM($K$4:K50)+SUM($M$4:M50)+SUM($O$4:O50))/1000</f>
        <v>9.5928507199283981</v>
      </c>
      <c r="R50" s="24">
        <f t="shared" si="2"/>
        <v>262.51888645454039</v>
      </c>
      <c r="S50" s="24">
        <f t="shared" si="3"/>
        <v>283.62791709090368</v>
      </c>
    </row>
    <row r="51" spans="1:19" x14ac:dyDescent="0.25">
      <c r="A51" s="42">
        <v>36481</v>
      </c>
      <c r="B51" s="24">
        <v>22.934110545454544</v>
      </c>
      <c r="C51" s="24">
        <v>21.026383727272727</v>
      </c>
      <c r="D51" s="24">
        <v>124.00615190909092</v>
      </c>
      <c r="E51" s="24">
        <v>141.65101045454546</v>
      </c>
      <c r="F51" s="24">
        <v>58.64285999998706</v>
      </c>
      <c r="G51" s="24">
        <v>70.879409999990685</v>
      </c>
      <c r="H51" s="24">
        <v>2.4831010000000218</v>
      </c>
      <c r="I51" s="24">
        <v>2.6068199999998747</v>
      </c>
      <c r="J51" s="24">
        <v>15.52</v>
      </c>
      <c r="K51" s="24">
        <v>10.81</v>
      </c>
      <c r="L51" s="24">
        <v>19.27</v>
      </c>
      <c r="M51" s="24">
        <v>18.16</v>
      </c>
      <c r="N51" s="24">
        <v>29.49</v>
      </c>
      <c r="O51" s="24">
        <v>3.95</v>
      </c>
      <c r="P51" s="24">
        <f>(SUM($B$4:B51)+SUM($D$4:D51)+SUM($F$4:F51)+SUM($H$4:H51)+SUM($J$4:J51)+SUM($L$4:L51)+SUM($N$4:N51))/1000</f>
        <v>11.881021359818179</v>
      </c>
      <c r="Q51" s="24">
        <f>(SUM($C$4:C51)+SUM($E$4:E51)+SUM($G$4:G51)+SUM($I$4:I51)+SUM($K$4:K51)+SUM($M$4:M51)+SUM($O$4:O51))/1000</f>
        <v>9.8619343441102068</v>
      </c>
      <c r="R51" s="24">
        <f t="shared" si="2"/>
        <v>272.34622345453255</v>
      </c>
      <c r="S51" s="24">
        <f t="shared" si="3"/>
        <v>269.08362418180877</v>
      </c>
    </row>
    <row r="52" spans="1:19" x14ac:dyDescent="0.25">
      <c r="A52" s="42">
        <v>36482</v>
      </c>
      <c r="B52" s="24">
        <v>22.696622000000001</v>
      </c>
      <c r="C52" s="24">
        <v>17.527668909090909</v>
      </c>
      <c r="D52" s="24">
        <v>122.30301554545454</v>
      </c>
      <c r="E52" s="24">
        <v>112.908394</v>
      </c>
      <c r="F52" s="24">
        <v>70.096709999999433</v>
      </c>
      <c r="G52" s="24">
        <v>18.706571393259498</v>
      </c>
      <c r="H52" s="24">
        <v>2.5480190000000027</v>
      </c>
      <c r="I52" s="24">
        <v>2.3482200000000013</v>
      </c>
      <c r="J52" s="24">
        <v>15.52</v>
      </c>
      <c r="K52" s="24">
        <v>2.88</v>
      </c>
      <c r="L52" s="24">
        <v>18.88</v>
      </c>
      <c r="M52" s="24">
        <v>10.64</v>
      </c>
      <c r="N52" s="24">
        <v>6.82</v>
      </c>
      <c r="O52" s="24">
        <v>36.9</v>
      </c>
      <c r="P52" s="24">
        <f>(SUM($B$4:B52)+SUM($D$4:D52)+SUM($F$4:F52)+SUM($H$4:H52)+SUM($J$4:J52)+SUM($L$4:L52)+SUM($N$4:N52))/1000</f>
        <v>12.139885726363632</v>
      </c>
      <c r="Q52" s="24">
        <f>(SUM($C$4:C52)+SUM($E$4:E52)+SUM($G$4:G52)+SUM($I$4:I52)+SUM($K$4:K52)+SUM($M$4:M52)+SUM($O$4:O52))/1000</f>
        <v>10.063845198412556</v>
      </c>
      <c r="R52" s="24">
        <f t="shared" si="2"/>
        <v>258.864366545454</v>
      </c>
      <c r="S52" s="24">
        <f t="shared" si="3"/>
        <v>201.91085430235043</v>
      </c>
    </row>
    <row r="53" spans="1:19" x14ac:dyDescent="0.25">
      <c r="A53" s="42">
        <v>36483</v>
      </c>
      <c r="B53" s="24">
        <v>21.647398272727273</v>
      </c>
      <c r="C53" s="24">
        <v>17.418225181818183</v>
      </c>
      <c r="D53" s="24">
        <v>120.61877945454545</v>
      </c>
      <c r="E53" s="24">
        <v>108.76435218181818</v>
      </c>
      <c r="F53" s="24">
        <v>72.456720000013661</v>
      </c>
      <c r="G53" s="24">
        <v>21.248349999989134</v>
      </c>
      <c r="H53" s="24">
        <v>2.5333050000000084</v>
      </c>
      <c r="I53" s="24">
        <v>2.3088369999999343</v>
      </c>
      <c r="J53" s="24">
        <v>15.48</v>
      </c>
      <c r="K53" s="24">
        <v>2.54</v>
      </c>
      <c r="L53" s="24">
        <v>15.48</v>
      </c>
      <c r="M53" s="24">
        <v>10.65</v>
      </c>
      <c r="N53" s="24">
        <v>21.56</v>
      </c>
      <c r="O53" s="24">
        <v>42.47</v>
      </c>
      <c r="P53" s="24">
        <f>(SUM($B$4:B53)+SUM($D$4:D53)+SUM($F$4:F53)+SUM($H$4:H53)+SUM($J$4:J53)+SUM($L$4:L53)+SUM($N$4:N53))/1000</f>
        <v>12.409661929090918</v>
      </c>
      <c r="Q53" s="24">
        <f>(SUM($C$4:C53)+SUM($E$4:E53)+SUM($G$4:G53)+SUM($I$4:I53)+SUM($K$4:K53)+SUM($M$4:M53)+SUM($O$4:O53))/1000</f>
        <v>10.269244962776181</v>
      </c>
      <c r="R53" s="24">
        <f t="shared" si="2"/>
        <v>269.77620272728637</v>
      </c>
      <c r="S53" s="24">
        <f t="shared" si="3"/>
        <v>205.39976436362542</v>
      </c>
    </row>
    <row r="54" spans="1:19" x14ac:dyDescent="0.25">
      <c r="A54" s="42">
        <v>36484</v>
      </c>
      <c r="B54" s="24">
        <v>22.755010272727272</v>
      </c>
      <c r="C54" s="24">
        <v>20.136462181818182</v>
      </c>
      <c r="D54" s="24">
        <v>126.61636763636365</v>
      </c>
      <c r="E54" s="24">
        <v>120.06516036363637</v>
      </c>
      <c r="F54" s="24">
        <v>78.771119999966814</v>
      </c>
      <c r="G54" s="24">
        <v>55.929860000006691</v>
      </c>
      <c r="H54" s="24">
        <v>2.7741430000000609</v>
      </c>
      <c r="I54" s="24">
        <v>2.2977599999999847</v>
      </c>
      <c r="J54" s="24">
        <v>15.47</v>
      </c>
      <c r="K54" s="24">
        <v>1.59</v>
      </c>
      <c r="L54" s="24">
        <v>15.47</v>
      </c>
      <c r="M54" s="24">
        <v>12.8</v>
      </c>
      <c r="N54" s="24">
        <v>12.21</v>
      </c>
      <c r="O54" s="24">
        <v>13.52</v>
      </c>
      <c r="P54" s="24">
        <f>(SUM($B$4:B54)+SUM($D$4:D54)+SUM($F$4:F54)+SUM($H$4:H54)+SUM($J$4:J54)+SUM($L$4:L54)+SUM($N$4:N54))/1000</f>
        <v>12.683728569999978</v>
      </c>
      <c r="Q54" s="24">
        <f>(SUM($C$4:C54)+SUM($E$4:E54)+SUM($G$4:G54)+SUM($I$4:I54)+SUM($K$4:K54)+SUM($M$4:M54)+SUM($O$4:O54))/1000</f>
        <v>10.495584205321643</v>
      </c>
      <c r="R54" s="24">
        <f t="shared" si="2"/>
        <v>274.06664090905781</v>
      </c>
      <c r="S54" s="24">
        <f t="shared" si="3"/>
        <v>226.33924254546125</v>
      </c>
    </row>
    <row r="55" spans="1:19" x14ac:dyDescent="0.25">
      <c r="A55" s="42">
        <v>36485</v>
      </c>
      <c r="B55" s="24">
        <v>24.34952909090909</v>
      </c>
      <c r="C55" s="24">
        <v>22.023632272727273</v>
      </c>
      <c r="D55" s="24">
        <v>158.22442118181817</v>
      </c>
      <c r="E55" s="24">
        <v>131.91049572727272</v>
      </c>
      <c r="F55" s="24">
        <v>76.459460000008988</v>
      </c>
      <c r="G55" s="24">
        <v>69.912629999993271</v>
      </c>
      <c r="H55" s="24">
        <v>2.5786869999999351</v>
      </c>
      <c r="I55" s="24">
        <v>2.2768899999999741</v>
      </c>
      <c r="J55" s="24">
        <v>15.48</v>
      </c>
      <c r="K55" s="24">
        <v>0.01</v>
      </c>
      <c r="L55" s="24">
        <v>18.04</v>
      </c>
      <c r="M55" s="24">
        <v>19.559999999999999</v>
      </c>
      <c r="N55" s="24">
        <v>7</v>
      </c>
      <c r="O55" s="24">
        <v>1.86</v>
      </c>
      <c r="P55" s="24">
        <f>(SUM($B$4:B55)+SUM($D$4:D55)+SUM($F$4:F55)+SUM($H$4:H55)+SUM($J$4:J55)+SUM($L$4:L55)+SUM($N$4:N55))/1000</f>
        <v>12.985860667272712</v>
      </c>
      <c r="Q55" s="24">
        <f>(SUM($C$4:C55)+SUM($E$4:E55)+SUM($G$4:G55)+SUM($I$4:I55)+SUM($K$4:K55)+SUM($M$4:M55)+SUM($O$4:O55))/1000</f>
        <v>10.743137853321636</v>
      </c>
      <c r="R55" s="24">
        <f t="shared" si="2"/>
        <v>302.13209727273625</v>
      </c>
      <c r="S55" s="24">
        <f t="shared" si="3"/>
        <v>247.55364799999325</v>
      </c>
    </row>
    <row r="56" spans="1:19" x14ac:dyDescent="0.25">
      <c r="A56" s="42">
        <v>36486</v>
      </c>
      <c r="B56" s="24">
        <v>24.957231545454544</v>
      </c>
      <c r="C56" s="24">
        <v>20.810419272727273</v>
      </c>
      <c r="D56" s="24">
        <v>149.81424736363635</v>
      </c>
      <c r="E56" s="24">
        <v>135.40202027272727</v>
      </c>
      <c r="F56" s="24">
        <v>80.536549999955582</v>
      </c>
      <c r="G56" s="24">
        <v>41.547459999996406</v>
      </c>
      <c r="H56" s="24">
        <v>2.7390749999999486</v>
      </c>
      <c r="I56" s="24">
        <v>2.3065610000002064</v>
      </c>
      <c r="J56" s="24">
        <v>15.51</v>
      </c>
      <c r="K56" s="24">
        <v>0</v>
      </c>
      <c r="L56" s="24">
        <v>21.42</v>
      </c>
      <c r="M56" s="24">
        <v>13.95</v>
      </c>
      <c r="N56" s="24">
        <v>7.28</v>
      </c>
      <c r="O56" s="24">
        <v>7.36</v>
      </c>
      <c r="P56" s="24">
        <f>(SUM($B$4:B56)+SUM($D$4:D56)+SUM($F$4:F56)+SUM($H$4:H56)+SUM($J$4:J56)+SUM($L$4:L56)+SUM($N$4:N56))/1000</f>
        <v>13.288117771181756</v>
      </c>
      <c r="Q56" s="24">
        <f>(SUM($C$4:C56)+SUM($E$4:E56)+SUM($G$4:G56)+SUM($I$4:I56)+SUM($K$4:K56)+SUM($M$4:M56)+SUM($O$4:O56))/1000</f>
        <v>10.964514313867085</v>
      </c>
      <c r="R56" s="24">
        <f t="shared" si="2"/>
        <v>302.25710390904641</v>
      </c>
      <c r="S56" s="24">
        <f t="shared" si="3"/>
        <v>221.37646054545115</v>
      </c>
    </row>
    <row r="57" spans="1:19" x14ac:dyDescent="0.25">
      <c r="A57" s="42">
        <v>36487</v>
      </c>
      <c r="B57" s="24">
        <v>22.967324999999999</v>
      </c>
      <c r="C57" s="24">
        <v>19.850677000000001</v>
      </c>
      <c r="D57" s="24">
        <v>142.943579</v>
      </c>
      <c r="E57" s="24">
        <v>120.85949881818182</v>
      </c>
      <c r="F57" s="24">
        <v>55.250470000001762</v>
      </c>
      <c r="G57" s="24">
        <v>19.23312000004022</v>
      </c>
      <c r="H57" s="24">
        <v>2.8454150000000928</v>
      </c>
      <c r="I57" s="24">
        <v>2.2535499999997084</v>
      </c>
      <c r="J57" s="24">
        <v>15.41</v>
      </c>
      <c r="K57" s="24">
        <v>0</v>
      </c>
      <c r="L57" s="24">
        <v>14.26</v>
      </c>
      <c r="M57" s="24">
        <v>13.74</v>
      </c>
      <c r="N57" s="24">
        <v>13.12</v>
      </c>
      <c r="O57" s="24">
        <v>37.04</v>
      </c>
      <c r="P57" s="24">
        <f>(SUM($B$4:B57)+SUM($D$4:D57)+SUM($F$4:F57)+SUM($H$4:H57)+SUM($J$4:J57)+SUM($L$4:L57)+SUM($N$4:N57))/1000</f>
        <v>13.554914560181761</v>
      </c>
      <c r="Q57" s="24">
        <f>(SUM($C$4:C57)+SUM($E$4:E57)+SUM($G$4:G57)+SUM($I$4:I57)+SUM($K$4:K57)+SUM($M$4:M57)+SUM($O$4:O57))/1000</f>
        <v>11.17749115968531</v>
      </c>
      <c r="R57" s="24">
        <f t="shared" si="2"/>
        <v>266.79678900000181</v>
      </c>
      <c r="S57" s="24">
        <f t="shared" si="3"/>
        <v>212.97684581822176</v>
      </c>
    </row>
    <row r="58" spans="1:19" x14ac:dyDescent="0.25">
      <c r="A58" s="42">
        <v>36488</v>
      </c>
      <c r="B58" s="24">
        <v>22.848912272727272</v>
      </c>
      <c r="C58" s="24">
        <v>21.041795181818181</v>
      </c>
      <c r="D58" s="24">
        <v>145.95268272727273</v>
      </c>
      <c r="E58" s="24">
        <v>152.21079618181818</v>
      </c>
      <c r="F58" s="24">
        <v>53.391310000026522</v>
      </c>
      <c r="G58" s="24">
        <v>27.427199999964675</v>
      </c>
      <c r="H58" s="24">
        <v>3.104078999999961</v>
      </c>
      <c r="I58" s="24">
        <v>2.3690600000003048</v>
      </c>
      <c r="J58" s="24">
        <v>15.44</v>
      </c>
      <c r="K58" s="24">
        <v>0</v>
      </c>
      <c r="L58" s="24">
        <v>14.88</v>
      </c>
      <c r="M58" s="24">
        <v>20.48</v>
      </c>
      <c r="N58" s="24">
        <v>5.94</v>
      </c>
      <c r="O58" s="24">
        <v>8.09</v>
      </c>
      <c r="P58" s="24">
        <f>(SUM($B$4:B58)+SUM($D$4:D58)+SUM($F$4:F58)+SUM($H$4:H58)+SUM($J$4:J58)+SUM($L$4:L58)+SUM($N$4:N58))/1000</f>
        <v>13.816471544181788</v>
      </c>
      <c r="Q58" s="24">
        <f>(SUM($C$4:C58)+SUM($E$4:E58)+SUM($G$4:G58)+SUM($I$4:I58)+SUM($K$4:K58)+SUM($M$4:M58)+SUM($O$4:O58))/1000</f>
        <v>11.409110011048911</v>
      </c>
      <c r="R58" s="24">
        <f t="shared" si="2"/>
        <v>261.55698400002649</v>
      </c>
      <c r="S58" s="24">
        <f t="shared" si="3"/>
        <v>231.61885136360132</v>
      </c>
    </row>
    <row r="59" spans="1:19" x14ac:dyDescent="0.25">
      <c r="A59" s="42">
        <v>36489</v>
      </c>
      <c r="B59" s="24">
        <v>22.570528818181817</v>
      </c>
      <c r="C59" s="24">
        <v>20.093036545454545</v>
      </c>
      <c r="D59" s="24">
        <v>133.61302090909092</v>
      </c>
      <c r="E59" s="24">
        <v>173.28429572727273</v>
      </c>
      <c r="F59" s="24">
        <v>61.027559999998765</v>
      </c>
      <c r="G59" s="24">
        <v>53.4196700000319</v>
      </c>
      <c r="H59" s="24">
        <v>2.6042749999999817</v>
      </c>
      <c r="I59" s="24">
        <v>2.4184090000000737</v>
      </c>
      <c r="J59" s="24">
        <v>15.48</v>
      </c>
      <c r="K59" s="24">
        <v>0</v>
      </c>
      <c r="L59" s="24">
        <v>15.74</v>
      </c>
      <c r="M59" s="24">
        <v>18.78</v>
      </c>
      <c r="N59" s="24">
        <v>11</v>
      </c>
      <c r="O59" s="24">
        <v>0</v>
      </c>
      <c r="P59" s="24">
        <f>(SUM($B$4:B59)+SUM($D$4:D59)+SUM($F$4:F59)+SUM($H$4:H59)+SUM($J$4:J59)+SUM($L$4:L59)+SUM($N$4:N59))/1000</f>
        <v>14.078506928909059</v>
      </c>
      <c r="Q59" s="24">
        <f>(SUM($C$4:C59)+SUM($E$4:E59)+SUM($G$4:G59)+SUM($I$4:I59)+SUM($K$4:K59)+SUM($M$4:M59)+SUM($O$4:O59))/1000</f>
        <v>11.677105422321668</v>
      </c>
      <c r="R59" s="24">
        <f t="shared" si="2"/>
        <v>262.03538472727149</v>
      </c>
      <c r="S59" s="24">
        <f t="shared" si="3"/>
        <v>267.99541127275927</v>
      </c>
    </row>
    <row r="60" spans="1:19" x14ac:dyDescent="0.25">
      <c r="A60" s="42">
        <v>36490</v>
      </c>
      <c r="B60" s="24">
        <v>20.852013363636363</v>
      </c>
      <c r="C60" s="24">
        <v>19.757406636363637</v>
      </c>
      <c r="D60" s="24">
        <v>120.84480481818181</v>
      </c>
      <c r="E60" s="24">
        <v>172.01467909090908</v>
      </c>
      <c r="F60" s="24">
        <v>46.532309999999967</v>
      </c>
      <c r="G60" s="24">
        <v>68.646300000000736</v>
      </c>
      <c r="H60" s="24">
        <v>2.4772699999999839</v>
      </c>
      <c r="I60" s="24">
        <v>2.3706479999999956</v>
      </c>
      <c r="J60" s="24">
        <v>15.31</v>
      </c>
      <c r="K60" s="24">
        <v>0</v>
      </c>
      <c r="L60" s="24">
        <v>9.73</v>
      </c>
      <c r="M60" s="24">
        <v>17.96</v>
      </c>
      <c r="N60" s="24">
        <v>33.630000000000003</v>
      </c>
      <c r="O60" s="24">
        <v>0</v>
      </c>
      <c r="P60" s="24">
        <f>(SUM($B$4:B60)+SUM($D$4:D60)+SUM($F$4:F60)+SUM($H$4:H60)+SUM($J$4:J60)+SUM($L$4:L60)+SUM($N$4:N60))/1000</f>
        <v>14.327883327090879</v>
      </c>
      <c r="Q60" s="24">
        <f>(SUM($C$4:C60)+SUM($E$4:E60)+SUM($G$4:G60)+SUM($I$4:I60)+SUM($K$4:K60)+SUM($M$4:M60)+SUM($O$4:O60))/1000</f>
        <v>11.957854456048942</v>
      </c>
      <c r="R60" s="24">
        <f t="shared" si="2"/>
        <v>249.3763981818181</v>
      </c>
      <c r="S60" s="24">
        <f t="shared" si="3"/>
        <v>280.74903372727346</v>
      </c>
    </row>
    <row r="61" spans="1:19" x14ac:dyDescent="0.25">
      <c r="A61" s="42">
        <v>36491</v>
      </c>
      <c r="B61" s="24">
        <v>21.119522636363637</v>
      </c>
      <c r="C61" s="24">
        <v>21.014462999999999</v>
      </c>
      <c r="D61" s="24">
        <v>113.99165236363636</v>
      </c>
      <c r="E61" s="24">
        <v>163.98683436363638</v>
      </c>
      <c r="F61" s="24">
        <v>65.870140000005676</v>
      </c>
      <c r="G61" s="24">
        <v>61.369030000017979</v>
      </c>
      <c r="H61" s="24">
        <v>2.7059600000000024</v>
      </c>
      <c r="I61" s="24">
        <v>2.3351289999999674</v>
      </c>
      <c r="J61" s="24">
        <v>15.41</v>
      </c>
      <c r="K61" s="24">
        <v>0</v>
      </c>
      <c r="L61" s="24">
        <v>11.7</v>
      </c>
      <c r="M61" s="24">
        <v>20.38</v>
      </c>
      <c r="N61" s="24">
        <v>24.47</v>
      </c>
      <c r="O61" s="24">
        <v>2.95</v>
      </c>
      <c r="P61" s="24">
        <f>(SUM($B$4:B61)+SUM($D$4:D61)+SUM($F$4:F61)+SUM($H$4:H61)+SUM($J$4:J61)+SUM($L$4:L61)+SUM($N$4:N61))/1000</f>
        <v>14.583150602090882</v>
      </c>
      <c r="Q61" s="24">
        <f>(SUM($C$4:C61)+SUM($E$4:E61)+SUM($G$4:G61)+SUM($I$4:I61)+SUM($K$4:K61)+SUM($M$4:M61)+SUM($O$4:O61))/1000</f>
        <v>12.229889912412597</v>
      </c>
      <c r="R61" s="24">
        <f t="shared" si="2"/>
        <v>255.26727500000567</v>
      </c>
      <c r="S61" s="24">
        <f t="shared" si="3"/>
        <v>272.0354563636543</v>
      </c>
    </row>
    <row r="62" spans="1:19" x14ac:dyDescent="0.25">
      <c r="A62" s="42">
        <v>36492</v>
      </c>
      <c r="B62" s="24">
        <v>25.194732999999999</v>
      </c>
      <c r="C62" s="24">
        <v>23.002628000000001</v>
      </c>
      <c r="D62" s="24">
        <v>142.18984309090908</v>
      </c>
      <c r="E62" s="24">
        <v>174.94828372727272</v>
      </c>
      <c r="F62" s="24">
        <v>90.385419999989537</v>
      </c>
      <c r="G62" s="24">
        <v>73.948180000000022</v>
      </c>
      <c r="H62" s="24">
        <v>3.0576070000000848</v>
      </c>
      <c r="I62" s="24">
        <v>2.3260569999999543</v>
      </c>
      <c r="J62" s="24">
        <v>15.44</v>
      </c>
      <c r="K62" s="24">
        <v>0</v>
      </c>
      <c r="L62" s="24">
        <v>21.31</v>
      </c>
      <c r="M62" s="24">
        <v>24.24</v>
      </c>
      <c r="N62" s="24">
        <v>4.68</v>
      </c>
      <c r="O62" s="24">
        <v>0.56999999999999995</v>
      </c>
      <c r="P62" s="24">
        <f>(SUM($B$4:B62)+SUM($D$4:D62)+SUM($F$4:F62)+SUM($H$4:H62)+SUM($J$4:J62)+SUM($L$4:L62)+SUM($N$4:N62))/1000</f>
        <v>14.885408205181781</v>
      </c>
      <c r="Q62" s="24">
        <f>(SUM($C$4:C62)+SUM($E$4:E62)+SUM($G$4:G62)+SUM($I$4:I62)+SUM($K$4:K62)+SUM($M$4:M62)+SUM($O$4:O62))/1000</f>
        <v>12.528925061139869</v>
      </c>
      <c r="R62" s="24">
        <f t="shared" si="2"/>
        <v>302.25760309089873</v>
      </c>
      <c r="S62" s="24">
        <f t="shared" si="3"/>
        <v>299.03514872727271</v>
      </c>
    </row>
    <row r="63" spans="1:19" x14ac:dyDescent="0.25">
      <c r="A63" s="42">
        <v>36493</v>
      </c>
      <c r="B63" s="24">
        <v>25.984083545454546</v>
      </c>
      <c r="C63" s="24">
        <v>24.266238818181819</v>
      </c>
      <c r="D63" s="24">
        <v>161.67753263636362</v>
      </c>
      <c r="E63" s="24">
        <v>197.14984245454545</v>
      </c>
      <c r="F63" s="24">
        <v>89.376899999933286</v>
      </c>
      <c r="G63" s="24">
        <v>92.384469999978776</v>
      </c>
      <c r="H63" s="24">
        <v>2.9071800000000572</v>
      </c>
      <c r="I63" s="24">
        <v>2.3862599999998753</v>
      </c>
      <c r="J63" s="24">
        <v>16.28</v>
      </c>
      <c r="K63" s="24">
        <v>0</v>
      </c>
      <c r="L63" s="24">
        <v>19.32</v>
      </c>
      <c r="M63" s="24">
        <v>24.11</v>
      </c>
      <c r="N63" s="24">
        <v>0</v>
      </c>
      <c r="O63" s="24">
        <v>0</v>
      </c>
      <c r="P63" s="24">
        <f>(SUM($B$4:B63)+SUM($D$4:D63)+SUM($F$4:F63)+SUM($H$4:H63)+SUM($J$4:J63)+SUM($L$4:L63)+SUM($N$4:N63))/1000</f>
        <v>15.200953901363533</v>
      </c>
      <c r="Q63" s="24">
        <f>(SUM($C$4:C63)+SUM($E$4:E63)+SUM($G$4:G63)+SUM($I$4:I63)+SUM($K$4:K63)+SUM($M$4:M63)+SUM($O$4:O63))/1000</f>
        <v>12.869221872412577</v>
      </c>
      <c r="R63" s="24">
        <f t="shared" si="2"/>
        <v>315.54569618175145</v>
      </c>
      <c r="S63" s="24">
        <f t="shared" si="3"/>
        <v>340.29681127270595</v>
      </c>
    </row>
    <row r="64" spans="1:19" x14ac:dyDescent="0.25">
      <c r="A64" s="42">
        <v>36494</v>
      </c>
      <c r="B64" s="24">
        <v>24.533925636363637</v>
      </c>
      <c r="C64" s="24">
        <v>25.615188636363637</v>
      </c>
      <c r="D64" s="24">
        <v>162.86129827272728</v>
      </c>
      <c r="E64" s="24">
        <v>216.00961490909091</v>
      </c>
      <c r="F64" s="24">
        <v>87.095000000008767</v>
      </c>
      <c r="G64" s="24">
        <v>102.40203999999504</v>
      </c>
      <c r="H64" s="24">
        <v>2.6105739999999882</v>
      </c>
      <c r="I64" s="24">
        <v>2.5194000000001511</v>
      </c>
      <c r="J64" s="24">
        <v>46.36</v>
      </c>
      <c r="K64" s="24">
        <v>0</v>
      </c>
      <c r="L64" s="24">
        <v>19.25</v>
      </c>
      <c r="M64" s="24">
        <v>24.98</v>
      </c>
      <c r="N64" s="24">
        <v>0.79</v>
      </c>
      <c r="O64" s="24">
        <v>0</v>
      </c>
      <c r="P64" s="24">
        <f>(SUM($B$4:B64)+SUM($D$4:D64)+SUM($F$4:F64)+SUM($H$4:H64)+SUM($J$4:J64)+SUM($L$4:L64)+SUM($N$4:N64))/1000</f>
        <v>15.544454699272636</v>
      </c>
      <c r="Q64" s="24">
        <f>(SUM($C$4:C64)+SUM($E$4:E64)+SUM($G$4:G64)+SUM($I$4:I64)+SUM($K$4:K64)+SUM($M$4:M64)+SUM($O$4:O64))/1000</f>
        <v>13.240748115958025</v>
      </c>
      <c r="R64" s="24">
        <f t="shared" si="2"/>
        <v>343.50079790909973</v>
      </c>
      <c r="S64" s="24">
        <f t="shared" si="3"/>
        <v>371.52624354544974</v>
      </c>
    </row>
    <row r="65" spans="1:19" x14ac:dyDescent="0.25">
      <c r="A65" s="42">
        <v>36495</v>
      </c>
      <c r="B65" s="24">
        <v>24.550239363636365</v>
      </c>
      <c r="C65" s="24">
        <v>25.067450818181818</v>
      </c>
      <c r="D65" s="24">
        <v>163.28464827272728</v>
      </c>
      <c r="E65" s="24">
        <v>226.62077909090905</v>
      </c>
      <c r="F65" s="24">
        <v>87.398739999995954</v>
      </c>
      <c r="G65" s="24">
        <v>102.57527000001322</v>
      </c>
      <c r="H65" s="24">
        <v>2.7373479999999679</v>
      </c>
      <c r="I65" s="24">
        <v>2.5421759999997557</v>
      </c>
      <c r="J65" s="24">
        <v>49.48</v>
      </c>
      <c r="K65" s="24">
        <v>0</v>
      </c>
      <c r="L65" s="24">
        <v>18.739999999999998</v>
      </c>
      <c r="M65" s="24">
        <v>27.14</v>
      </c>
      <c r="N65" s="24">
        <v>0</v>
      </c>
      <c r="O65" s="24">
        <v>0</v>
      </c>
      <c r="P65" s="24">
        <f>(SUM($B$4:B65)+SUM($D$4:D65)+SUM($F$4:F65)+SUM($H$4:H65)+SUM($J$4:J65)+SUM($L$4:L65)+SUM($N$4:N65))/1000</f>
        <v>15.890645674908992</v>
      </c>
      <c r="Q65" s="24">
        <f>(SUM($C$4:C65)+SUM($E$4:E65)+SUM($G$4:G65)+SUM($I$4:I65)+SUM($K$4:K65)+SUM($M$4:M65)+SUM($O$4:O65))/1000</f>
        <v>13.624693791867131</v>
      </c>
      <c r="R65" s="24">
        <f t="shared" si="2"/>
        <v>346.19097563635955</v>
      </c>
      <c r="S65" s="24">
        <f t="shared" si="3"/>
        <v>383.94567590910384</v>
      </c>
    </row>
    <row r="66" spans="1:19" x14ac:dyDescent="0.25">
      <c r="A66" s="42">
        <v>36496</v>
      </c>
      <c r="B66" s="24">
        <v>21.642610363636365</v>
      </c>
      <c r="C66" s="24">
        <v>22.836945272727274</v>
      </c>
      <c r="D66" s="24">
        <v>164.78903318181818</v>
      </c>
      <c r="E66" s="24">
        <v>224.22409281818182</v>
      </c>
      <c r="F66" s="24">
        <v>69.294120000020428</v>
      </c>
      <c r="G66" s="24">
        <v>84.233219999990368</v>
      </c>
      <c r="H66" s="24">
        <v>2.6101470000000413</v>
      </c>
      <c r="I66" s="24">
        <v>2.4148500000000173</v>
      </c>
      <c r="J66" s="24">
        <v>50.61</v>
      </c>
      <c r="K66" s="24">
        <v>7.06</v>
      </c>
      <c r="L66" s="24">
        <v>19.829999999999998</v>
      </c>
      <c r="M66" s="24">
        <v>24.02</v>
      </c>
      <c r="N66" s="24">
        <v>3.89</v>
      </c>
      <c r="O66" s="24">
        <v>0</v>
      </c>
      <c r="P66" s="24">
        <f>(SUM($B$4:B66)+SUM($D$4:D66)+SUM($F$4:F66)+SUM($H$4:H66)+SUM($J$4:J66)+SUM($L$4:L66)+SUM($N$4:N66))/1000</f>
        <v>16.223311585454468</v>
      </c>
      <c r="Q66" s="24">
        <f>(SUM($C$4:C66)+SUM($E$4:E66)+SUM($G$4:G66)+SUM($I$4:I66)+SUM($K$4:K66)+SUM($M$4:M66)+SUM($O$4:O66))/1000</f>
        <v>13.989482899958029</v>
      </c>
      <c r="R66" s="24">
        <f t="shared" si="2"/>
        <v>332.66591054547501</v>
      </c>
      <c r="S66" s="24">
        <f t="shared" si="3"/>
        <v>364.78910809089945</v>
      </c>
    </row>
    <row r="67" spans="1:19" x14ac:dyDescent="0.25">
      <c r="A67" s="42">
        <v>36497</v>
      </c>
      <c r="B67" s="24">
        <v>20.29899409090909</v>
      </c>
      <c r="C67" s="24">
        <v>20.23078409090909</v>
      </c>
      <c r="D67" s="24">
        <v>159.24712545454543</v>
      </c>
      <c r="E67" s="24">
        <v>196.09020281818184</v>
      </c>
      <c r="F67" s="24">
        <v>52.121299999993845</v>
      </c>
      <c r="G67" s="24">
        <v>60.85176000001055</v>
      </c>
      <c r="H67" s="24">
        <v>2.5941169999998897</v>
      </c>
      <c r="I67" s="24">
        <v>2.2208589999999617</v>
      </c>
      <c r="J67" s="24">
        <v>54.38</v>
      </c>
      <c r="K67" s="24">
        <v>9.73</v>
      </c>
      <c r="L67" s="24">
        <v>17.41</v>
      </c>
      <c r="M67" s="24">
        <v>20.07</v>
      </c>
      <c r="N67" s="24">
        <v>17.3</v>
      </c>
      <c r="O67" s="24">
        <v>5.85</v>
      </c>
      <c r="P67" s="24">
        <f>(SUM($B$4:B67)+SUM($D$4:D67)+SUM($F$4:F67)+SUM($H$4:H67)+SUM($J$4:J67)+SUM($L$4:L67)+SUM($N$4:N67))/1000</f>
        <v>16.546663121999913</v>
      </c>
      <c r="Q67" s="24">
        <f>(SUM($C$4:C67)+SUM($E$4:E67)+SUM($G$4:G67)+SUM($I$4:I67)+SUM($K$4:K67)+SUM($M$4:M67)+SUM($O$4:O67))/1000</f>
        <v>14.304526505867129</v>
      </c>
      <c r="R67" s="24">
        <f t="shared" si="2"/>
        <v>323.35153654544831</v>
      </c>
      <c r="S67" s="24">
        <f t="shared" si="3"/>
        <v>315.04360590910147</v>
      </c>
    </row>
    <row r="68" spans="1:19" x14ac:dyDescent="0.25">
      <c r="A68" s="42">
        <v>36498</v>
      </c>
      <c r="B68" s="24">
        <v>20.806096272727274</v>
      </c>
      <c r="C68" s="24">
        <v>21.216797909090911</v>
      </c>
      <c r="D68" s="24">
        <v>166.74955345454543</v>
      </c>
      <c r="E68" s="24">
        <v>186.93496472727273</v>
      </c>
      <c r="F68" s="24">
        <v>46.439240000012866</v>
      </c>
      <c r="G68" s="24">
        <v>63.480979999986587</v>
      </c>
      <c r="H68" s="24">
        <v>2.6305120000001239</v>
      </c>
      <c r="I68" s="24">
        <v>2.274920000000006</v>
      </c>
      <c r="J68" s="24">
        <v>57.14</v>
      </c>
      <c r="K68" s="24">
        <v>14.59</v>
      </c>
      <c r="L68" s="24">
        <v>14.79</v>
      </c>
      <c r="M68" s="24">
        <v>21.68</v>
      </c>
      <c r="N68" s="24">
        <v>16.36</v>
      </c>
      <c r="O68" s="24">
        <v>4.3099999999999996</v>
      </c>
      <c r="P68" s="24">
        <f>(SUM($B$4:B68)+SUM($D$4:D68)+SUM($F$4:F68)+SUM($H$4:H68)+SUM($J$4:J68)+SUM($L$4:L68)+SUM($N$4:N68))/1000</f>
        <v>16.871578523727202</v>
      </c>
      <c r="Q68" s="24">
        <f>(SUM($C$4:C68)+SUM($E$4:E68)+SUM($G$4:G68)+SUM($I$4:I68)+SUM($K$4:K68)+SUM($M$4:M68)+SUM($O$4:O68))/1000</f>
        <v>14.619014168503481</v>
      </c>
      <c r="R68" s="24">
        <f t="shared" ref="R68:R99" si="4">(B68+D68+F68+H68+J68+L68+N68)</f>
        <v>324.91540172728571</v>
      </c>
      <c r="S68" s="24">
        <f t="shared" ref="S68:S99" si="5">(C68+E68+G68+I68+K68+M68+O68)</f>
        <v>314.48766263635019</v>
      </c>
    </row>
    <row r="69" spans="1:19" x14ac:dyDescent="0.25">
      <c r="A69" s="42">
        <v>36499</v>
      </c>
      <c r="B69" s="24">
        <v>22.527869454545456</v>
      </c>
      <c r="C69" s="24">
        <v>20.870817363636363</v>
      </c>
      <c r="D69" s="24">
        <v>172.57838354545456</v>
      </c>
      <c r="E69" s="24">
        <v>186.03967909090909</v>
      </c>
      <c r="F69" s="24">
        <v>78.6806700000066</v>
      </c>
      <c r="G69" s="24">
        <v>88.943760000015544</v>
      </c>
      <c r="H69" s="24">
        <v>2.6093439999999166</v>
      </c>
      <c r="I69" s="24">
        <v>2.3917200000003085</v>
      </c>
      <c r="J69" s="24">
        <v>53.36</v>
      </c>
      <c r="K69" s="24">
        <v>13.29</v>
      </c>
      <c r="L69" s="24">
        <v>19.649999999999999</v>
      </c>
      <c r="M69" s="24">
        <v>23.04</v>
      </c>
      <c r="N69" s="24">
        <v>1.26</v>
      </c>
      <c r="O69" s="24">
        <v>0.6</v>
      </c>
      <c r="P69" s="24">
        <f>(SUM($B$4:B69)+SUM($D$4:D69)+SUM($F$4:F69)+SUM($H$4:H69)+SUM($J$4:J69)+SUM($L$4:L69)+SUM($N$4:N69))/1000</f>
        <v>17.222244790727206</v>
      </c>
      <c r="Q69" s="24">
        <f>(SUM($C$4:C69)+SUM($E$4:E69)+SUM($G$4:G69)+SUM($I$4:I69)+SUM($K$4:K69)+SUM($M$4:M69)+SUM($O$4:O69))/1000</f>
        <v>14.954190144958041</v>
      </c>
      <c r="R69" s="24">
        <f t="shared" si="4"/>
        <v>350.66626700000648</v>
      </c>
      <c r="S69" s="24">
        <f t="shared" si="5"/>
        <v>335.17597645456135</v>
      </c>
    </row>
    <row r="70" spans="1:19" x14ac:dyDescent="0.25">
      <c r="A70" s="42">
        <v>36500</v>
      </c>
      <c r="B70" s="24">
        <v>23.308752363636362</v>
      </c>
      <c r="C70" s="24">
        <v>22.835704272727273</v>
      </c>
      <c r="D70" s="24">
        <v>182.92792499999999</v>
      </c>
      <c r="E70" s="24">
        <v>203.279618</v>
      </c>
      <c r="F70" s="24">
        <v>79.055369999987363</v>
      </c>
      <c r="G70" s="24">
        <v>83.807080000016171</v>
      </c>
      <c r="H70" s="24">
        <v>2.4695660000000976</v>
      </c>
      <c r="I70" s="24">
        <v>2.5993199999996781</v>
      </c>
      <c r="J70" s="24">
        <v>45.12</v>
      </c>
      <c r="K70" s="24">
        <v>11.92</v>
      </c>
      <c r="L70" s="24">
        <v>22.19</v>
      </c>
      <c r="M70" s="24">
        <v>17.37</v>
      </c>
      <c r="N70" s="24">
        <v>5.65</v>
      </c>
      <c r="O70" s="24">
        <v>0.88</v>
      </c>
      <c r="P70" s="24">
        <f>(SUM($B$4:B70)+SUM($D$4:D70)+SUM($F$4:F70)+SUM($H$4:H70)+SUM($J$4:J70)+SUM($L$4:L70)+SUM($N$4:N70))/1000</f>
        <v>17.582966404090833</v>
      </c>
      <c r="Q70" s="24">
        <f>(SUM($C$4:C70)+SUM($E$4:E70)+SUM($G$4:G70)+SUM($I$4:I70)+SUM($K$4:K70)+SUM($M$4:M70)+SUM($O$4:O70))/1000</f>
        <v>15.296881867230782</v>
      </c>
      <c r="R70" s="24">
        <f t="shared" si="4"/>
        <v>360.72161336362382</v>
      </c>
      <c r="S70" s="24">
        <f t="shared" si="5"/>
        <v>342.69172227274316</v>
      </c>
    </row>
    <row r="71" spans="1:19" x14ac:dyDescent="0.25">
      <c r="A71" s="42">
        <v>36501</v>
      </c>
      <c r="B71" s="24">
        <v>23.629641818181817</v>
      </c>
      <c r="C71" s="24">
        <v>21.381511454545453</v>
      </c>
      <c r="D71" s="24">
        <v>201.55064054545454</v>
      </c>
      <c r="E71" s="24">
        <v>185.68204399999999</v>
      </c>
      <c r="F71" s="24">
        <v>83.494819999976357</v>
      </c>
      <c r="G71" s="24">
        <v>52.833470000006415</v>
      </c>
      <c r="H71" s="24">
        <v>2.455216999999966</v>
      </c>
      <c r="I71" s="24">
        <v>2.3725050000001904</v>
      </c>
      <c r="J71" s="24">
        <v>23.95</v>
      </c>
      <c r="K71" s="24">
        <v>21.72</v>
      </c>
      <c r="L71" s="24">
        <v>24.25</v>
      </c>
      <c r="M71" s="24">
        <v>15.72</v>
      </c>
      <c r="N71" s="24">
        <v>0.5</v>
      </c>
      <c r="O71" s="24">
        <v>0.99</v>
      </c>
      <c r="P71" s="24">
        <f>(SUM($B$4:B71)+SUM($D$4:D71)+SUM($F$4:F71)+SUM($H$4:H71)+SUM($J$4:J71)+SUM($L$4:L71)+SUM($N$4:N71))/1000</f>
        <v>17.942796723454446</v>
      </c>
      <c r="Q71" s="24">
        <f>(SUM($C$4:C71)+SUM($E$4:E71)+SUM($G$4:G71)+SUM($I$4:I71)+SUM($K$4:K71)+SUM($M$4:M71)+SUM($O$4:O71))/1000</f>
        <v>15.597581397685337</v>
      </c>
      <c r="R71" s="24">
        <f t="shared" si="4"/>
        <v>359.83031936361266</v>
      </c>
      <c r="S71" s="24">
        <f t="shared" si="5"/>
        <v>300.69953045455213</v>
      </c>
    </row>
    <row r="72" spans="1:19" x14ac:dyDescent="0.25">
      <c r="A72" s="42">
        <v>36502</v>
      </c>
      <c r="B72" s="24">
        <v>23.275291818181817</v>
      </c>
      <c r="C72" s="24">
        <v>19.683447999999999</v>
      </c>
      <c r="D72" s="24">
        <v>219.51253218181816</v>
      </c>
      <c r="E72" s="24">
        <v>159.95298709090909</v>
      </c>
      <c r="F72" s="24">
        <v>91.227700000003921</v>
      </c>
      <c r="G72" s="24">
        <v>51.722849999983112</v>
      </c>
      <c r="H72" s="24">
        <v>2.7466150000000265</v>
      </c>
      <c r="I72" s="24">
        <v>2.3855500000000429</v>
      </c>
      <c r="J72" s="24">
        <v>4.33</v>
      </c>
      <c r="K72" s="24">
        <v>12.33</v>
      </c>
      <c r="L72" s="24">
        <v>25.29</v>
      </c>
      <c r="M72" s="24">
        <v>14.99</v>
      </c>
      <c r="N72" s="24">
        <v>0.64</v>
      </c>
      <c r="O72" s="24">
        <v>18.04</v>
      </c>
      <c r="P72" s="24">
        <f>(SUM($B$4:B72)+SUM($D$4:D72)+SUM($F$4:F72)+SUM($H$4:H72)+SUM($J$4:J72)+SUM($L$4:L72)+SUM($N$4:N72))/1000</f>
        <v>18.309818862454449</v>
      </c>
      <c r="Q72" s="24">
        <f>(SUM($C$4:C72)+SUM($E$4:E72)+SUM($G$4:G72)+SUM($I$4:I72)+SUM($K$4:K72)+SUM($M$4:M72)+SUM($O$4:O72))/1000</f>
        <v>15.876686232776228</v>
      </c>
      <c r="R72" s="24">
        <f t="shared" si="4"/>
        <v>367.0221390000039</v>
      </c>
      <c r="S72" s="24">
        <f t="shared" si="5"/>
        <v>279.10483509089227</v>
      </c>
    </row>
    <row r="73" spans="1:19" x14ac:dyDescent="0.25">
      <c r="A73" s="42">
        <v>36503</v>
      </c>
      <c r="B73" s="24">
        <v>24.241642363636362</v>
      </c>
      <c r="C73" s="24">
        <v>17.460996545454545</v>
      </c>
      <c r="D73" s="24">
        <v>224.51980936363634</v>
      </c>
      <c r="E73" s="24">
        <v>146.09869954545454</v>
      </c>
      <c r="F73" s="24">
        <v>90.520360000016467</v>
      </c>
      <c r="G73" s="24">
        <v>16.091819999998712</v>
      </c>
      <c r="H73" s="24">
        <v>2.7817979999999105</v>
      </c>
      <c r="I73" s="24">
        <v>2.2746399999999989</v>
      </c>
      <c r="J73" s="24">
        <v>7.47</v>
      </c>
      <c r="K73" s="24">
        <v>1.24</v>
      </c>
      <c r="L73" s="24">
        <v>26.97</v>
      </c>
      <c r="M73" s="24">
        <v>12.1</v>
      </c>
      <c r="N73" s="24">
        <v>0</v>
      </c>
      <c r="O73" s="24">
        <v>33.43</v>
      </c>
      <c r="P73" s="24">
        <f>(SUM($B$4:B73)+SUM($D$4:D73)+SUM($F$4:F73)+SUM($H$4:H73)+SUM($J$4:J73)+SUM($L$4:L73)+SUM($N$4:N73))/1000</f>
        <v>18.686322472181736</v>
      </c>
      <c r="Q73" s="24">
        <f>(SUM($C$4:C73)+SUM($E$4:E73)+SUM($G$4:G73)+SUM($I$4:I73)+SUM($K$4:K73)+SUM($M$4:M73)+SUM($O$4:O73))/1000</f>
        <v>16.105382388867135</v>
      </c>
      <c r="R73" s="24">
        <f t="shared" si="4"/>
        <v>376.50360972728913</v>
      </c>
      <c r="S73" s="24">
        <f t="shared" si="5"/>
        <v>228.69615609090781</v>
      </c>
    </row>
    <row r="74" spans="1:19" x14ac:dyDescent="0.25">
      <c r="A74" s="42">
        <v>36504</v>
      </c>
      <c r="B74" s="24">
        <v>21.679337727272728</v>
      </c>
      <c r="C74" s="24">
        <v>17.623963727272727</v>
      </c>
      <c r="D74" s="24">
        <v>213.85270645454548</v>
      </c>
      <c r="E74" s="24">
        <v>144.84290236363634</v>
      </c>
      <c r="F74" s="24">
        <v>88.085069999996676</v>
      </c>
      <c r="G74" s="24">
        <v>25.438969999982202</v>
      </c>
      <c r="H74" s="24">
        <v>2.5459820000000781</v>
      </c>
      <c r="I74" s="24">
        <v>2.2579550000000168</v>
      </c>
      <c r="J74" s="24">
        <v>16.47</v>
      </c>
      <c r="K74" s="24">
        <v>0.35</v>
      </c>
      <c r="L74" s="24">
        <v>23.63</v>
      </c>
      <c r="M74" s="24">
        <v>12.29</v>
      </c>
      <c r="N74" s="24">
        <v>1.63</v>
      </c>
      <c r="O74" s="24">
        <v>22.09</v>
      </c>
      <c r="P74" s="24">
        <f>(SUM($B$4:B74)+SUM($D$4:D74)+SUM($F$4:F74)+SUM($H$4:H74)+SUM($J$4:J74)+SUM($L$4:L74)+SUM($N$4:N74))/1000</f>
        <v>19.054215568363549</v>
      </c>
      <c r="Q74" s="24">
        <f>(SUM($C$4:C74)+SUM($E$4:E74)+SUM($G$4:G74)+SUM($I$4:I74)+SUM($K$4:K74)+SUM($M$4:M74)+SUM($O$4:O74))/1000</f>
        <v>16.330276179958027</v>
      </c>
      <c r="R74" s="24">
        <f t="shared" si="4"/>
        <v>367.89309618181494</v>
      </c>
      <c r="S74" s="24">
        <f t="shared" si="5"/>
        <v>224.89379109089126</v>
      </c>
    </row>
    <row r="75" spans="1:19" x14ac:dyDescent="0.25">
      <c r="A75" s="42">
        <v>36505</v>
      </c>
      <c r="B75" s="24">
        <v>22.072804636363635</v>
      </c>
      <c r="C75" s="24">
        <v>20.420200000000001</v>
      </c>
      <c r="D75" s="24">
        <v>220.0404889090909</v>
      </c>
      <c r="E75" s="24">
        <v>149.10435563636364</v>
      </c>
      <c r="F75" s="24">
        <v>94.256669999981852</v>
      </c>
      <c r="G75" s="24">
        <v>62.209779999988456</v>
      </c>
      <c r="H75" s="24">
        <v>2.5930509999999427</v>
      </c>
      <c r="I75" s="24">
        <v>2.3112700000001132</v>
      </c>
      <c r="J75" s="24">
        <v>9.76</v>
      </c>
      <c r="K75" s="24">
        <v>3.08</v>
      </c>
      <c r="L75" s="24">
        <v>24.51</v>
      </c>
      <c r="M75" s="24">
        <v>19.77</v>
      </c>
      <c r="N75" s="24">
        <v>0</v>
      </c>
      <c r="O75" s="24">
        <v>4.1500000000000004</v>
      </c>
      <c r="P75" s="24">
        <f>(SUM($B$4:B75)+SUM($D$4:D75)+SUM($F$4:F75)+SUM($H$4:H75)+SUM($J$4:J75)+SUM($L$4:L75)+SUM($N$4:N75))/1000</f>
        <v>19.427448582908983</v>
      </c>
      <c r="Q75" s="24">
        <f>(SUM($C$4:C75)+SUM($E$4:E75)+SUM($G$4:G75)+SUM($I$4:I75)+SUM($K$4:K75)+SUM($M$4:M75)+SUM($O$4:O75))/1000</f>
        <v>16.591321785594381</v>
      </c>
      <c r="R75" s="24">
        <f t="shared" si="4"/>
        <v>373.23301454543628</v>
      </c>
      <c r="S75" s="24">
        <f t="shared" si="5"/>
        <v>261.04560563635221</v>
      </c>
    </row>
    <row r="76" spans="1:19" x14ac:dyDescent="0.25">
      <c r="A76" s="42">
        <v>36506</v>
      </c>
      <c r="B76" s="24">
        <v>25.205717636363637</v>
      </c>
      <c r="C76" s="24">
        <v>23.065187090909092</v>
      </c>
      <c r="D76" s="24">
        <v>240.27537081818181</v>
      </c>
      <c r="E76" s="24">
        <v>147.46977536363636</v>
      </c>
      <c r="F76" s="24">
        <v>100.80098000002491</v>
      </c>
      <c r="G76" s="24">
        <v>66.404980000041277</v>
      </c>
      <c r="H76" s="24">
        <v>2.8867429999999761</v>
      </c>
      <c r="I76" s="24">
        <v>2.1708599999999851</v>
      </c>
      <c r="J76" s="24">
        <v>4.2</v>
      </c>
      <c r="K76" s="24">
        <v>8.34</v>
      </c>
      <c r="L76" s="24">
        <v>26.48</v>
      </c>
      <c r="M76" s="24">
        <v>18.48</v>
      </c>
      <c r="N76" s="24">
        <v>0</v>
      </c>
      <c r="O76" s="24">
        <v>1.75</v>
      </c>
      <c r="P76" s="24">
        <f>(SUM($B$4:B76)+SUM($D$4:D76)+SUM($F$4:F76)+SUM($H$4:H76)+SUM($J$4:J76)+SUM($L$4:L76)+SUM($N$4:N76))/1000</f>
        <v>19.827297394363558</v>
      </c>
      <c r="Q76" s="24">
        <f>(SUM($C$4:C76)+SUM($E$4:E76)+SUM($G$4:G76)+SUM($I$4:I76)+SUM($K$4:K76)+SUM($M$4:M76)+SUM($O$4:O76))/1000</f>
        <v>16.859002588048966</v>
      </c>
      <c r="R76" s="24">
        <f t="shared" si="4"/>
        <v>399.8488114545703</v>
      </c>
      <c r="S76" s="24">
        <f t="shared" si="5"/>
        <v>267.68080245458674</v>
      </c>
    </row>
    <row r="77" spans="1:19" x14ac:dyDescent="0.25">
      <c r="A77" s="42">
        <v>36507</v>
      </c>
      <c r="B77" s="24">
        <v>25.49682</v>
      </c>
      <c r="C77" s="24">
        <v>23.337831181818181</v>
      </c>
      <c r="D77" s="24">
        <v>244.36714090909089</v>
      </c>
      <c r="E77" s="24">
        <v>166.11706427272728</v>
      </c>
      <c r="F77" s="24">
        <v>95.608420000010412</v>
      </c>
      <c r="G77" s="24">
        <v>70.378769999963168</v>
      </c>
      <c r="H77" s="24">
        <v>2.7524090000000236</v>
      </c>
      <c r="I77" s="24">
        <v>2.2136849999996357</v>
      </c>
      <c r="J77" s="24">
        <v>13.16</v>
      </c>
      <c r="K77" s="24">
        <v>6.4</v>
      </c>
      <c r="L77" s="24">
        <v>24.39</v>
      </c>
      <c r="M77" s="24">
        <v>19.239999999999998</v>
      </c>
      <c r="N77" s="24">
        <v>0</v>
      </c>
      <c r="O77" s="24">
        <v>4.79</v>
      </c>
      <c r="P77" s="24">
        <f>(SUM($B$4:B77)+SUM($D$4:D77)+SUM($F$4:F77)+SUM($H$4:H77)+SUM($J$4:J77)+SUM($L$4:L77)+SUM($N$4:N77))/1000</f>
        <v>20.233072184272658</v>
      </c>
      <c r="Q77" s="24">
        <f>(SUM($C$4:C77)+SUM($E$4:E77)+SUM($G$4:G77)+SUM($I$4:I77)+SUM($K$4:K77)+SUM($M$4:M77)+SUM($O$4:O77))/1000</f>
        <v>17.151479938503471</v>
      </c>
      <c r="R77" s="24">
        <f t="shared" si="4"/>
        <v>405.77478990910134</v>
      </c>
      <c r="S77" s="24">
        <f t="shared" si="5"/>
        <v>292.47735045450827</v>
      </c>
    </row>
    <row r="78" spans="1:19" x14ac:dyDescent="0.25">
      <c r="A78" s="42">
        <v>36508</v>
      </c>
      <c r="B78" s="24">
        <v>24.361788636363638</v>
      </c>
      <c r="C78" s="24">
        <v>22.496674181818182</v>
      </c>
      <c r="D78" s="24">
        <v>252.16253518181819</v>
      </c>
      <c r="E78" s="24">
        <v>170.30212081818181</v>
      </c>
      <c r="F78" s="24">
        <v>90.691009999988808</v>
      </c>
      <c r="G78" s="24">
        <v>74.643529999985489</v>
      </c>
      <c r="H78" s="24">
        <v>2.8159589999999688</v>
      </c>
      <c r="I78" s="24">
        <v>2.2684400000000613</v>
      </c>
      <c r="J78" s="24">
        <v>3.76</v>
      </c>
      <c r="K78" s="24">
        <v>19.8</v>
      </c>
      <c r="L78" s="24">
        <v>25.79</v>
      </c>
      <c r="M78" s="24">
        <v>19.510000000000002</v>
      </c>
      <c r="N78" s="24">
        <v>0</v>
      </c>
      <c r="O78" s="24">
        <v>1.75</v>
      </c>
      <c r="P78" s="24">
        <f>(SUM($B$4:B78)+SUM($D$4:D78)+SUM($F$4:F78)+SUM($H$4:H78)+SUM($J$4:J78)+SUM($L$4:L78)+SUM($N$4:N78))/1000</f>
        <v>20.632653477090827</v>
      </c>
      <c r="Q78" s="24">
        <f>(SUM($C$4:C78)+SUM($E$4:E78)+SUM($G$4:G78)+SUM($I$4:I78)+SUM($K$4:K78)+SUM($M$4:M78)+SUM($O$4:O78))/1000</f>
        <v>17.462250703503457</v>
      </c>
      <c r="R78" s="24">
        <f t="shared" si="4"/>
        <v>399.5812928181706</v>
      </c>
      <c r="S78" s="24">
        <f t="shared" si="5"/>
        <v>310.77076499998554</v>
      </c>
    </row>
    <row r="79" spans="1:19" s="48" customFormat="1" x14ac:dyDescent="0.25">
      <c r="A79" s="154">
        <v>36509</v>
      </c>
      <c r="B79" s="155">
        <v>24.751157727272727</v>
      </c>
      <c r="C79" s="155">
        <v>20.510221000000001</v>
      </c>
      <c r="D79" s="155">
        <v>257.46931081818184</v>
      </c>
      <c r="E79" s="155">
        <v>159.7453880909091</v>
      </c>
      <c r="F79" s="155">
        <v>93.973750000037171</v>
      </c>
      <c r="G79" s="155">
        <v>54.448030000020417</v>
      </c>
      <c r="H79" s="155">
        <v>2.6255080000000026</v>
      </c>
      <c r="I79" s="155">
        <v>2.3001419999998785</v>
      </c>
      <c r="J79" s="155">
        <v>12.3</v>
      </c>
      <c r="K79" s="155">
        <v>20.39</v>
      </c>
      <c r="L79" s="155">
        <v>27.47</v>
      </c>
      <c r="M79" s="155">
        <v>15.7</v>
      </c>
      <c r="N79" s="155">
        <v>0</v>
      </c>
      <c r="O79" s="155">
        <v>6.44</v>
      </c>
      <c r="P79" s="155">
        <f>(SUM($B$4:B79)+SUM($D$4:D79)+SUM($F$4:F79)+SUM($H$4:H79)+SUM($J$4:J79)+SUM($L$4:L79)+SUM($N$4:N79))/1000</f>
        <v>21.051243203636318</v>
      </c>
      <c r="Q79" s="155">
        <f>(SUM($C$4:C79)+SUM($E$4:E79)+SUM($G$4:G79)+SUM($I$4:I79)+SUM($K$4:K79)+SUM($M$4:M79)+SUM($O$4:O79))/1000</f>
        <v>17.741784484594387</v>
      </c>
      <c r="R79" s="155">
        <f t="shared" si="4"/>
        <v>418.58972654549177</v>
      </c>
      <c r="S79" s="155">
        <f t="shared" si="5"/>
        <v>279.53378109092938</v>
      </c>
    </row>
    <row r="80" spans="1:19" x14ac:dyDescent="0.25">
      <c r="A80" s="42">
        <v>36510</v>
      </c>
      <c r="B80" s="24">
        <v>23.180904727272726</v>
      </c>
      <c r="C80" s="24">
        <v>18.537859272727271</v>
      </c>
      <c r="D80" s="24">
        <v>250.665246</v>
      </c>
      <c r="E80" s="24">
        <v>132.75980154545456</v>
      </c>
      <c r="F80" s="24">
        <v>80.924509999980671</v>
      </c>
      <c r="G80" s="24">
        <v>21.025620000036675</v>
      </c>
      <c r="H80" s="24">
        <v>2.5636010000000717</v>
      </c>
      <c r="I80" s="24">
        <v>2.282492000000035</v>
      </c>
      <c r="J80" s="24">
        <v>22.2</v>
      </c>
      <c r="K80" s="24">
        <v>30.79</v>
      </c>
      <c r="L80" s="24">
        <v>25.28</v>
      </c>
      <c r="M80" s="24">
        <v>10.7</v>
      </c>
      <c r="N80" s="24">
        <v>0.11</v>
      </c>
      <c r="O80" s="24">
        <v>44.11</v>
      </c>
      <c r="P80" s="24">
        <f>(SUM($B$4:B80)+SUM($D$4:D80)+SUM($F$4:F80)+SUM($H$4:H80)+SUM($J$4:J80)+SUM($L$4:L80)+SUM($N$4:N80))/1000</f>
        <v>21.456167465363571</v>
      </c>
      <c r="Q80" s="24">
        <f>(SUM($C$4:C80)+SUM($E$4:E80)+SUM($G$4:G80)+SUM($I$4:I80)+SUM($K$4:K80)+SUM($M$4:M80)+SUM($O$4:O80))/1000</f>
        <v>18.001990257412608</v>
      </c>
      <c r="R80" s="24">
        <f t="shared" si="4"/>
        <v>404.92426172725345</v>
      </c>
      <c r="S80" s="24">
        <f t="shared" si="5"/>
        <v>260.20577281821852</v>
      </c>
    </row>
    <row r="81" spans="1:19" x14ac:dyDescent="0.25">
      <c r="A81" s="42">
        <v>36511</v>
      </c>
      <c r="B81" s="24">
        <v>20.156025545454547</v>
      </c>
      <c r="C81" s="24">
        <v>19.151957181818183</v>
      </c>
      <c r="D81" s="24">
        <v>223.97794509090909</v>
      </c>
      <c r="E81" s="24">
        <v>129.48278481818181</v>
      </c>
      <c r="F81" s="24">
        <v>51.934639999999888</v>
      </c>
      <c r="G81" s="24">
        <v>17.998229999990969</v>
      </c>
      <c r="H81" s="24">
        <v>2.5625399999999914</v>
      </c>
      <c r="I81" s="24">
        <v>2.2813030000000145</v>
      </c>
      <c r="J81" s="24">
        <v>40.840000000000003</v>
      </c>
      <c r="K81" s="24">
        <v>30.65</v>
      </c>
      <c r="L81" s="24">
        <v>21.04</v>
      </c>
      <c r="M81" s="24">
        <v>10.44</v>
      </c>
      <c r="N81" s="24">
        <v>1.39</v>
      </c>
      <c r="O81" s="24">
        <v>37.28</v>
      </c>
      <c r="P81" s="24">
        <f>(SUM($B$4:B81)+SUM($D$4:D81)+SUM($F$4:F81)+SUM($H$4:H81)+SUM($J$4:J81)+SUM($L$4:L81)+SUM($N$4:N81))/1000</f>
        <v>21.818068615999938</v>
      </c>
      <c r="Q81" s="24">
        <f>(SUM($C$4:C81)+SUM($E$4:E81)+SUM($G$4:G81)+SUM($I$4:I81)+SUM($K$4:K81)+SUM($M$4:M81)+SUM($O$4:O81))/1000</f>
        <v>18.249274532412599</v>
      </c>
      <c r="R81" s="24">
        <f t="shared" si="4"/>
        <v>361.90115063636352</v>
      </c>
      <c r="S81" s="24">
        <f t="shared" si="5"/>
        <v>247.28427499999097</v>
      </c>
    </row>
    <row r="82" spans="1:19" x14ac:dyDescent="0.25">
      <c r="A82" s="42">
        <v>36512</v>
      </c>
      <c r="B82" s="24">
        <v>18.557542090909092</v>
      </c>
      <c r="C82" s="24">
        <v>19.773563363636363</v>
      </c>
      <c r="D82" s="24">
        <v>207.75783363636364</v>
      </c>
      <c r="E82" s="24">
        <v>128.07379863636362</v>
      </c>
      <c r="F82" s="24">
        <v>23.321860000006076</v>
      </c>
      <c r="G82" s="24">
        <v>37.281539999999254</v>
      </c>
      <c r="H82" s="24">
        <v>2.2467300000000461</v>
      </c>
      <c r="I82" s="24">
        <v>2.2574850000000772</v>
      </c>
      <c r="J82" s="24">
        <v>50.29</v>
      </c>
      <c r="K82" s="24">
        <v>32.94</v>
      </c>
      <c r="L82" s="24">
        <v>13.19</v>
      </c>
      <c r="M82" s="24">
        <v>17.510000000000002</v>
      </c>
      <c r="N82" s="24">
        <v>11.54</v>
      </c>
      <c r="O82" s="24">
        <v>29.11</v>
      </c>
      <c r="P82" s="24">
        <f>(SUM($B$4:B82)+SUM($D$4:D82)+SUM($F$4:F82)+SUM($H$4:H82)+SUM($J$4:J82)+SUM($L$4:L82)+SUM($N$4:N82))/1000</f>
        <v>22.14497258172722</v>
      </c>
      <c r="Q82" s="24">
        <f>(SUM($C$4:C82)+SUM($E$4:E82)+SUM($G$4:G82)+SUM($I$4:I82)+SUM($K$4:K82)+SUM($M$4:M82)+SUM($O$4:O82))/1000</f>
        <v>18.516220919412596</v>
      </c>
      <c r="R82" s="24">
        <f t="shared" si="4"/>
        <v>326.90396572727889</v>
      </c>
      <c r="S82" s="24">
        <f t="shared" si="5"/>
        <v>266.94638699999933</v>
      </c>
    </row>
    <row r="83" spans="1:19" x14ac:dyDescent="0.25">
      <c r="A83" s="42">
        <v>36513</v>
      </c>
      <c r="B83" s="24">
        <v>17.693911545454544</v>
      </c>
      <c r="C83" s="24">
        <v>20.486718818181817</v>
      </c>
      <c r="D83" s="24">
        <v>146.13942918181817</v>
      </c>
      <c r="E83" s="24">
        <v>139.68259799999998</v>
      </c>
      <c r="F83" s="24">
        <v>26.261009999993302</v>
      </c>
      <c r="G83" s="24">
        <v>38.025710000057167</v>
      </c>
      <c r="H83" s="24">
        <v>2.1901950000000383</v>
      </c>
      <c r="I83" s="24">
        <v>2.1829099999998949</v>
      </c>
      <c r="J83" s="24">
        <v>55.77</v>
      </c>
      <c r="K83" s="24">
        <v>35.549999999999997</v>
      </c>
      <c r="L83" s="24">
        <v>12.64</v>
      </c>
      <c r="M83" s="24">
        <v>14.34</v>
      </c>
      <c r="N83" s="24">
        <v>45.81</v>
      </c>
      <c r="O83" s="24">
        <v>20.18</v>
      </c>
      <c r="P83" s="24">
        <f>(SUM($B$4:B83)+SUM($D$4:D83)+SUM($F$4:F83)+SUM($H$4:H83)+SUM($J$4:J83)+SUM($L$4:L83)+SUM($N$4:N83))/1000</f>
        <v>22.451477127454485</v>
      </c>
      <c r="Q83" s="24">
        <f>(SUM($C$4:C83)+SUM($E$4:E83)+SUM($G$4:G83)+SUM($I$4:I83)+SUM($K$4:K83)+SUM($M$4:M83)+SUM($O$4:O83))/1000</f>
        <v>18.786668856230836</v>
      </c>
      <c r="R83" s="24">
        <f t="shared" si="4"/>
        <v>306.50454572726608</v>
      </c>
      <c r="S83" s="24">
        <f t="shared" si="5"/>
        <v>270.44793681823887</v>
      </c>
    </row>
    <row r="84" spans="1:19" x14ac:dyDescent="0.25">
      <c r="A84" s="42">
        <v>36514</v>
      </c>
      <c r="B84" s="24">
        <v>19.081557454545454</v>
      </c>
      <c r="C84" s="24">
        <v>18.688230181818181</v>
      </c>
      <c r="D84" s="24">
        <v>143.59273999999999</v>
      </c>
      <c r="E84" s="24">
        <v>149.29956754545455</v>
      </c>
      <c r="F84" s="24">
        <v>26.58761000001936</v>
      </c>
      <c r="G84" s="24">
        <v>14.875899999983492</v>
      </c>
      <c r="H84" s="24">
        <v>2.1483579999999058</v>
      </c>
      <c r="I84" s="24">
        <v>2.2598040000002264</v>
      </c>
      <c r="J84" s="24">
        <v>56.05</v>
      </c>
      <c r="K84" s="24">
        <v>34.76</v>
      </c>
      <c r="L84" s="24">
        <v>13.03</v>
      </c>
      <c r="M84" s="24">
        <v>12.95</v>
      </c>
      <c r="N84" s="24">
        <v>44.43</v>
      </c>
      <c r="O84" s="24">
        <v>14.6</v>
      </c>
      <c r="P84" s="24">
        <f>(SUM($B$4:B84)+SUM($D$4:D84)+SUM($F$4:F84)+SUM($H$4:H84)+SUM($J$4:J84)+SUM($L$4:L84)+SUM($N$4:N84))/1000</f>
        <v>22.756397392909051</v>
      </c>
      <c r="Q84" s="24">
        <f>(SUM($C$4:C84)+SUM($E$4:E84)+SUM($G$4:G84)+SUM($I$4:I84)+SUM($K$4:K84)+SUM($M$4:M84)+SUM($O$4:O84))/1000</f>
        <v>19.034102357958091</v>
      </c>
      <c r="R84" s="24">
        <f t="shared" si="4"/>
        <v>304.92026545456469</v>
      </c>
      <c r="S84" s="24">
        <f t="shared" si="5"/>
        <v>247.43350172725641</v>
      </c>
    </row>
    <row r="85" spans="1:19" x14ac:dyDescent="0.25">
      <c r="A85" s="42">
        <v>36515</v>
      </c>
      <c r="B85" s="24">
        <v>19.210781181818181</v>
      </c>
      <c r="C85" s="24">
        <v>18.206708272727273</v>
      </c>
      <c r="D85" s="24">
        <v>155.20503736363636</v>
      </c>
      <c r="E85" s="24">
        <v>136.41475254545455</v>
      </c>
      <c r="F85" s="24">
        <v>29.415509999992597</v>
      </c>
      <c r="G85" s="24">
        <v>14.515300000001464</v>
      </c>
      <c r="H85" s="24">
        <v>2.1477650000000468</v>
      </c>
      <c r="I85" s="24">
        <v>2.2544499999997667</v>
      </c>
      <c r="J85" s="24">
        <v>54.1</v>
      </c>
      <c r="K85" s="24">
        <v>42.81</v>
      </c>
      <c r="L85" s="24">
        <v>17.23</v>
      </c>
      <c r="M85" s="24">
        <v>11.64</v>
      </c>
      <c r="N85" s="24">
        <v>26.12</v>
      </c>
      <c r="O85" s="24">
        <v>33.18</v>
      </c>
      <c r="P85" s="24">
        <f>(SUM($B$4:B85)+SUM($D$4:D85)+SUM($F$4:F85)+SUM($H$4:H85)+SUM($J$4:J85)+SUM($L$4:L85)+SUM($N$4:N85))/1000</f>
        <v>23.059826486454494</v>
      </c>
      <c r="Q85" s="24">
        <f>(SUM($C$4:C85)+SUM($E$4:E85)+SUM($G$4:G85)+SUM($I$4:I85)+SUM($K$4:K85)+SUM($M$4:M85)+SUM($O$4:O85))/1000</f>
        <v>19.293123568776277</v>
      </c>
      <c r="R85" s="24">
        <f t="shared" si="4"/>
        <v>303.42909354544724</v>
      </c>
      <c r="S85" s="24">
        <f t="shared" si="5"/>
        <v>259.02121081818308</v>
      </c>
    </row>
    <row r="86" spans="1:19" x14ac:dyDescent="0.25">
      <c r="A86" s="42">
        <v>36516</v>
      </c>
      <c r="B86" s="24">
        <v>19.423167181818183</v>
      </c>
      <c r="C86" s="24">
        <v>17.598172454545455</v>
      </c>
      <c r="D86" s="24">
        <v>152.42631327272727</v>
      </c>
      <c r="E86" s="24">
        <v>135.76575090909091</v>
      </c>
      <c r="F86" s="24">
        <v>63.499640000002671</v>
      </c>
      <c r="G86" s="24">
        <v>17.324309999989218</v>
      </c>
      <c r="H86" s="24">
        <v>2.1633769999999632</v>
      </c>
      <c r="I86" s="24">
        <v>2.2285009999999996</v>
      </c>
      <c r="J86" s="24">
        <v>55.49</v>
      </c>
      <c r="K86" s="24">
        <v>49.81</v>
      </c>
      <c r="L86" s="24">
        <v>21.88</v>
      </c>
      <c r="M86" s="24">
        <v>11.02</v>
      </c>
      <c r="N86" s="24">
        <v>6.09</v>
      </c>
      <c r="O86" s="24">
        <v>12.94</v>
      </c>
      <c r="P86" s="24">
        <f>(SUM($B$4:B86)+SUM($D$4:D86)+SUM($F$4:F86)+SUM($H$4:H86)+SUM($J$4:J86)+SUM($L$4:L86)+SUM($N$4:N86))/1000</f>
        <v>23.380798983909045</v>
      </c>
      <c r="Q86" s="24">
        <f>(SUM($C$4:C86)+SUM($E$4:E86)+SUM($G$4:G86)+SUM($I$4:I86)+SUM($K$4:K86)+SUM($M$4:M86)+SUM($O$4:O86))/1000</f>
        <v>19.539810303139898</v>
      </c>
      <c r="R86" s="24">
        <f t="shared" si="4"/>
        <v>320.97249745454803</v>
      </c>
      <c r="S86" s="24">
        <f t="shared" si="5"/>
        <v>246.68673436362559</v>
      </c>
    </row>
    <row r="87" spans="1:19" x14ac:dyDescent="0.25">
      <c r="A87" s="42">
        <v>36517</v>
      </c>
      <c r="B87" s="24">
        <v>16.496795181818182</v>
      </c>
      <c r="C87" s="24">
        <v>15.984590363636364</v>
      </c>
      <c r="D87" s="24">
        <v>144.274765</v>
      </c>
      <c r="E87" s="24">
        <v>123.18604827272726</v>
      </c>
      <c r="F87" s="24">
        <v>37.592499999966108</v>
      </c>
      <c r="G87" s="24">
        <v>13.145359999983508</v>
      </c>
      <c r="H87" s="24">
        <v>2.2332770000000064</v>
      </c>
      <c r="I87" s="24">
        <v>2.2344869999999992</v>
      </c>
      <c r="J87" s="24">
        <v>54.4</v>
      </c>
      <c r="K87" s="24">
        <v>34.049999999999997</v>
      </c>
      <c r="L87" s="24">
        <v>14.27</v>
      </c>
      <c r="M87" s="24">
        <v>9.67</v>
      </c>
      <c r="N87" s="24">
        <v>15.99</v>
      </c>
      <c r="O87" s="24">
        <v>34.72</v>
      </c>
      <c r="P87" s="24">
        <f>(SUM($B$4:B87)+SUM($D$4:D87)+SUM($F$4:F87)+SUM($H$4:H87)+SUM($J$4:J87)+SUM($L$4:L87)+SUM($N$4:N87))/1000</f>
        <v>23.666056321090828</v>
      </c>
      <c r="Q87" s="24">
        <f>(SUM($C$4:C87)+SUM($E$4:E87)+SUM($G$4:G87)+SUM($I$4:I87)+SUM($K$4:K87)+SUM($M$4:M87)+SUM($O$4:O87))/1000</f>
        <v>19.772800788776252</v>
      </c>
      <c r="R87" s="24">
        <f t="shared" si="4"/>
        <v>285.25733718178429</v>
      </c>
      <c r="S87" s="24">
        <f t="shared" si="5"/>
        <v>232.9904856363471</v>
      </c>
    </row>
    <row r="88" spans="1:19" x14ac:dyDescent="0.25">
      <c r="A88" s="42">
        <v>36518</v>
      </c>
      <c r="B88" s="24">
        <v>13.591006181818182</v>
      </c>
      <c r="C88" s="24">
        <v>13.328929181818182</v>
      </c>
      <c r="D88" s="24">
        <v>135.2158179090909</v>
      </c>
      <c r="E88" s="24">
        <v>109.06402645454546</v>
      </c>
      <c r="F88" s="24">
        <v>17.258980000016997</v>
      </c>
      <c r="G88" s="24">
        <v>11.909920000033297</v>
      </c>
      <c r="H88" s="24">
        <v>2.2005440000000629</v>
      </c>
      <c r="I88" s="24">
        <v>2.1987430000000563</v>
      </c>
      <c r="J88" s="24">
        <v>56.06</v>
      </c>
      <c r="K88" s="24">
        <v>31.41</v>
      </c>
      <c r="L88" s="24">
        <v>12.53</v>
      </c>
      <c r="M88" s="24">
        <v>9.3699999999999992</v>
      </c>
      <c r="N88" s="24">
        <v>47.12</v>
      </c>
      <c r="O88" s="24">
        <v>51.06</v>
      </c>
      <c r="P88" s="24">
        <f>(SUM($B$4:B88)+SUM($D$4:D88)+SUM($F$4:F88)+SUM($H$4:H88)+SUM($J$4:J88)+SUM($L$4:L88)+SUM($N$4:N88))/1000</f>
        <v>23.950032669181752</v>
      </c>
      <c r="Q88" s="24">
        <f>(SUM($C$4:C88)+SUM($E$4:E88)+SUM($G$4:G88)+SUM($I$4:I88)+SUM($K$4:K88)+SUM($M$4:M88)+SUM($O$4:O88))/1000</f>
        <v>20.00114240741264</v>
      </c>
      <c r="R88" s="24">
        <f t="shared" si="4"/>
        <v>283.97634809092614</v>
      </c>
      <c r="S88" s="24">
        <f t="shared" si="5"/>
        <v>228.34161863639702</v>
      </c>
    </row>
    <row r="89" spans="1:19" x14ac:dyDescent="0.25">
      <c r="A89" s="42">
        <v>36519</v>
      </c>
      <c r="B89" s="24">
        <v>13.484885454545454</v>
      </c>
      <c r="C89" s="24">
        <v>13.405648818181819</v>
      </c>
      <c r="D89" s="24">
        <v>121.78484218181819</v>
      </c>
      <c r="E89" s="24">
        <v>110.23582063636364</v>
      </c>
      <c r="F89" s="24">
        <v>16.752559999998446</v>
      </c>
      <c r="G89" s="24">
        <v>13.245070000010012</v>
      </c>
      <c r="H89" s="24">
        <v>2.1498979999999586</v>
      </c>
      <c r="I89" s="24">
        <v>2.2095399999999898</v>
      </c>
      <c r="J89" s="24">
        <v>56.74</v>
      </c>
      <c r="K89" s="24">
        <v>30.83</v>
      </c>
      <c r="L89" s="24">
        <v>10.5</v>
      </c>
      <c r="M89" s="24">
        <v>9.51</v>
      </c>
      <c r="N89" s="24">
        <v>57.88</v>
      </c>
      <c r="O89" s="24">
        <v>43.79</v>
      </c>
      <c r="P89" s="24">
        <f>(SUM($B$4:B89)+SUM($D$4:D89)+SUM($F$4:F89)+SUM($H$4:H89)+SUM($J$4:J89)+SUM($L$4:L89)+SUM($N$4:N89))/1000</f>
        <v>24.229324854818113</v>
      </c>
      <c r="Q89" s="24">
        <f>(SUM($C$4:C89)+SUM($E$4:E89)+SUM($G$4:G89)+SUM($I$4:I89)+SUM($K$4:K89)+SUM($M$4:M89)+SUM($O$4:O89))/1000</f>
        <v>20.224368486867203</v>
      </c>
      <c r="R89" s="24">
        <f t="shared" si="4"/>
        <v>279.29218563636209</v>
      </c>
      <c r="S89" s="24">
        <f t="shared" si="5"/>
        <v>223.22607945455545</v>
      </c>
    </row>
    <row r="90" spans="1:19" x14ac:dyDescent="0.25">
      <c r="A90" s="42">
        <v>36520</v>
      </c>
      <c r="B90" s="24">
        <v>14.38173609090909</v>
      </c>
      <c r="C90" s="24">
        <v>15.071919272727273</v>
      </c>
      <c r="D90" s="24">
        <v>153.00769163636366</v>
      </c>
      <c r="E90" s="24">
        <v>136.40450136363634</v>
      </c>
      <c r="F90" s="24">
        <v>13.309120000030214</v>
      </c>
      <c r="G90" s="24">
        <v>27.839389999944899</v>
      </c>
      <c r="H90" s="24">
        <v>2.1816820000000119</v>
      </c>
      <c r="I90" s="24">
        <v>2.2104200000000103</v>
      </c>
      <c r="J90" s="24">
        <v>56.68</v>
      </c>
      <c r="K90" s="24">
        <v>28.71</v>
      </c>
      <c r="L90" s="24">
        <v>13.34</v>
      </c>
      <c r="M90" s="24">
        <v>12.99</v>
      </c>
      <c r="N90" s="24">
        <v>35.18</v>
      </c>
      <c r="O90" s="24">
        <v>10.26</v>
      </c>
      <c r="P90" s="24">
        <f>(SUM($B$4:B90)+SUM($D$4:D90)+SUM($F$4:F90)+SUM($H$4:H90)+SUM($J$4:J90)+SUM($L$4:L90)+SUM($N$4:N90))/1000</f>
        <v>24.517405084545413</v>
      </c>
      <c r="Q90" s="24">
        <f>(SUM($C$4:C90)+SUM($E$4:E90)+SUM($G$4:G90)+SUM($I$4:I90)+SUM($K$4:K90)+SUM($M$4:M90)+SUM($O$4:O90))/1000</f>
        <v>20.457854717503505</v>
      </c>
      <c r="R90" s="24">
        <f t="shared" si="4"/>
        <v>288.08022972730299</v>
      </c>
      <c r="S90" s="24">
        <f t="shared" si="5"/>
        <v>233.48623063630853</v>
      </c>
    </row>
    <row r="91" spans="1:19" x14ac:dyDescent="0.25">
      <c r="A91" s="42">
        <v>36521</v>
      </c>
      <c r="B91" s="24">
        <v>14.890423</v>
      </c>
      <c r="C91" s="24">
        <v>14.817469818181818</v>
      </c>
      <c r="D91" s="24">
        <v>161.05551000000003</v>
      </c>
      <c r="E91" s="24">
        <v>140.90332772727271</v>
      </c>
      <c r="F91" s="24">
        <v>12.120410000009445</v>
      </c>
      <c r="G91" s="24">
        <v>12.952920000041559</v>
      </c>
      <c r="H91" s="24">
        <v>2.1821489999999608</v>
      </c>
      <c r="I91" s="24">
        <v>2.1911560000000256</v>
      </c>
      <c r="J91" s="24">
        <v>55.72</v>
      </c>
      <c r="K91" s="24">
        <v>31.55</v>
      </c>
      <c r="L91" s="24">
        <v>12.39</v>
      </c>
      <c r="M91" s="24">
        <v>11.79</v>
      </c>
      <c r="N91" s="24">
        <v>26.56</v>
      </c>
      <c r="O91" s="24">
        <v>21.27</v>
      </c>
      <c r="P91" s="24">
        <f>(SUM($B$4:B91)+SUM($D$4:D91)+SUM($F$4:F91)+SUM($H$4:H91)+SUM($J$4:J91)+SUM($L$4:L91)+SUM($N$4:N91))/1000</f>
        <v>24.802323576545422</v>
      </c>
      <c r="Q91" s="24">
        <f>(SUM($C$4:C91)+SUM($E$4:E91)+SUM($G$4:G91)+SUM($I$4:I91)+SUM($K$4:K91)+SUM($M$4:M91)+SUM($O$4:O91))/1000</f>
        <v>20.693329591049</v>
      </c>
      <c r="R91" s="24">
        <f t="shared" si="4"/>
        <v>284.91849200000945</v>
      </c>
      <c r="S91" s="24">
        <f t="shared" si="5"/>
        <v>235.47487354549614</v>
      </c>
    </row>
    <row r="92" spans="1:19" x14ac:dyDescent="0.25">
      <c r="A92" s="42">
        <v>36522</v>
      </c>
      <c r="B92" s="24">
        <v>15.425230454545455</v>
      </c>
      <c r="C92" s="24">
        <v>15.458125181818183</v>
      </c>
      <c r="D92" s="24">
        <v>144.11598427272727</v>
      </c>
      <c r="E92" s="24">
        <v>138.8954</v>
      </c>
      <c r="F92" s="24">
        <v>14.737650000000526</v>
      </c>
      <c r="G92" s="24">
        <v>11.608499999982234</v>
      </c>
      <c r="H92" s="24">
        <v>2.1990840000000591</v>
      </c>
      <c r="I92" s="24">
        <v>2.2056719999999972</v>
      </c>
      <c r="J92" s="24">
        <v>58.13</v>
      </c>
      <c r="K92" s="24">
        <v>29.98</v>
      </c>
      <c r="L92" s="24">
        <v>11.2</v>
      </c>
      <c r="M92" s="24">
        <v>10.58</v>
      </c>
      <c r="N92" s="24">
        <v>50.63</v>
      </c>
      <c r="O92" s="24">
        <v>22.7</v>
      </c>
      <c r="P92" s="24">
        <f>(SUM($B$4:B92)+SUM($D$4:D92)+SUM($F$4:F92)+SUM($H$4:H92)+SUM($J$4:J92)+SUM($L$4:L92)+SUM($N$4:N92))/1000</f>
        <v>25.098761525272696</v>
      </c>
      <c r="Q92" s="24">
        <f>(SUM($C$4:C92)+SUM($E$4:E92)+SUM($G$4:G92)+SUM($I$4:I92)+SUM($K$4:K92)+SUM($M$4:M92)+SUM($O$4:O92))/1000</f>
        <v>20.924757288230801</v>
      </c>
      <c r="R92" s="24">
        <f t="shared" si="4"/>
        <v>296.43794872727329</v>
      </c>
      <c r="S92" s="24">
        <f t="shared" si="5"/>
        <v>231.4276971818004</v>
      </c>
    </row>
    <row r="93" spans="1:19" x14ac:dyDescent="0.25">
      <c r="A93" s="42">
        <v>36523</v>
      </c>
      <c r="B93" s="24">
        <v>16.086889545454547</v>
      </c>
      <c r="C93" s="24">
        <v>16.392423818181818</v>
      </c>
      <c r="D93" s="24">
        <v>150.9982509090909</v>
      </c>
      <c r="E93" s="24">
        <v>148.8240109090909</v>
      </c>
      <c r="F93" s="24">
        <v>11.097020000004127</v>
      </c>
      <c r="G93" s="24">
        <v>15.276322601723182</v>
      </c>
      <c r="H93" s="24">
        <v>2.2326759999999748</v>
      </c>
      <c r="I93" s="24">
        <v>2.2486499999999729</v>
      </c>
      <c r="J93" s="24">
        <v>57.96</v>
      </c>
      <c r="K93" s="24">
        <v>17.350000000000001</v>
      </c>
      <c r="L93" s="24">
        <v>12.44</v>
      </c>
      <c r="M93" s="24">
        <v>14.72</v>
      </c>
      <c r="N93" s="24">
        <v>18.170000000000002</v>
      </c>
      <c r="O93" s="24">
        <v>26.43</v>
      </c>
      <c r="P93" s="24">
        <f>(SUM($B$4:B93)+SUM($D$4:D93)+SUM($F$4:F93)+SUM($H$4:H93)+SUM($J$4:J93)+SUM($L$4:L93)+SUM($N$4:N93))/1000</f>
        <v>25.367746361727249</v>
      </c>
      <c r="Q93" s="24">
        <f>(SUM($C$4:C93)+SUM($E$4:E93)+SUM($G$4:G93)+SUM($I$4:I93)+SUM($K$4:K93)+SUM($M$4:M93)+SUM($O$4:O93))/1000</f>
        <v>21.165998695559804</v>
      </c>
      <c r="R93" s="24">
        <f t="shared" si="4"/>
        <v>268.98483645454957</v>
      </c>
      <c r="S93" s="24">
        <f t="shared" si="5"/>
        <v>241.24140732899588</v>
      </c>
    </row>
    <row r="94" spans="1:19" x14ac:dyDescent="0.25">
      <c r="A94" s="42">
        <v>36524</v>
      </c>
      <c r="B94" s="24">
        <v>16.078554909090908</v>
      </c>
      <c r="C94" s="24">
        <v>15.456765727272728</v>
      </c>
      <c r="D94" s="24">
        <v>144.81085454545453</v>
      </c>
      <c r="E94" s="24">
        <v>145.86983381818183</v>
      </c>
      <c r="F94" s="24">
        <v>11.538139999966878</v>
      </c>
      <c r="G94" s="24">
        <v>13.419482974335867</v>
      </c>
      <c r="H94" s="24">
        <v>2.2231509999999837</v>
      </c>
      <c r="I94" s="24">
        <v>2.221360000000022</v>
      </c>
      <c r="J94" s="24">
        <v>44.35</v>
      </c>
      <c r="K94" s="24">
        <v>6.75</v>
      </c>
      <c r="L94" s="24">
        <v>12.19</v>
      </c>
      <c r="M94" s="24">
        <v>10.61</v>
      </c>
      <c r="N94" s="24">
        <v>14.88</v>
      </c>
      <c r="O94" s="24">
        <v>23.96</v>
      </c>
      <c r="P94" s="24">
        <f>(SUM($B$4:B94)+SUM($D$4:D94)+SUM($F$4:F94)+SUM($H$4:H94)+SUM($J$4:J94)+SUM($L$4:L94)+SUM($N$4:N94))/1000</f>
        <v>25.613817062181759</v>
      </c>
      <c r="Q94" s="24">
        <f>(SUM($C$4:C94)+SUM($E$4:E94)+SUM($G$4:G94)+SUM($I$4:I94)+SUM($K$4:K94)+SUM($M$4:M94)+SUM($O$4:O94))/1000</f>
        <v>21.384286138079592</v>
      </c>
      <c r="R94" s="24">
        <f t="shared" si="4"/>
        <v>246.07070045451229</v>
      </c>
      <c r="S94" s="24">
        <f t="shared" si="5"/>
        <v>218.28744251979046</v>
      </c>
    </row>
    <row r="95" spans="1:19" x14ac:dyDescent="0.25">
      <c r="A95" s="42">
        <v>36525</v>
      </c>
      <c r="B95" s="24">
        <v>16.655445454545454</v>
      </c>
      <c r="C95" s="24">
        <v>14.798475</v>
      </c>
      <c r="D95" s="24">
        <v>128.92571927272726</v>
      </c>
      <c r="E95" s="24">
        <v>146.4615321818182</v>
      </c>
      <c r="F95" s="24">
        <v>23.953389999999935</v>
      </c>
      <c r="G95" s="24">
        <v>20.780819999993422</v>
      </c>
      <c r="H95" s="24">
        <v>2.1953439999999751</v>
      </c>
      <c r="I95" s="24">
        <v>2.1801999999999939</v>
      </c>
      <c r="J95" s="24">
        <v>37.08</v>
      </c>
      <c r="K95" s="24">
        <v>5.91</v>
      </c>
      <c r="L95" s="24">
        <v>16.96</v>
      </c>
      <c r="M95" s="24">
        <v>10.67</v>
      </c>
      <c r="N95" s="24">
        <v>15.81</v>
      </c>
      <c r="O95" s="24">
        <v>21.33</v>
      </c>
      <c r="P95" s="24">
        <f>(SUM($B$4:B95)+SUM($D$4:D95)+SUM($F$4:F95)+SUM($H$4:H95)+SUM($J$4:J95)+SUM($L$4:L95)+SUM($N$4:N95))/1000</f>
        <v>25.855396960909033</v>
      </c>
      <c r="Q95" s="24">
        <f>(SUM($C$4:C95)+SUM($E$4:E95)+SUM($G$4:G95)+SUM($I$4:I95)+SUM($K$4:K95)+SUM($M$4:M95)+SUM($O$4:O95))/1000</f>
        <v>21.606417165261401</v>
      </c>
      <c r="R95" s="24">
        <f t="shared" si="4"/>
        <v>241.57989872727265</v>
      </c>
      <c r="S95" s="24">
        <f t="shared" si="5"/>
        <v>222.13102718181159</v>
      </c>
    </row>
    <row r="96" spans="1:19" x14ac:dyDescent="0.25">
      <c r="A96" s="42">
        <v>36526</v>
      </c>
      <c r="B96" s="24">
        <v>15.689558363636364</v>
      </c>
      <c r="C96" s="24">
        <v>15.107227545454545</v>
      </c>
      <c r="D96" s="24">
        <v>127.84058063636365</v>
      </c>
      <c r="E96" s="24">
        <v>146.1622958181818</v>
      </c>
      <c r="F96" s="24">
        <v>22.027160000018153</v>
      </c>
      <c r="G96" s="24">
        <v>20.853840000006606</v>
      </c>
      <c r="H96" s="24">
        <v>2.315390999999984</v>
      </c>
      <c r="I96" s="24">
        <v>2.2290299999999972</v>
      </c>
      <c r="J96" s="24">
        <v>31.13</v>
      </c>
      <c r="K96" s="24">
        <v>8.02</v>
      </c>
      <c r="L96" s="24">
        <v>17.989999999999998</v>
      </c>
      <c r="M96" s="24">
        <v>12.38</v>
      </c>
      <c r="N96" s="24">
        <v>23.81</v>
      </c>
      <c r="O96" s="24">
        <v>24.99</v>
      </c>
      <c r="P96" s="24">
        <f>(SUM($B$4:B96)+SUM($D$4:D96)+SUM($F$4:F96)+SUM($H$4:H96)+SUM($J$4:J96)+SUM($L$4:L96)+SUM($N$4:N96))/1000</f>
        <v>26.096199650909053</v>
      </c>
      <c r="Q96" s="24">
        <f>(SUM($C$4:C96)+SUM($E$4:E96)+SUM($G$4:G96)+SUM($I$4:I96)+SUM($K$4:K96)+SUM($M$4:M96)+SUM($O$4:O96))/1000</f>
        <v>21.836159558625049</v>
      </c>
      <c r="R96" s="24">
        <f t="shared" si="4"/>
        <v>240.80269000001815</v>
      </c>
      <c r="S96" s="24">
        <f t="shared" si="5"/>
        <v>229.74239336364298</v>
      </c>
    </row>
    <row r="97" spans="1:19" x14ac:dyDescent="0.25">
      <c r="A97" s="42">
        <v>36527</v>
      </c>
      <c r="B97" s="24">
        <v>17.971594636363637</v>
      </c>
      <c r="C97" s="24">
        <v>17.849658000000002</v>
      </c>
      <c r="D97" s="24">
        <v>157.5076971818182</v>
      </c>
      <c r="E97" s="24">
        <v>141.65185399999999</v>
      </c>
      <c r="F97" s="24">
        <v>32.584850000045591</v>
      </c>
      <c r="G97" s="24">
        <v>36.437211019071178</v>
      </c>
      <c r="H97" s="24">
        <v>2.3235480000000281</v>
      </c>
      <c r="I97" s="24">
        <v>2.2404800000001179</v>
      </c>
      <c r="J97" s="24">
        <v>35.86</v>
      </c>
      <c r="K97" s="24">
        <v>9.2100000000000009</v>
      </c>
      <c r="L97" s="24">
        <v>16.66</v>
      </c>
      <c r="M97" s="24">
        <v>14.97</v>
      </c>
      <c r="N97" s="24">
        <v>3.52</v>
      </c>
      <c r="O97" s="24">
        <v>10.17</v>
      </c>
      <c r="P97" s="24">
        <f>(SUM($B$4:B97)+SUM($D$4:D97)+SUM($F$4:F97)+SUM($H$4:H97)+SUM($J$4:J97)+SUM($L$4:L97)+SUM($N$4:N97))/1000</f>
        <v>26.362627340727279</v>
      </c>
      <c r="Q97" s="24">
        <f>(SUM($C$4:C97)+SUM($E$4:E97)+SUM($G$4:G97)+SUM($I$4:I97)+SUM($K$4:K97)+SUM($M$4:M97)+SUM($O$4:O97))/1000</f>
        <v>22.068688761644118</v>
      </c>
      <c r="R97" s="24">
        <f t="shared" si="4"/>
        <v>266.42768981822746</v>
      </c>
      <c r="S97" s="24">
        <f t="shared" si="5"/>
        <v>232.52920301907128</v>
      </c>
    </row>
    <row r="98" spans="1:19" x14ac:dyDescent="0.25">
      <c r="A98" s="42">
        <v>36528</v>
      </c>
      <c r="B98" s="24">
        <v>18.264969636363638</v>
      </c>
      <c r="C98" s="24">
        <v>21.328165818181819</v>
      </c>
      <c r="D98" s="24">
        <v>162.18263054545454</v>
      </c>
      <c r="E98" s="24">
        <v>144.17221963636362</v>
      </c>
      <c r="F98" s="24">
        <v>24.820839999961301</v>
      </c>
      <c r="G98" s="24">
        <v>44.350419999971272</v>
      </c>
      <c r="H98" s="24">
        <v>2.1940819999999728</v>
      </c>
      <c r="I98" s="24">
        <v>2.2633530000000479</v>
      </c>
      <c r="J98" s="24">
        <v>49.25</v>
      </c>
      <c r="K98" s="24">
        <v>5.88</v>
      </c>
      <c r="L98" s="24">
        <v>12.54</v>
      </c>
      <c r="M98" s="24">
        <v>18.170000000000002</v>
      </c>
      <c r="N98" s="24">
        <v>9.81</v>
      </c>
      <c r="O98" s="24">
        <v>4.68</v>
      </c>
      <c r="P98" s="24">
        <f>(SUM($B$4:B98)+SUM($D$4:D98)+SUM($F$4:F98)+SUM($H$4:H98)+SUM($J$4:J98)+SUM($L$4:L98)+SUM($N$4:N98))/1000</f>
        <v>26.641689862909054</v>
      </c>
      <c r="Q98" s="24">
        <f>(SUM($C$4:C98)+SUM($E$4:E98)+SUM($G$4:G98)+SUM($I$4:I98)+SUM($K$4:K98)+SUM($M$4:M98)+SUM($O$4:O98))/1000</f>
        <v>22.309532920098633</v>
      </c>
      <c r="R98" s="24">
        <f t="shared" si="4"/>
        <v>279.06252218177951</v>
      </c>
      <c r="S98" s="24">
        <f t="shared" si="5"/>
        <v>240.84415845451679</v>
      </c>
    </row>
    <row r="99" spans="1:19" x14ac:dyDescent="0.25">
      <c r="A99" s="42">
        <v>36529</v>
      </c>
      <c r="B99" s="24">
        <v>18.779806181818181</v>
      </c>
      <c r="C99" s="24">
        <v>21.675266090909091</v>
      </c>
      <c r="D99" s="24">
        <v>132.25847445454545</v>
      </c>
      <c r="E99" s="24">
        <v>156.14765518181818</v>
      </c>
      <c r="F99" s="24">
        <v>17.183640000016329</v>
      </c>
      <c r="G99" s="24">
        <v>66.49412999999339</v>
      </c>
      <c r="H99" s="24">
        <v>2.1389950000000484</v>
      </c>
      <c r="I99" s="24">
        <v>2.3085870000001769</v>
      </c>
      <c r="J99" s="24">
        <v>48.38</v>
      </c>
      <c r="K99" s="24">
        <v>1.47</v>
      </c>
      <c r="L99" s="24">
        <v>12.11</v>
      </c>
      <c r="M99" s="24">
        <v>20.73</v>
      </c>
      <c r="N99" s="24">
        <v>31.24</v>
      </c>
      <c r="O99" s="24">
        <v>0</v>
      </c>
      <c r="P99" s="24">
        <f>(SUM($B$4:B99)+SUM($D$4:D99)+SUM($F$4:F99)+SUM($H$4:H99)+SUM($J$4:J99)+SUM($L$4:L99)+SUM($N$4:N99))/1000</f>
        <v>26.903780778545435</v>
      </c>
      <c r="Q99" s="24">
        <f>(SUM($C$4:C99)+SUM($E$4:E99)+SUM($G$4:G99)+SUM($I$4:I99)+SUM($K$4:K99)+SUM($M$4:M99)+SUM($O$4:O99))/1000</f>
        <v>22.578358558371352</v>
      </c>
      <c r="R99" s="24">
        <f t="shared" si="4"/>
        <v>262.09091563638003</v>
      </c>
      <c r="S99" s="24">
        <f t="shared" si="5"/>
        <v>268.82563827272088</v>
      </c>
    </row>
    <row r="100" spans="1:19" x14ac:dyDescent="0.25">
      <c r="A100" s="42">
        <v>36530</v>
      </c>
      <c r="B100" s="24">
        <v>19.772781999999999</v>
      </c>
      <c r="C100" s="24">
        <v>21.287607272727271</v>
      </c>
      <c r="D100" s="24">
        <v>132.28104745454547</v>
      </c>
      <c r="E100" s="24">
        <v>164.80096472727271</v>
      </c>
      <c r="F100" s="24">
        <v>32.884129999959754</v>
      </c>
      <c r="G100" s="24">
        <v>57.576950000051468</v>
      </c>
      <c r="H100" s="24">
        <v>2.1602759999999446</v>
      </c>
      <c r="I100" s="24">
        <v>2.4353979999999606</v>
      </c>
      <c r="J100" s="24">
        <v>56.84</v>
      </c>
      <c r="K100" s="24">
        <v>0</v>
      </c>
      <c r="L100" s="24">
        <v>12.31</v>
      </c>
      <c r="M100" s="24">
        <v>20.010000000000002</v>
      </c>
      <c r="N100" s="24">
        <v>12.2</v>
      </c>
      <c r="O100" s="24">
        <v>1.21</v>
      </c>
      <c r="P100" s="24">
        <f>(SUM($B$4:B100)+SUM($D$4:D100)+SUM($F$4:F100)+SUM($H$4:H100)+SUM($J$4:J100)+SUM($L$4:L100)+SUM($N$4:N100))/1000</f>
        <v>27.172229013999946</v>
      </c>
      <c r="Q100" s="24">
        <f>(SUM($C$4:C100)+SUM($E$4:E100)+SUM($G$4:G100)+SUM($I$4:I100)+SUM($K$4:K100)+SUM($M$4:M100)+SUM($O$4:O100))/1000</f>
        <v>22.845679478371405</v>
      </c>
      <c r="R100" s="24">
        <f t="shared" ref="R100:R131" si="6">(B100+D100+F100+H100+J100+L100+N100)</f>
        <v>268.44823545450515</v>
      </c>
      <c r="S100" s="24">
        <f t="shared" ref="S100:S131" si="7">(C100+E100+G100+I100+K100+M100+O100)</f>
        <v>267.32092000005139</v>
      </c>
    </row>
    <row r="101" spans="1:19" x14ac:dyDescent="0.25">
      <c r="A101" s="42">
        <v>36531</v>
      </c>
      <c r="B101" s="24">
        <v>19.94575290909091</v>
      </c>
      <c r="C101" s="24">
        <v>20.396699999999999</v>
      </c>
      <c r="D101" s="24">
        <v>138.5514657272727</v>
      </c>
      <c r="E101" s="24">
        <v>168.26927000000001</v>
      </c>
      <c r="F101" s="24">
        <v>24.86714000010166</v>
      </c>
      <c r="G101" s="24">
        <v>57.654019999996706</v>
      </c>
      <c r="H101" s="24">
        <v>2.2898250000000497</v>
      </c>
      <c r="I101" s="24">
        <v>2.3955509999999673</v>
      </c>
      <c r="J101" s="24">
        <v>55.13</v>
      </c>
      <c r="K101" s="24">
        <v>0</v>
      </c>
      <c r="L101" s="24">
        <v>13.82</v>
      </c>
      <c r="M101" s="24">
        <v>21.57</v>
      </c>
      <c r="N101" s="24">
        <v>6.31</v>
      </c>
      <c r="O101" s="24">
        <v>0.49</v>
      </c>
      <c r="P101" s="24">
        <f>(SUM($B$4:B101)+SUM($D$4:D101)+SUM($F$4:F101)+SUM($H$4:H101)+SUM($J$4:J101)+SUM($L$4:L101)+SUM($N$4:N101))/1000</f>
        <v>27.433143197636412</v>
      </c>
      <c r="Q101" s="24">
        <f>(SUM($C$4:C101)+SUM($E$4:E101)+SUM($G$4:G101)+SUM($I$4:I101)+SUM($K$4:K101)+SUM($M$4:M101)+SUM($O$4:O101))/1000</f>
        <v>23.116455019371404</v>
      </c>
      <c r="R101" s="24">
        <f t="shared" si="6"/>
        <v>260.91418363646528</v>
      </c>
      <c r="S101" s="24">
        <f t="shared" si="7"/>
        <v>270.77554099999668</v>
      </c>
    </row>
    <row r="102" spans="1:19" x14ac:dyDescent="0.25">
      <c r="A102" s="42">
        <v>36532</v>
      </c>
      <c r="B102" s="24">
        <v>17.936655272727272</v>
      </c>
      <c r="C102" s="24">
        <v>20.560779454545454</v>
      </c>
      <c r="D102" s="24">
        <v>127.79665354545455</v>
      </c>
      <c r="E102" s="24">
        <v>187.8890559090909</v>
      </c>
      <c r="F102" s="24">
        <v>14.176599999997398</v>
      </c>
      <c r="G102" s="24">
        <v>61.49031000000145</v>
      </c>
      <c r="H102" s="24">
        <v>2.4214900000000301</v>
      </c>
      <c r="I102" s="24">
        <v>2.3482199999999902</v>
      </c>
      <c r="J102" s="24">
        <v>37.630000000000003</v>
      </c>
      <c r="K102" s="24">
        <v>0</v>
      </c>
      <c r="L102" s="24">
        <v>10.44</v>
      </c>
      <c r="M102" s="24">
        <v>22.85</v>
      </c>
      <c r="N102" s="24">
        <v>22.39</v>
      </c>
      <c r="O102" s="24">
        <v>0</v>
      </c>
      <c r="P102" s="24">
        <f>(SUM($B$4:B102)+SUM($D$4:D102)+SUM($F$4:F102)+SUM($H$4:H102)+SUM($J$4:J102)+SUM($L$4:L102)+SUM($N$4:N102))/1000</f>
        <v>27.665934596454587</v>
      </c>
      <c r="Q102" s="24">
        <f>(SUM($C$4:C102)+SUM($E$4:E102)+SUM($G$4:G102)+SUM($I$4:I102)+SUM($K$4:K102)+SUM($M$4:M102)+SUM($O$4:O102))/1000</f>
        <v>23.411593384735038</v>
      </c>
      <c r="R102" s="24">
        <f t="shared" si="6"/>
        <v>232.79139881817923</v>
      </c>
      <c r="S102" s="24">
        <f t="shared" si="7"/>
        <v>295.13836536363777</v>
      </c>
    </row>
    <row r="103" spans="1:19" x14ac:dyDescent="0.25">
      <c r="A103" s="42">
        <v>36533</v>
      </c>
      <c r="B103" s="24">
        <v>19.262403454545453</v>
      </c>
      <c r="C103" s="24">
        <v>22.953597363636362</v>
      </c>
      <c r="D103" s="24">
        <v>149.29217518181818</v>
      </c>
      <c r="E103" s="24">
        <v>217.54731000000001</v>
      </c>
      <c r="F103" s="24">
        <v>16.027079999892916</v>
      </c>
      <c r="G103" s="24">
        <v>84.031899999959364</v>
      </c>
      <c r="H103" s="24">
        <v>2.3661969999999304</v>
      </c>
      <c r="I103" s="24">
        <v>2.455069999999826</v>
      </c>
      <c r="J103" s="24">
        <v>36.369999999999997</v>
      </c>
      <c r="K103" s="24">
        <v>0</v>
      </c>
      <c r="L103" s="24">
        <v>11.2</v>
      </c>
      <c r="M103" s="24">
        <v>21.88</v>
      </c>
      <c r="N103" s="24">
        <v>8.89</v>
      </c>
      <c r="O103" s="24">
        <v>0</v>
      </c>
      <c r="P103" s="24">
        <f>(SUM($B$4:B103)+SUM($D$4:D103)+SUM($F$4:F103)+SUM($H$4:H103)+SUM($J$4:J103)+SUM($L$4:L103)+SUM($N$4:N103))/1000</f>
        <v>27.909342452090844</v>
      </c>
      <c r="Q103" s="24">
        <f>(SUM($C$4:C103)+SUM($E$4:E103)+SUM($G$4:G103)+SUM($I$4:I103)+SUM($K$4:K103)+SUM($M$4:M103)+SUM($O$4:O103))/1000</f>
        <v>23.760461262098634</v>
      </c>
      <c r="R103" s="24">
        <f t="shared" si="6"/>
        <v>243.4078556362565</v>
      </c>
      <c r="S103" s="24">
        <f t="shared" si="7"/>
        <v>348.86787736359554</v>
      </c>
    </row>
    <row r="104" spans="1:19" x14ac:dyDescent="0.25">
      <c r="A104" s="42">
        <v>36534</v>
      </c>
      <c r="B104" s="24">
        <v>20.207314272727274</v>
      </c>
      <c r="C104" s="24">
        <v>23.431828636363637</v>
      </c>
      <c r="D104" s="24">
        <v>168.99157745454545</v>
      </c>
      <c r="E104" s="24">
        <v>219.22875972727272</v>
      </c>
      <c r="F104" s="24">
        <v>20.754320000103153</v>
      </c>
      <c r="G104" s="24">
        <v>90.375469999998003</v>
      </c>
      <c r="H104" s="24">
        <v>2.3300319999999437</v>
      </c>
      <c r="I104" s="24">
        <v>2.4062070000001032</v>
      </c>
      <c r="J104" s="24">
        <v>38.619999999999997</v>
      </c>
      <c r="K104" s="24">
        <v>0</v>
      </c>
      <c r="L104" s="24">
        <v>14.7</v>
      </c>
      <c r="M104" s="24">
        <v>21.26</v>
      </c>
      <c r="N104" s="24">
        <v>2.9</v>
      </c>
      <c r="O104" s="24">
        <v>0</v>
      </c>
      <c r="P104" s="24">
        <f>(SUM($B$4:B104)+SUM($D$4:D104)+SUM($F$4:F104)+SUM($H$4:H104)+SUM($J$4:J104)+SUM($L$4:L104)+SUM($N$4:N104))/1000</f>
        <v>28.177845695818217</v>
      </c>
      <c r="Q104" s="24">
        <f>(SUM($C$4:C104)+SUM($E$4:E104)+SUM($G$4:G104)+SUM($I$4:I104)+SUM($K$4:K104)+SUM($M$4:M104)+SUM($O$4:O104))/1000</f>
        <v>24.117163527462271</v>
      </c>
      <c r="R104" s="24">
        <f t="shared" si="6"/>
        <v>268.50324372737578</v>
      </c>
      <c r="S104" s="24">
        <f t="shared" si="7"/>
        <v>356.70226536363447</v>
      </c>
    </row>
    <row r="105" spans="1:19" x14ac:dyDescent="0.25">
      <c r="A105" s="42">
        <v>36535</v>
      </c>
      <c r="B105" s="24">
        <v>20.411325090909092</v>
      </c>
      <c r="C105" s="24">
        <v>23.885905363636365</v>
      </c>
      <c r="D105" s="24">
        <v>160.82723436363636</v>
      </c>
      <c r="E105" s="24">
        <v>214.8460162727273</v>
      </c>
      <c r="F105" s="24">
        <v>17.172469999999414</v>
      </c>
      <c r="G105" s="24">
        <v>99.792390000031375</v>
      </c>
      <c r="H105" s="24">
        <v>2.2537380000000766</v>
      </c>
      <c r="I105" s="24">
        <v>2.6409529999999313</v>
      </c>
      <c r="J105" s="24">
        <v>48.46</v>
      </c>
      <c r="K105" s="24">
        <v>0</v>
      </c>
      <c r="L105" s="24">
        <v>12.12</v>
      </c>
      <c r="M105" s="24">
        <v>24.3</v>
      </c>
      <c r="N105" s="24">
        <v>1.4</v>
      </c>
      <c r="O105" s="24">
        <v>0</v>
      </c>
      <c r="P105" s="24">
        <f>(SUM($B$4:B105)+SUM($D$4:D105)+SUM($F$4:F105)+SUM($H$4:H105)+SUM($J$4:J105)+SUM($L$4:L105)+SUM($N$4:N105))/1000</f>
        <v>28.440490463272763</v>
      </c>
      <c r="Q105" s="24">
        <f>(SUM($C$4:C105)+SUM($E$4:E105)+SUM($G$4:G105)+SUM($I$4:I105)+SUM($K$4:K105)+SUM($M$4:M105)+SUM($O$4:O105))/1000</f>
        <v>24.482628792098669</v>
      </c>
      <c r="R105" s="24">
        <f t="shared" si="6"/>
        <v>262.64476745454493</v>
      </c>
      <c r="S105" s="24">
        <f t="shared" si="7"/>
        <v>365.46526463639498</v>
      </c>
    </row>
    <row r="106" spans="1:19" x14ac:dyDescent="0.25">
      <c r="A106" s="42">
        <v>36536</v>
      </c>
      <c r="B106" s="24">
        <v>20.174252727272727</v>
      </c>
      <c r="C106" s="24">
        <v>24.948783090909092</v>
      </c>
      <c r="D106" s="24">
        <v>158.66352472727274</v>
      </c>
      <c r="E106" s="24">
        <v>204.10547709090909</v>
      </c>
      <c r="F106" s="24">
        <v>13.781389999976321</v>
      </c>
      <c r="G106" s="24">
        <v>100.58761999997662</v>
      </c>
      <c r="H106" s="24">
        <v>2.3095880000000095</v>
      </c>
      <c r="I106" s="24">
        <v>2.6523520000001852</v>
      </c>
      <c r="J106" s="24">
        <v>47.26</v>
      </c>
      <c r="K106" s="24">
        <v>0</v>
      </c>
      <c r="L106" s="24">
        <v>12.84</v>
      </c>
      <c r="M106" s="24">
        <v>24.75</v>
      </c>
      <c r="N106" s="24">
        <v>4.13</v>
      </c>
      <c r="O106" s="24">
        <v>0</v>
      </c>
      <c r="P106" s="24">
        <f>(SUM($B$4:B106)+SUM($D$4:D106)+SUM($F$4:F106)+SUM($H$4:H106)+SUM($J$4:J106)+SUM($L$4:L106)+SUM($N$4:N106))/1000</f>
        <v>28.699649218727284</v>
      </c>
      <c r="Q106" s="24">
        <f>(SUM($C$4:C106)+SUM($E$4:E106)+SUM($G$4:G106)+SUM($I$4:I106)+SUM($K$4:K106)+SUM($M$4:M106)+SUM($O$4:O106))/1000</f>
        <v>24.839673024280465</v>
      </c>
      <c r="R106" s="24">
        <f t="shared" si="6"/>
        <v>259.15875545452178</v>
      </c>
      <c r="S106" s="24">
        <f t="shared" si="7"/>
        <v>357.044232181795</v>
      </c>
    </row>
    <row r="107" spans="1:19" x14ac:dyDescent="0.25">
      <c r="A107" s="42">
        <v>36537</v>
      </c>
      <c r="B107" s="24">
        <v>20.949481363636362</v>
      </c>
      <c r="C107" s="24">
        <v>23.884676090909092</v>
      </c>
      <c r="D107" s="24">
        <v>151.31034254545455</v>
      </c>
      <c r="E107" s="24">
        <v>194.59641136363635</v>
      </c>
      <c r="F107" s="24">
        <v>16.573919999995169</v>
      </c>
      <c r="G107" s="24">
        <v>92.968070000013029</v>
      </c>
      <c r="H107" s="24">
        <v>2.368673000000006</v>
      </c>
      <c r="I107" s="24">
        <v>2.6761759999998178</v>
      </c>
      <c r="J107" s="24">
        <v>41.7</v>
      </c>
      <c r="K107" s="24">
        <v>0</v>
      </c>
      <c r="L107" s="24">
        <v>12.36</v>
      </c>
      <c r="M107" s="24">
        <v>26.24</v>
      </c>
      <c r="N107" s="24">
        <v>9.23</v>
      </c>
      <c r="O107" s="24">
        <v>0</v>
      </c>
      <c r="P107" s="24">
        <f>(SUM($B$4:B107)+SUM($D$4:D107)+SUM($F$4:F107)+SUM($H$4:H107)+SUM($J$4:J107)+SUM($L$4:L107)+SUM($N$4:N107))/1000</f>
        <v>28.954141635636372</v>
      </c>
      <c r="Q107" s="24">
        <f>(SUM($C$4:C107)+SUM($E$4:E107)+SUM($G$4:G107)+SUM($I$4:I107)+SUM($K$4:K107)+SUM($M$4:M107)+SUM($O$4:O107))/1000</f>
        <v>25.180038357735018</v>
      </c>
      <c r="R107" s="24">
        <f t="shared" si="6"/>
        <v>254.49241690908607</v>
      </c>
      <c r="S107" s="24">
        <f t="shared" si="7"/>
        <v>340.36533345455831</v>
      </c>
    </row>
    <row r="108" spans="1:19" x14ac:dyDescent="0.25">
      <c r="A108" s="42">
        <v>36538</v>
      </c>
      <c r="B108" s="24">
        <v>21.154963727272726</v>
      </c>
      <c r="C108" s="24">
        <v>21.027859272727273</v>
      </c>
      <c r="D108" s="24">
        <v>159.72786854545456</v>
      </c>
      <c r="E108" s="24">
        <v>182.35170809090911</v>
      </c>
      <c r="F108" s="24">
        <v>19.187289999909694</v>
      </c>
      <c r="G108" s="24">
        <v>66.7104999999748</v>
      </c>
      <c r="H108" s="24">
        <v>2.3619819999999656</v>
      </c>
      <c r="I108" s="24">
        <v>2.4379629999999377</v>
      </c>
      <c r="J108" s="24">
        <v>36.35</v>
      </c>
      <c r="K108" s="24">
        <v>2.0099999999999998</v>
      </c>
      <c r="L108" s="24">
        <v>14.65</v>
      </c>
      <c r="M108" s="24">
        <v>22.46</v>
      </c>
      <c r="N108" s="24">
        <v>4.3899999999999997</v>
      </c>
      <c r="O108" s="24">
        <v>11.11</v>
      </c>
      <c r="P108" s="24">
        <f>(SUM($B$4:B108)+SUM($D$4:D108)+SUM($F$4:F108)+SUM($H$4:H108)+SUM($J$4:J108)+SUM($L$4:L108)+SUM($N$4:N108))/1000</f>
        <v>29.211963739909013</v>
      </c>
      <c r="Q108" s="24">
        <f>(SUM($C$4:C108)+SUM($E$4:E108)+SUM($G$4:G108)+SUM($I$4:I108)+SUM($K$4:K108)+SUM($M$4:M108)+SUM($O$4:O108))/1000</f>
        <v>25.488146388098631</v>
      </c>
      <c r="R108" s="24">
        <f t="shared" si="6"/>
        <v>257.82210427263692</v>
      </c>
      <c r="S108" s="24">
        <f t="shared" si="7"/>
        <v>308.10803036361108</v>
      </c>
    </row>
    <row r="109" spans="1:19" x14ac:dyDescent="0.25">
      <c r="A109" s="42">
        <v>36539</v>
      </c>
      <c r="B109" s="24">
        <v>19.562322545454546</v>
      </c>
      <c r="C109" s="24">
        <v>20.024221363636364</v>
      </c>
      <c r="D109" s="24">
        <v>151.90262936363635</v>
      </c>
      <c r="E109" s="24">
        <v>187.60002127272728</v>
      </c>
      <c r="F109" s="24">
        <v>13.190200000052272</v>
      </c>
      <c r="G109" s="24">
        <v>42.474930000035215</v>
      </c>
      <c r="H109" s="24">
        <v>2.3274720000000348</v>
      </c>
      <c r="I109" s="24">
        <v>2.4316320000000839</v>
      </c>
      <c r="J109" s="24">
        <v>18.18</v>
      </c>
      <c r="K109" s="24">
        <v>6.53</v>
      </c>
      <c r="L109" s="24">
        <v>11.13</v>
      </c>
      <c r="M109" s="24">
        <v>19.309999999999999</v>
      </c>
      <c r="N109" s="24">
        <v>33.11</v>
      </c>
      <c r="O109" s="24">
        <v>10.64</v>
      </c>
      <c r="P109" s="24">
        <f>(SUM($B$4:B109)+SUM($D$4:D109)+SUM($F$4:F109)+SUM($H$4:H109)+SUM($J$4:J109)+SUM($L$4:L109)+SUM($N$4:N109))/1000</f>
        <v>29.461366363818151</v>
      </c>
      <c r="Q109" s="24">
        <f>(SUM($C$4:C109)+SUM($E$4:E109)+SUM($G$4:G109)+SUM($I$4:I109)+SUM($K$4:K109)+SUM($M$4:M109)+SUM($O$4:O109))/1000</f>
        <v>25.777157192735032</v>
      </c>
      <c r="R109" s="24">
        <f t="shared" si="6"/>
        <v>249.40262390914319</v>
      </c>
      <c r="S109" s="24">
        <f t="shared" si="7"/>
        <v>289.01080463639892</v>
      </c>
    </row>
    <row r="110" spans="1:19" x14ac:dyDescent="0.25">
      <c r="A110" s="42">
        <v>36540</v>
      </c>
      <c r="B110" s="24">
        <v>20.993163727272727</v>
      </c>
      <c r="C110" s="24">
        <v>22.616397363636363</v>
      </c>
      <c r="D110" s="24">
        <v>168.50231854545453</v>
      </c>
      <c r="E110" s="24">
        <v>224.3495478181818</v>
      </c>
      <c r="F110" s="24">
        <v>34.060609999972058</v>
      </c>
      <c r="G110" s="24">
        <v>81.674669999997676</v>
      </c>
      <c r="H110" s="24">
        <v>2.3795000000000455</v>
      </c>
      <c r="I110" s="24">
        <v>2.5646100000002874</v>
      </c>
      <c r="J110" s="24">
        <v>11.74</v>
      </c>
      <c r="K110" s="24">
        <v>0</v>
      </c>
      <c r="L110" s="24">
        <v>17.98</v>
      </c>
      <c r="M110" s="24">
        <v>26.24</v>
      </c>
      <c r="N110" s="24">
        <v>6.09</v>
      </c>
      <c r="O110" s="24">
        <v>0</v>
      </c>
      <c r="P110" s="24">
        <f>(SUM($B$4:B110)+SUM($D$4:D110)+SUM($F$4:F110)+SUM($H$4:H110)+SUM($J$4:J110)+SUM($L$4:L110)+SUM($N$4:N110))/1000</f>
        <v>29.72311195609085</v>
      </c>
      <c r="Q110" s="24">
        <f>(SUM($C$4:C110)+SUM($E$4:E110)+SUM($G$4:G110)+SUM($I$4:I110)+SUM($K$4:K110)+SUM($M$4:M110)+SUM($O$4:O110))/1000</f>
        <v>26.134602417916845</v>
      </c>
      <c r="R110" s="24">
        <f t="shared" si="6"/>
        <v>261.74559227269935</v>
      </c>
      <c r="S110" s="24">
        <f t="shared" si="7"/>
        <v>357.44522518181617</v>
      </c>
    </row>
    <row r="111" spans="1:19" x14ac:dyDescent="0.25">
      <c r="A111" s="42">
        <v>36541</v>
      </c>
      <c r="B111" s="24">
        <v>22.414346272727272</v>
      </c>
      <c r="C111" s="24">
        <v>23.181144454545453</v>
      </c>
      <c r="D111" s="24">
        <v>202.75935000000001</v>
      </c>
      <c r="E111" s="24">
        <v>227.48870154545457</v>
      </c>
      <c r="F111" s="24">
        <v>60.529190000033665</v>
      </c>
      <c r="G111" s="24">
        <v>88.992999999989792</v>
      </c>
      <c r="H111" s="24">
        <v>2.4232250000000279</v>
      </c>
      <c r="I111" s="24">
        <v>2.659189999999767</v>
      </c>
      <c r="J111" s="24">
        <v>13.62</v>
      </c>
      <c r="K111" s="24">
        <v>0</v>
      </c>
      <c r="L111" s="24">
        <v>22.49</v>
      </c>
      <c r="M111" s="24">
        <v>25.18</v>
      </c>
      <c r="N111" s="24">
        <v>0</v>
      </c>
      <c r="O111" s="24">
        <v>0</v>
      </c>
      <c r="P111" s="24">
        <f>(SUM($B$4:B111)+SUM($D$4:D111)+SUM($F$4:F111)+SUM($H$4:H111)+SUM($J$4:J111)+SUM($L$4:L111)+SUM($N$4:N111))/1000</f>
        <v>30.047348067363615</v>
      </c>
      <c r="Q111" s="24">
        <f>(SUM($C$4:C111)+SUM($E$4:E111)+SUM($G$4:G111)+SUM($I$4:I111)+SUM($K$4:K111)+SUM($M$4:M111)+SUM($O$4:O111))/1000</f>
        <v>26.502104453916836</v>
      </c>
      <c r="R111" s="24">
        <f t="shared" si="6"/>
        <v>324.23611127276098</v>
      </c>
      <c r="S111" s="24">
        <f t="shared" si="7"/>
        <v>367.50203599998957</v>
      </c>
    </row>
    <row r="112" spans="1:19" x14ac:dyDescent="0.25">
      <c r="A112" s="42">
        <v>36542</v>
      </c>
      <c r="B112" s="24">
        <v>23.691545818181819</v>
      </c>
      <c r="C112" s="24">
        <v>25.064989909090908</v>
      </c>
      <c r="D112" s="24">
        <v>227.787823</v>
      </c>
      <c r="E112" s="24">
        <v>233.7734080909091</v>
      </c>
      <c r="F112" s="24">
        <v>66.49967999999194</v>
      </c>
      <c r="G112" s="24">
        <v>94.944420000015555</v>
      </c>
      <c r="H112" s="24">
        <v>2.7583439999999237</v>
      </c>
      <c r="I112" s="24">
        <v>2.6184199999997841</v>
      </c>
      <c r="J112" s="24">
        <v>19.98</v>
      </c>
      <c r="K112" s="24">
        <v>0</v>
      </c>
      <c r="L112" s="24">
        <v>23.98</v>
      </c>
      <c r="M112" s="24">
        <v>26.27</v>
      </c>
      <c r="N112" s="24">
        <v>0</v>
      </c>
      <c r="O112" s="24">
        <v>0</v>
      </c>
      <c r="P112" s="24">
        <f>(SUM($B$4:B112)+SUM($D$4:D112)+SUM($F$4:F112)+SUM($H$4:H112)+SUM($J$4:J112)+SUM($L$4:L112)+SUM($N$4:N112))/1000</f>
        <v>30.412045460181787</v>
      </c>
      <c r="Q112" s="24">
        <f>(SUM($C$4:C112)+SUM($E$4:E112)+SUM($G$4:G112)+SUM($I$4:I112)+SUM($K$4:K112)+SUM($M$4:M112)+SUM($O$4:O112))/1000</f>
        <v>26.88477569191685</v>
      </c>
      <c r="R112" s="24">
        <f t="shared" si="6"/>
        <v>364.69739281817368</v>
      </c>
      <c r="S112" s="24">
        <f t="shared" si="7"/>
        <v>382.67123800001531</v>
      </c>
    </row>
    <row r="113" spans="1:24" s="48" customFormat="1" x14ac:dyDescent="0.25">
      <c r="A113" s="154">
        <v>36543</v>
      </c>
      <c r="B113" s="155">
        <v>23.619083363636364</v>
      </c>
      <c r="C113" s="155">
        <v>23.952076000000002</v>
      </c>
      <c r="D113" s="155">
        <v>219.50487727272727</v>
      </c>
      <c r="E113" s="155">
        <v>246.07938645454544</v>
      </c>
      <c r="F113" s="155">
        <v>63.765360000048759</v>
      </c>
      <c r="G113" s="155">
        <v>88.748659999983275</v>
      </c>
      <c r="H113" s="155">
        <v>2.7057559999999938</v>
      </c>
      <c r="I113" s="155">
        <v>2.5384500000004748</v>
      </c>
      <c r="J113" s="155">
        <v>33</v>
      </c>
      <c r="K113" s="155">
        <v>0</v>
      </c>
      <c r="L113" s="155">
        <v>23.75</v>
      </c>
      <c r="M113" s="155">
        <v>26.82</v>
      </c>
      <c r="N113" s="155">
        <v>0</v>
      </c>
      <c r="O113" s="155">
        <v>0</v>
      </c>
      <c r="P113" s="155">
        <f>(SUM($B$4:B113)+SUM($D$4:D113)+SUM($F$4:F113)+SUM($H$4:H113)+SUM($J$4:J113)+SUM($L$4:L113)+SUM($N$4:N113))/1000</f>
        <v>30.778390536818197</v>
      </c>
      <c r="Q113" s="155">
        <f>(SUM($C$4:C113)+SUM($E$4:E113)+SUM($G$4:G113)+SUM($I$4:I113)+SUM($K$4:K113)+SUM($M$4:M113)+SUM($O$4:O113))/1000</f>
        <v>27.272914264371384</v>
      </c>
      <c r="R113" s="155">
        <f t="shared" si="6"/>
        <v>366.34507663641239</v>
      </c>
      <c r="S113" s="155">
        <f t="shared" si="7"/>
        <v>388.13857245452914</v>
      </c>
      <c r="U113" s="156">
        <f>S113-R79</f>
        <v>-30.451154090962632</v>
      </c>
      <c r="V113" s="156">
        <f>J79-K113</f>
        <v>12.3</v>
      </c>
      <c r="W113" s="156">
        <f>D79-E113</f>
        <v>11.389924363636396</v>
      </c>
      <c r="X113" s="156">
        <f>F79-G113</f>
        <v>5.2250900000538962</v>
      </c>
    </row>
    <row r="114" spans="1:24" x14ac:dyDescent="0.25">
      <c r="A114" s="42">
        <v>36544</v>
      </c>
      <c r="B114" s="24">
        <v>24.568190818181819</v>
      </c>
      <c r="C114" s="24">
        <v>22.174214636363637</v>
      </c>
      <c r="D114" s="24">
        <v>218.71853890909088</v>
      </c>
      <c r="E114" s="24">
        <v>229.7574129090909</v>
      </c>
      <c r="F114" s="24">
        <v>76.842350000007386</v>
      </c>
      <c r="G114" s="24">
        <v>70.228800000005037</v>
      </c>
      <c r="H114" s="24">
        <v>2.9555109999999241</v>
      </c>
      <c r="I114" s="24">
        <v>2.4753549999999547</v>
      </c>
      <c r="J114" s="24">
        <v>19.66</v>
      </c>
      <c r="K114" s="24">
        <v>2.61</v>
      </c>
      <c r="L114" s="24">
        <v>25.28</v>
      </c>
      <c r="M114" s="24">
        <v>19.03</v>
      </c>
      <c r="N114" s="24">
        <v>0</v>
      </c>
      <c r="O114" s="24">
        <v>0</v>
      </c>
      <c r="P114" s="24">
        <f>(SUM($B$4:B114)+SUM($D$4:D114)+SUM($F$4:F114)+SUM($H$4:H114)+SUM($J$4:J114)+SUM($L$4:L114)+SUM($N$4:N114))/1000</f>
        <v>31.146415127545474</v>
      </c>
      <c r="Q114" s="24">
        <f>(SUM($C$4:C114)+SUM($E$4:E114)+SUM($G$4:G114)+SUM($I$4:I114)+SUM($K$4:K114)+SUM($M$4:M114)+SUM($O$4:O114))/1000</f>
        <v>27.619190046916838</v>
      </c>
      <c r="R114" s="24">
        <f t="shared" si="6"/>
        <v>368.02459072728004</v>
      </c>
      <c r="S114" s="24">
        <f t="shared" si="7"/>
        <v>346.27578254545961</v>
      </c>
    </row>
    <row r="115" spans="1:24" x14ac:dyDescent="0.25">
      <c r="A115" s="42">
        <v>36545</v>
      </c>
      <c r="B115" s="24">
        <v>23.266508818181819</v>
      </c>
      <c r="C115" s="24">
        <v>19.792670454545455</v>
      </c>
      <c r="D115" s="24">
        <v>208.98762245454546</v>
      </c>
      <c r="E115" s="24">
        <v>201.40555700000002</v>
      </c>
      <c r="F115" s="24">
        <v>72.644129999997332</v>
      </c>
      <c r="G115" s="24">
        <v>37.997195406030436</v>
      </c>
      <c r="H115" s="24">
        <v>2.8373950000000705</v>
      </c>
      <c r="I115" s="24">
        <v>2.3934889999999553</v>
      </c>
      <c r="J115" s="24">
        <v>24.11</v>
      </c>
      <c r="K115" s="24">
        <v>5.85</v>
      </c>
      <c r="L115" s="24">
        <v>22.68</v>
      </c>
      <c r="M115" s="24">
        <v>13.22</v>
      </c>
      <c r="N115" s="24">
        <v>0</v>
      </c>
      <c r="O115" s="24">
        <v>0</v>
      </c>
      <c r="P115" s="24">
        <f>(SUM($B$4:B115)+SUM($D$4:D115)+SUM($F$4:F115)+SUM($H$4:H115)+SUM($J$4:J115)+SUM($L$4:L115)+SUM($N$4:N115))/1000</f>
        <v>31.500940783818205</v>
      </c>
      <c r="Q115" s="24">
        <f>(SUM($C$4:C115)+SUM($E$4:E115)+SUM($G$4:G115)+SUM($I$4:I115)+SUM($K$4:K115)+SUM($M$4:M115)+SUM($O$4:O115))/1000</f>
        <v>27.899848958777415</v>
      </c>
      <c r="R115" s="24">
        <f t="shared" si="6"/>
        <v>354.52565627272469</v>
      </c>
      <c r="S115" s="24">
        <f t="shared" si="7"/>
        <v>280.65891186057587</v>
      </c>
    </row>
    <row r="116" spans="1:24" x14ac:dyDescent="0.25">
      <c r="A116" s="42">
        <v>36546</v>
      </c>
      <c r="B116" s="24">
        <v>21.745859454545453</v>
      </c>
      <c r="C116" s="24">
        <v>18.382505363636362</v>
      </c>
      <c r="D116" s="24">
        <v>208.85074981818181</v>
      </c>
      <c r="E116" s="24">
        <v>165.34328663636364</v>
      </c>
      <c r="F116" s="24">
        <v>49.940019999983662</v>
      </c>
      <c r="G116" s="24">
        <v>28.147951028046819</v>
      </c>
      <c r="H116" s="24">
        <v>2.6569390000000004</v>
      </c>
      <c r="I116" s="24">
        <v>2.3870899999999953</v>
      </c>
      <c r="J116" s="24">
        <v>24.85</v>
      </c>
      <c r="K116" s="24">
        <v>8.7100000000000009</v>
      </c>
      <c r="L116" s="24">
        <v>15.91</v>
      </c>
      <c r="M116" s="24">
        <v>16.510000000000002</v>
      </c>
      <c r="N116" s="24">
        <v>2.88</v>
      </c>
      <c r="O116" s="24">
        <v>21.3</v>
      </c>
      <c r="P116" s="24">
        <f>(SUM($B$4:B116)+SUM($D$4:D116)+SUM($F$4:F116)+SUM($H$4:H116)+SUM($J$4:J116)+SUM($L$4:L116)+SUM($N$4:N116))/1000</f>
        <v>31.82777435209092</v>
      </c>
      <c r="Q116" s="24">
        <f>(SUM($C$4:C116)+SUM($E$4:E116)+SUM($G$4:G116)+SUM($I$4:I116)+SUM($K$4:K116)+SUM($M$4:M116)+SUM($O$4:O116))/1000</f>
        <v>28.160629791805462</v>
      </c>
      <c r="R116" s="24">
        <f t="shared" si="6"/>
        <v>326.83356827271098</v>
      </c>
      <c r="S116" s="24">
        <f t="shared" si="7"/>
        <v>260.7808330280468</v>
      </c>
    </row>
    <row r="117" spans="1:24" x14ac:dyDescent="0.25">
      <c r="A117" s="42">
        <v>36547</v>
      </c>
      <c r="B117" s="24">
        <v>21.490281727272727</v>
      </c>
      <c r="C117" s="24">
        <v>19.247056000000001</v>
      </c>
      <c r="D117" s="24">
        <v>212.11882009090911</v>
      </c>
      <c r="E117" s="24">
        <v>164.68080372727275</v>
      </c>
      <c r="F117" s="24">
        <v>60.579989999995107</v>
      </c>
      <c r="G117" s="24">
        <v>27.800469999996388</v>
      </c>
      <c r="H117" s="24">
        <v>2.638461999999981</v>
      </c>
      <c r="I117" s="24">
        <v>2.3970100000000016</v>
      </c>
      <c r="J117" s="24">
        <v>16.5</v>
      </c>
      <c r="K117" s="24">
        <v>3.49</v>
      </c>
      <c r="L117" s="24">
        <v>19.3</v>
      </c>
      <c r="M117" s="24">
        <v>17.55</v>
      </c>
      <c r="N117" s="24">
        <v>0</v>
      </c>
      <c r="O117" s="24">
        <v>15.22</v>
      </c>
      <c r="P117" s="24">
        <f>(SUM($B$4:B117)+SUM($D$4:D117)+SUM($F$4:F117)+SUM($H$4:H117)+SUM($J$4:J117)+SUM($L$4:L117)+SUM($N$4:N117))/1000</f>
        <v>32.16040190590909</v>
      </c>
      <c r="Q117" s="24">
        <f>(SUM($C$4:C117)+SUM($E$4:E117)+SUM($G$4:G117)+SUM($I$4:I117)+SUM($K$4:K117)+SUM($M$4:M117)+SUM($O$4:O117))/1000</f>
        <v>28.411015131532732</v>
      </c>
      <c r="R117" s="24">
        <f t="shared" si="6"/>
        <v>332.62755381817698</v>
      </c>
      <c r="S117" s="24">
        <f t="shared" si="7"/>
        <v>250.38533972726913</v>
      </c>
    </row>
    <row r="118" spans="1:24" x14ac:dyDescent="0.25">
      <c r="A118" s="42">
        <v>36548</v>
      </c>
      <c r="B118" s="24">
        <v>24.403428818181819</v>
      </c>
      <c r="C118" s="24">
        <v>20.347576</v>
      </c>
      <c r="D118" s="24">
        <v>210.76147245454547</v>
      </c>
      <c r="E118" s="24">
        <v>164.42292963636362</v>
      </c>
      <c r="F118" s="24">
        <v>86.266990000000703</v>
      </c>
      <c r="G118" s="24">
        <v>36.640079999998854</v>
      </c>
      <c r="H118" s="24">
        <v>2.7396930000000368</v>
      </c>
      <c r="I118" s="24">
        <v>2.1476200000000647</v>
      </c>
      <c r="J118" s="24">
        <v>16.04</v>
      </c>
      <c r="K118" s="24">
        <v>4.8899999999999997</v>
      </c>
      <c r="L118" s="24">
        <v>23.42</v>
      </c>
      <c r="M118" s="24">
        <v>15</v>
      </c>
      <c r="N118" s="24">
        <v>1.05</v>
      </c>
      <c r="O118" s="24">
        <v>16.670000000000002</v>
      </c>
      <c r="P118" s="24">
        <f>(SUM($B$4:B118)+SUM($D$4:D118)+SUM($F$4:F118)+SUM($H$4:H118)+SUM($J$4:J118)+SUM($L$4:L118)+SUM($N$4:N118))/1000</f>
        <v>32.525083490181821</v>
      </c>
      <c r="Q118" s="24">
        <f>(SUM($C$4:C118)+SUM($E$4:E118)+SUM($G$4:G118)+SUM($I$4:I118)+SUM($K$4:K118)+SUM($M$4:M118)+SUM($O$4:O118))/1000</f>
        <v>28.671133337169092</v>
      </c>
      <c r="R118" s="24">
        <f t="shared" si="6"/>
        <v>364.68158427272806</v>
      </c>
      <c r="S118" s="24">
        <f t="shared" si="7"/>
        <v>260.11820563636252</v>
      </c>
    </row>
    <row r="119" spans="1:24" x14ac:dyDescent="0.25">
      <c r="A119" s="42">
        <v>36549</v>
      </c>
      <c r="B119" s="24">
        <v>23.974868090909091</v>
      </c>
      <c r="C119" s="24">
        <v>19.835816454545455</v>
      </c>
      <c r="D119" s="24">
        <v>199.74454218181819</v>
      </c>
      <c r="E119" s="24">
        <v>149.88808309090908</v>
      </c>
      <c r="F119" s="24">
        <v>87.982800000000424</v>
      </c>
      <c r="G119" s="24">
        <v>39.532189999996511</v>
      </c>
      <c r="H119" s="24">
        <v>2.7255990000000483</v>
      </c>
      <c r="I119" s="24">
        <v>2.2729729999997779</v>
      </c>
      <c r="J119" s="24">
        <v>17.3</v>
      </c>
      <c r="K119" s="24">
        <v>3.93</v>
      </c>
      <c r="L119" s="24">
        <v>21.03</v>
      </c>
      <c r="M119" s="24">
        <v>17.71</v>
      </c>
      <c r="N119" s="24">
        <v>0.94</v>
      </c>
      <c r="O119" s="24">
        <v>22.14</v>
      </c>
      <c r="P119" s="24">
        <f>(SUM($B$4:B119)+SUM($D$4:D119)+SUM($F$4:F119)+SUM($H$4:H119)+SUM($J$4:J119)+SUM($L$4:L119)+SUM($N$4:N119))/1000</f>
        <v>32.878781299454545</v>
      </c>
      <c r="Q119" s="24">
        <f>(SUM($C$4:C119)+SUM($E$4:E119)+SUM($G$4:G119)+SUM($I$4:I119)+SUM($K$4:K119)+SUM($M$4:M119)+SUM($O$4:O119))/1000</f>
        <v>28.926442399714546</v>
      </c>
      <c r="R119" s="24">
        <f t="shared" si="6"/>
        <v>353.69780927272774</v>
      </c>
      <c r="S119" s="24">
        <f t="shared" si="7"/>
        <v>255.30906254545084</v>
      </c>
    </row>
    <row r="120" spans="1:24" x14ac:dyDescent="0.25">
      <c r="A120" s="42">
        <v>36550</v>
      </c>
      <c r="B120" s="24">
        <v>23.616871909090911</v>
      </c>
      <c r="C120" s="24">
        <v>20.959932090909092</v>
      </c>
      <c r="D120" s="24">
        <v>194.15777627272726</v>
      </c>
      <c r="E120" s="24">
        <v>147.14270009090907</v>
      </c>
      <c r="F120" s="24">
        <v>76.085459999997198</v>
      </c>
      <c r="G120" s="24">
        <v>43.978845449609153</v>
      </c>
      <c r="H120" s="24">
        <v>2.8219599999999878</v>
      </c>
      <c r="I120" s="24">
        <v>2.352884999999862</v>
      </c>
      <c r="J120" s="24">
        <v>34.29</v>
      </c>
      <c r="K120" s="24">
        <v>3.7</v>
      </c>
      <c r="L120" s="24">
        <v>19.97</v>
      </c>
      <c r="M120" s="24">
        <v>13.08</v>
      </c>
      <c r="N120" s="24">
        <v>1.05</v>
      </c>
      <c r="O120" s="24">
        <v>7.89</v>
      </c>
      <c r="P120" s="24">
        <f>(SUM($B$4:B120)+SUM($D$4:D120)+SUM($F$4:F120)+SUM($H$4:H120)+SUM($J$4:J120)+SUM($L$4:L120)+SUM($N$4:N120))/1000</f>
        <v>33.230773367636367</v>
      </c>
      <c r="Q120" s="24">
        <f>(SUM($C$4:C120)+SUM($E$4:E120)+SUM($G$4:G120)+SUM($I$4:I120)+SUM($K$4:K120)+SUM($M$4:M120)+SUM($O$4:O120))/1000</f>
        <v>29.165546762345969</v>
      </c>
      <c r="R120" s="24">
        <f t="shared" si="6"/>
        <v>351.99206818181534</v>
      </c>
      <c r="S120" s="24">
        <f t="shared" si="7"/>
        <v>239.10436263142719</v>
      </c>
    </row>
    <row r="121" spans="1:24" x14ac:dyDescent="0.25">
      <c r="A121" s="42">
        <v>36551</v>
      </c>
      <c r="B121" s="24">
        <v>22.726330363636364</v>
      </c>
      <c r="C121" s="24">
        <v>21.177840454545453</v>
      </c>
      <c r="D121" s="24">
        <v>187.98546899999999</v>
      </c>
      <c r="E121" s="24">
        <v>152.56232472727271</v>
      </c>
      <c r="F121" s="24">
        <v>74.362539999999981</v>
      </c>
      <c r="G121" s="24">
        <v>25.157430000006947</v>
      </c>
      <c r="H121" s="24">
        <v>2.6992899999999995</v>
      </c>
      <c r="I121" s="24">
        <v>2.3471899999999994</v>
      </c>
      <c r="J121" s="24">
        <v>29.44</v>
      </c>
      <c r="K121" s="24">
        <v>1.19</v>
      </c>
      <c r="L121" s="24">
        <v>22.56</v>
      </c>
      <c r="M121" s="24">
        <v>14.45</v>
      </c>
      <c r="N121" s="24">
        <v>1.05</v>
      </c>
      <c r="O121" s="24">
        <v>3.86</v>
      </c>
      <c r="P121" s="24">
        <f>(SUM($B$4:B121)+SUM($D$4:D121)+SUM($F$4:F121)+SUM($H$4:H121)+SUM($J$4:J121)+SUM($L$4:L121)+SUM($N$4:N121))/1000</f>
        <v>33.571596997</v>
      </c>
      <c r="Q121" s="24">
        <f>(SUM($C$4:C121)+SUM($E$4:E121)+SUM($G$4:G121)+SUM($I$4:I121)+SUM($K$4:K121)+SUM($M$4:M121)+SUM($O$4:O121))/1000</f>
        <v>29.38629154752779</v>
      </c>
      <c r="R121" s="24">
        <f t="shared" si="6"/>
        <v>340.82362936363637</v>
      </c>
      <c r="S121" s="24">
        <f t="shared" si="7"/>
        <v>220.74478518182511</v>
      </c>
    </row>
    <row r="122" spans="1:24" x14ac:dyDescent="0.25">
      <c r="A122" s="42">
        <v>36552</v>
      </c>
      <c r="B122" s="24">
        <v>22.630512363636363</v>
      </c>
      <c r="C122" s="24">
        <v>19.138812363636365</v>
      </c>
      <c r="D122" s="24">
        <v>186.41761063636361</v>
      </c>
      <c r="E122" s="24">
        <v>161.51911227272728</v>
      </c>
      <c r="F122" s="24">
        <v>82.900620000026123</v>
      </c>
      <c r="G122" s="24">
        <v>28.108190000018375</v>
      </c>
      <c r="H122" s="24">
        <v>2.8112510000000293</v>
      </c>
      <c r="I122" s="24">
        <v>2.3445069999999708</v>
      </c>
      <c r="J122" s="24">
        <v>11.48</v>
      </c>
      <c r="K122" s="24">
        <v>0</v>
      </c>
      <c r="L122" s="24">
        <v>22.15</v>
      </c>
      <c r="M122" s="24">
        <v>11.86</v>
      </c>
      <c r="N122" s="24">
        <v>1.05</v>
      </c>
      <c r="O122" s="24">
        <v>9.3699999999999992</v>
      </c>
      <c r="P122" s="24">
        <f>(SUM($B$4:B122)+SUM($D$4:D122)+SUM($F$4:F122)+SUM($H$4:H122)+SUM($J$4:J122)+SUM($L$4:L122)+SUM($N$4:N122))/1000</f>
        <v>33.901036991000019</v>
      </c>
      <c r="Q122" s="24">
        <f>(SUM($C$4:C122)+SUM($E$4:E122)+SUM($G$4:G122)+SUM($I$4:I122)+SUM($K$4:K122)+SUM($M$4:M122)+SUM($O$4:O122))/1000</f>
        <v>29.618632169164176</v>
      </c>
      <c r="R122" s="24">
        <f t="shared" si="6"/>
        <v>329.4399940000261</v>
      </c>
      <c r="S122" s="24">
        <f t="shared" si="7"/>
        <v>232.34062163638197</v>
      </c>
    </row>
    <row r="123" spans="1:24" x14ac:dyDescent="0.25">
      <c r="A123" s="42">
        <v>36553</v>
      </c>
      <c r="B123" s="24">
        <v>20.795597727272728</v>
      </c>
      <c r="C123" s="24">
        <v>19.182326454545453</v>
      </c>
      <c r="D123" s="24">
        <v>171.9218731818182</v>
      </c>
      <c r="E123" s="24">
        <v>149.36328218181819</v>
      </c>
      <c r="F123" s="24">
        <v>65.742359999983648</v>
      </c>
      <c r="G123" s="24">
        <v>20.417490000011945</v>
      </c>
      <c r="H123" s="24">
        <v>2.6408569999999556</v>
      </c>
      <c r="I123" s="24">
        <v>2.3169899999999872</v>
      </c>
      <c r="J123" s="24">
        <v>13.45</v>
      </c>
      <c r="K123" s="24">
        <v>0</v>
      </c>
      <c r="L123" s="24">
        <v>20.02</v>
      </c>
      <c r="M123" s="24">
        <v>13.86</v>
      </c>
      <c r="N123" s="24">
        <v>0</v>
      </c>
      <c r="O123" s="24">
        <v>13.36</v>
      </c>
      <c r="P123" s="24">
        <f>(SUM($B$4:B123)+SUM($D$4:D123)+SUM($F$4:F123)+SUM($H$4:H123)+SUM($J$4:J123)+SUM($L$4:L123)+SUM($N$4:N123))/1000</f>
        <v>34.195607678909091</v>
      </c>
      <c r="Q123" s="24">
        <f>(SUM($C$4:C123)+SUM($E$4:E123)+SUM($G$4:G123)+SUM($I$4:I123)+SUM($K$4:K123)+SUM($M$4:M123)+SUM($O$4:O123))/1000</f>
        <v>29.837132257800548</v>
      </c>
      <c r="R123" s="24">
        <f t="shared" si="6"/>
        <v>294.57068790907454</v>
      </c>
      <c r="S123" s="24">
        <f t="shared" si="7"/>
        <v>218.50008863637561</v>
      </c>
    </row>
    <row r="124" spans="1:24" x14ac:dyDescent="0.25">
      <c r="A124" s="42">
        <v>36554</v>
      </c>
      <c r="B124" s="24">
        <v>20.737834818181817</v>
      </c>
      <c r="C124" s="24">
        <v>19.624660636363636</v>
      </c>
      <c r="D124" s="24">
        <v>161.50046590909091</v>
      </c>
      <c r="E124" s="24">
        <v>143.80943027272727</v>
      </c>
      <c r="F124" s="24">
        <v>20.797969999986357</v>
      </c>
      <c r="G124" s="24">
        <v>61.097329999953928</v>
      </c>
      <c r="H124" s="24">
        <v>2.6292029999999302</v>
      </c>
      <c r="I124" s="24">
        <v>2.3617149999997515</v>
      </c>
      <c r="J124" s="24">
        <v>23.27</v>
      </c>
      <c r="K124" s="24">
        <v>0.83</v>
      </c>
      <c r="L124" s="24">
        <v>13.87</v>
      </c>
      <c r="M124" s="24">
        <v>22.5</v>
      </c>
      <c r="N124" s="24">
        <v>25.89</v>
      </c>
      <c r="O124" s="24">
        <v>0</v>
      </c>
      <c r="P124" s="24">
        <f>(SUM($B$4:B124)+SUM($D$4:D124)+SUM($F$4:F124)+SUM($H$4:H124)+SUM($J$4:J124)+SUM($L$4:L124)+SUM($N$4:N124))/1000</f>
        <v>34.464303152636354</v>
      </c>
      <c r="Q124" s="24">
        <f>(SUM($C$4:C124)+SUM($E$4:E124)+SUM($G$4:G124)+SUM($I$4:I124)+SUM($K$4:K124)+SUM($M$4:M124)+SUM($O$4:O124))/1000</f>
        <v>30.087355393709593</v>
      </c>
      <c r="R124" s="24">
        <f t="shared" si="6"/>
        <v>268.69547372725901</v>
      </c>
      <c r="S124" s="24">
        <f t="shared" si="7"/>
        <v>250.2231359090446</v>
      </c>
    </row>
    <row r="125" spans="1:24" x14ac:dyDescent="0.25">
      <c r="A125" s="42">
        <v>36555</v>
      </c>
      <c r="B125" s="24">
        <v>22.547613909090909</v>
      </c>
      <c r="C125" s="24">
        <v>20.887466909090911</v>
      </c>
      <c r="D125" s="24">
        <v>164.45750072727273</v>
      </c>
      <c r="E125" s="24">
        <v>157.44728081818181</v>
      </c>
      <c r="F125" s="24">
        <v>47.478360000039103</v>
      </c>
      <c r="G125" s="24">
        <v>53.888290000031176</v>
      </c>
      <c r="H125" s="24">
        <v>2.6355370000001201</v>
      </c>
      <c r="I125" s="24">
        <v>2.3565300000003053</v>
      </c>
      <c r="J125" s="24">
        <v>37.93</v>
      </c>
      <c r="K125" s="24">
        <v>0</v>
      </c>
      <c r="L125" s="24">
        <v>18.53</v>
      </c>
      <c r="M125" s="24">
        <v>19.82</v>
      </c>
      <c r="N125" s="24">
        <v>0</v>
      </c>
      <c r="O125" s="24">
        <v>0</v>
      </c>
      <c r="P125" s="24">
        <f>(SUM($B$4:B125)+SUM($D$4:D125)+SUM($F$4:F125)+SUM($H$4:H125)+SUM($J$4:J125)+SUM($L$4:L125)+SUM($N$4:N125))/1000</f>
        <v>34.757882164272758</v>
      </c>
      <c r="Q125" s="24">
        <f>(SUM($C$4:C125)+SUM($E$4:E125)+SUM($G$4:G125)+SUM($I$4:I125)+SUM($K$4:K125)+SUM($M$4:M125)+SUM($O$4:O125))/1000</f>
        <v>30.341754961436898</v>
      </c>
      <c r="R125" s="24">
        <f t="shared" si="6"/>
        <v>293.57901163640281</v>
      </c>
      <c r="S125" s="24">
        <f t="shared" si="7"/>
        <v>254.3995677273042</v>
      </c>
    </row>
    <row r="126" spans="1:24" x14ac:dyDescent="0.25">
      <c r="A126" s="42">
        <v>36556</v>
      </c>
      <c r="B126" s="24">
        <v>22.225532272727271</v>
      </c>
      <c r="C126" s="24">
        <v>20.733501909090908</v>
      </c>
      <c r="D126" s="24">
        <v>164.58746818181817</v>
      </c>
      <c r="E126" s="24">
        <v>171.02153081818182</v>
      </c>
      <c r="F126" s="24">
        <v>31.520839999974115</v>
      </c>
      <c r="G126" s="24">
        <v>35.079419999997228</v>
      </c>
      <c r="H126" s="24">
        <v>2.5664230000000208</v>
      </c>
      <c r="I126" s="24">
        <v>2.3732799999998462</v>
      </c>
      <c r="J126" s="24">
        <v>42.12</v>
      </c>
      <c r="K126" s="24">
        <v>0</v>
      </c>
      <c r="L126" s="24">
        <v>15.23</v>
      </c>
      <c r="M126" s="24">
        <v>18.53</v>
      </c>
      <c r="N126" s="24">
        <v>6.2</v>
      </c>
      <c r="O126" s="24">
        <v>0</v>
      </c>
      <c r="P126" s="24">
        <f>(SUM($B$4:B126)+SUM($D$4:D126)+SUM($F$4:F126)+SUM($H$4:H126)+SUM($J$4:J126)+SUM($L$4:L126)+SUM($N$4:N126))/1000</f>
        <v>35.042332427727281</v>
      </c>
      <c r="Q126" s="24">
        <f>(SUM($C$4:C126)+SUM($E$4:E126)+SUM($G$4:G126)+SUM($I$4:I126)+SUM($K$4:K126)+SUM($M$4:M126)+SUM($O$4:O126))/1000</f>
        <v>30.589492694164168</v>
      </c>
      <c r="R126" s="24">
        <f t="shared" si="6"/>
        <v>284.45026345451953</v>
      </c>
      <c r="S126" s="24">
        <f t="shared" si="7"/>
        <v>247.73773272726979</v>
      </c>
    </row>
    <row r="127" spans="1:24" x14ac:dyDescent="0.25">
      <c r="A127" s="42">
        <v>36557</v>
      </c>
      <c r="B127" s="24">
        <v>21.715385454545455</v>
      </c>
      <c r="C127" s="24">
        <v>20.305364545454545</v>
      </c>
      <c r="D127" s="24">
        <v>165.91040590909091</v>
      </c>
      <c r="E127" s="24">
        <v>164.08759854545454</v>
      </c>
      <c r="F127" s="24">
        <v>21.683850000017205</v>
      </c>
      <c r="G127" s="24">
        <v>40.101130000008361</v>
      </c>
      <c r="H127" s="24">
        <v>2.6705369999998982</v>
      </c>
      <c r="I127" s="24">
        <v>2.4357800000000038</v>
      </c>
      <c r="J127" s="24">
        <v>29.93</v>
      </c>
      <c r="K127" s="24">
        <v>0</v>
      </c>
      <c r="L127" s="24">
        <v>15.09</v>
      </c>
      <c r="M127" s="24">
        <v>18.54</v>
      </c>
      <c r="N127" s="24">
        <v>1.1599999999999999</v>
      </c>
      <c r="O127" s="24">
        <v>5.25</v>
      </c>
      <c r="P127" s="24">
        <f>(SUM($B$4:B127)+SUM($D$4:D127)+SUM($F$4:F127)+SUM($H$4:H127)+SUM($J$4:J127)+SUM($L$4:L127)+SUM($N$4:N127))/1000</f>
        <v>35.300492606090927</v>
      </c>
      <c r="Q127" s="24">
        <f>(SUM($C$4:C127)+SUM($E$4:E127)+SUM($G$4:G127)+SUM($I$4:I127)+SUM($K$4:K127)+SUM($M$4:M127)+SUM($O$4:O127))/1000</f>
        <v>30.84021256725509</v>
      </c>
      <c r="R127" s="24">
        <f t="shared" si="6"/>
        <v>258.16017836365353</v>
      </c>
      <c r="S127" s="24">
        <f t="shared" si="7"/>
        <v>250.71987309091745</v>
      </c>
    </row>
    <row r="128" spans="1:24" x14ac:dyDescent="0.25">
      <c r="A128" s="42">
        <v>36558</v>
      </c>
      <c r="B128" s="24">
        <v>21.455601909090909</v>
      </c>
      <c r="C128" s="24">
        <v>19.362714636363638</v>
      </c>
      <c r="D128" s="24">
        <v>149.88941263636363</v>
      </c>
      <c r="E128" s="24">
        <v>143.55966454545455</v>
      </c>
      <c r="F128" s="24">
        <v>27.975040000023725</v>
      </c>
      <c r="G128" s="24">
        <v>17.946719999969709</v>
      </c>
      <c r="H128" s="24">
        <v>2.6612159999999969</v>
      </c>
      <c r="I128" s="24">
        <v>2.4503599999999963</v>
      </c>
      <c r="J128" s="24">
        <v>32.130000000000003</v>
      </c>
      <c r="K128" s="24">
        <v>6.23</v>
      </c>
      <c r="L128" s="24">
        <v>14.05</v>
      </c>
      <c r="M128" s="24">
        <v>12.94</v>
      </c>
      <c r="N128" s="24">
        <v>12.92</v>
      </c>
      <c r="O128" s="24">
        <v>33.909999999999997</v>
      </c>
      <c r="P128" s="24">
        <f>(SUM($B$4:B128)+SUM($D$4:D128)+SUM($F$4:F128)+SUM($H$4:H128)+SUM($J$4:J128)+SUM($L$4:L128)+SUM($N$4:N128))/1000</f>
        <v>35.561573876636409</v>
      </c>
      <c r="Q128" s="24">
        <f>(SUM($C$4:C128)+SUM($E$4:E128)+SUM($G$4:G128)+SUM($I$4:I128)+SUM($K$4:K128)+SUM($M$4:M128)+SUM($O$4:O128))/1000</f>
        <v>31.076612026436877</v>
      </c>
      <c r="R128" s="24">
        <f t="shared" si="6"/>
        <v>261.08127054547828</v>
      </c>
      <c r="S128" s="24">
        <f t="shared" si="7"/>
        <v>236.39945918178788</v>
      </c>
    </row>
    <row r="129" spans="1:19" x14ac:dyDescent="0.25">
      <c r="A129" s="42">
        <v>36559</v>
      </c>
      <c r="B129" s="24">
        <v>21.11036</v>
      </c>
      <c r="C129" s="24">
        <v>17.880576818181819</v>
      </c>
      <c r="D129" s="24">
        <v>135.75027536363638</v>
      </c>
      <c r="E129" s="24">
        <v>122.89598954545454</v>
      </c>
      <c r="F129" s="24">
        <v>31.017699999985673</v>
      </c>
      <c r="G129" s="24">
        <v>18.081530000032075</v>
      </c>
      <c r="H129" s="24">
        <v>2.7769580000000547</v>
      </c>
      <c r="I129" s="24">
        <v>2.3963749999999759</v>
      </c>
      <c r="J129" s="24">
        <v>31.07</v>
      </c>
      <c r="K129" s="24">
        <v>1.7</v>
      </c>
      <c r="L129" s="24">
        <v>16.100000000000001</v>
      </c>
      <c r="M129" s="24">
        <v>13.55</v>
      </c>
      <c r="N129" s="24">
        <v>28.52</v>
      </c>
      <c r="O129" s="24">
        <v>45.02</v>
      </c>
      <c r="P129" s="24">
        <f>(SUM($B$4:B129)+SUM($D$4:D129)+SUM($F$4:F129)+SUM($H$4:H129)+SUM($J$4:J129)+SUM($L$4:L129)+SUM($N$4:N129))/1000</f>
        <v>35.82791917000003</v>
      </c>
      <c r="Q129" s="24">
        <f>(SUM($C$4:C129)+SUM($E$4:E129)+SUM($G$4:G129)+SUM($I$4:I129)+SUM($K$4:K129)+SUM($M$4:M129)+SUM($O$4:O129))/1000</f>
        <v>31.298136497800549</v>
      </c>
      <c r="R129" s="24">
        <f t="shared" si="6"/>
        <v>266.34529336362209</v>
      </c>
      <c r="S129" s="24">
        <f t="shared" si="7"/>
        <v>221.52447136366843</v>
      </c>
    </row>
    <row r="130" spans="1:19" x14ac:dyDescent="0.25">
      <c r="A130" s="42">
        <v>36560</v>
      </c>
      <c r="B130" s="24">
        <v>19.940076636363635</v>
      </c>
      <c r="C130" s="24">
        <v>17.891449090909092</v>
      </c>
      <c r="D130" s="24">
        <v>134.32227309090911</v>
      </c>
      <c r="E130" s="24">
        <v>125.1758849090909</v>
      </c>
      <c r="F130" s="24">
        <v>30.470999999971983</v>
      </c>
      <c r="G130" s="24">
        <v>14.900809999993344</v>
      </c>
      <c r="H130" s="24">
        <v>2.7344970000000179</v>
      </c>
      <c r="I130" s="24">
        <v>2.3243360000000735</v>
      </c>
      <c r="J130" s="24">
        <v>24.01</v>
      </c>
      <c r="K130" s="24">
        <v>1.58</v>
      </c>
      <c r="L130" s="24">
        <v>15.79</v>
      </c>
      <c r="M130" s="24">
        <v>10.64</v>
      </c>
      <c r="N130" s="24">
        <v>32.950000000000003</v>
      </c>
      <c r="O130" s="24">
        <v>27</v>
      </c>
      <c r="P130" s="24">
        <f>(SUM($B$4:B130)+SUM($D$4:D130)+SUM($F$4:F130)+SUM($H$4:H130)+SUM($J$4:J130)+SUM($L$4:L130)+SUM($N$4:N130))/1000</f>
        <v>36.088137016727273</v>
      </c>
      <c r="Q130" s="24">
        <f>(SUM($C$4:C130)+SUM($E$4:E130)+SUM($G$4:G130)+SUM($I$4:I130)+SUM($K$4:K130)+SUM($M$4:M130)+SUM($O$4:O130))/1000</f>
        <v>31.497648977800534</v>
      </c>
      <c r="R130" s="24">
        <f t="shared" si="6"/>
        <v>260.21784672724471</v>
      </c>
      <c r="S130" s="24">
        <f t="shared" si="7"/>
        <v>199.51247999999345</v>
      </c>
    </row>
    <row r="131" spans="1:19" x14ac:dyDescent="0.25">
      <c r="A131" s="42">
        <v>36561</v>
      </c>
      <c r="B131" s="24">
        <v>21.036719181818182</v>
      </c>
      <c r="C131" s="24">
        <v>18.996509</v>
      </c>
      <c r="D131" s="24">
        <v>156.59809436363636</v>
      </c>
      <c r="E131" s="24">
        <v>139.39703136363636</v>
      </c>
      <c r="F131" s="24">
        <v>37.459110000037313</v>
      </c>
      <c r="G131" s="24">
        <v>17.366289999978825</v>
      </c>
      <c r="H131" s="24">
        <v>2.8142969999999772</v>
      </c>
      <c r="I131" s="24">
        <v>2.3308999999999402</v>
      </c>
      <c r="J131" s="24">
        <v>25.07</v>
      </c>
      <c r="K131" s="24">
        <v>0.79</v>
      </c>
      <c r="L131" s="24">
        <v>14.99</v>
      </c>
      <c r="M131" s="24">
        <v>11.59</v>
      </c>
      <c r="N131" s="24">
        <v>11.42</v>
      </c>
      <c r="O131" s="24">
        <v>20.94</v>
      </c>
      <c r="P131" s="24">
        <f>(SUM($B$4:B131)+SUM($D$4:D131)+SUM($F$4:F131)+SUM($H$4:H131)+SUM($J$4:J131)+SUM($L$4:L131)+SUM($N$4:N131))/1000</f>
        <v>36.35752523727276</v>
      </c>
      <c r="Q131" s="24">
        <f>(SUM($C$4:C131)+SUM($E$4:E131)+SUM($G$4:G131)+SUM($I$4:I131)+SUM($K$4:K131)+SUM($M$4:M131)+SUM($O$4:O131))/1000</f>
        <v>31.709059708164155</v>
      </c>
      <c r="R131" s="24">
        <f t="shared" si="6"/>
        <v>269.38822054549183</v>
      </c>
      <c r="S131" s="24">
        <f t="shared" si="7"/>
        <v>211.4107303636151</v>
      </c>
    </row>
    <row r="132" spans="1:19" x14ac:dyDescent="0.25">
      <c r="A132" s="42">
        <v>36562</v>
      </c>
      <c r="B132" s="24">
        <v>22.775441818181818</v>
      </c>
      <c r="C132" s="24">
        <v>21.146058727272727</v>
      </c>
      <c r="D132" s="24">
        <v>175.92899454545454</v>
      </c>
      <c r="E132" s="24">
        <v>139.9402431818182</v>
      </c>
      <c r="F132" s="24">
        <v>71.934640000010518</v>
      </c>
      <c r="G132" s="24">
        <v>35.601909999983754</v>
      </c>
      <c r="H132" s="24">
        <v>2.8543729999999949</v>
      </c>
      <c r="I132" s="24">
        <v>2.4419910000000629</v>
      </c>
      <c r="J132" s="24">
        <v>32.06</v>
      </c>
      <c r="K132" s="24">
        <v>0</v>
      </c>
      <c r="L132" s="24">
        <v>17.600000000000001</v>
      </c>
      <c r="M132" s="24">
        <v>18.95</v>
      </c>
      <c r="N132" s="24">
        <v>0</v>
      </c>
      <c r="O132" s="24">
        <v>2.2999999999999998</v>
      </c>
      <c r="P132" s="24">
        <f>(SUM($B$4:B132)+SUM($D$4:D132)+SUM($F$4:F132)+SUM($H$4:H132)+SUM($J$4:J132)+SUM($L$4:L132)+SUM($N$4:N132))/1000</f>
        <v>36.680678686636412</v>
      </c>
      <c r="Q132" s="24">
        <f>(SUM($C$4:C132)+SUM($E$4:E132)+SUM($G$4:G132)+SUM($I$4:I132)+SUM($K$4:K132)+SUM($M$4:M132)+SUM($O$4:O132))/1000</f>
        <v>31.929439911073228</v>
      </c>
      <c r="R132" s="24">
        <f t="shared" ref="R132:R163" si="8">(B132+D132+F132+H132+J132+L132+N132)</f>
        <v>323.15344936364693</v>
      </c>
      <c r="S132" s="24">
        <f t="shared" ref="S132:S163" si="9">(C132+E132+G132+I132+K132+M132+O132)</f>
        <v>220.38020290907474</v>
      </c>
    </row>
    <row r="133" spans="1:19" x14ac:dyDescent="0.25">
      <c r="A133" s="42">
        <v>36563</v>
      </c>
      <c r="B133" s="24">
        <v>23.699748363636363</v>
      </c>
      <c r="C133" s="24">
        <v>23.900486999999998</v>
      </c>
      <c r="D133" s="24">
        <v>181.22112609090911</v>
      </c>
      <c r="E133" s="24">
        <v>165.62233309090911</v>
      </c>
      <c r="F133" s="24">
        <v>77.014710000023385</v>
      </c>
      <c r="G133" s="24">
        <v>74.638590000050286</v>
      </c>
      <c r="H133" s="24">
        <v>3.0248499999999789</v>
      </c>
      <c r="I133" s="24">
        <v>2.5933399999999347</v>
      </c>
      <c r="J133" s="24">
        <v>32.61</v>
      </c>
      <c r="K133" s="24">
        <v>0</v>
      </c>
      <c r="L133" s="24">
        <v>21.83</v>
      </c>
      <c r="M133" s="24">
        <v>21.68</v>
      </c>
      <c r="N133" s="24">
        <v>0</v>
      </c>
      <c r="O133" s="24">
        <v>0</v>
      </c>
      <c r="P133" s="24">
        <f>(SUM($B$4:B133)+SUM($D$4:D133)+SUM($F$4:F133)+SUM($H$4:H133)+SUM($J$4:J133)+SUM($L$4:L133)+SUM($N$4:N133))/1000</f>
        <v>37.02007912109098</v>
      </c>
      <c r="Q133" s="24">
        <f>(SUM($C$4:C133)+SUM($E$4:E133)+SUM($G$4:G133)+SUM($I$4:I133)+SUM($K$4:K133)+SUM($M$4:M133)+SUM($O$4:O133))/1000</f>
        <v>32.217874661164188</v>
      </c>
      <c r="R133" s="24">
        <f t="shared" si="8"/>
        <v>339.40043445456882</v>
      </c>
      <c r="S133" s="24">
        <f t="shared" si="9"/>
        <v>288.43475009095937</v>
      </c>
    </row>
    <row r="134" spans="1:19" x14ac:dyDescent="0.25">
      <c r="A134" s="42">
        <v>36564</v>
      </c>
      <c r="B134" s="24">
        <v>21.879138727272728</v>
      </c>
      <c r="C134" s="24">
        <v>21.382065454545454</v>
      </c>
      <c r="D134" s="24">
        <v>183.68890318181818</v>
      </c>
      <c r="E134" s="24">
        <v>182.23883445454547</v>
      </c>
      <c r="F134" s="24">
        <v>53.794089999981878</v>
      </c>
      <c r="G134" s="24">
        <v>45.130609999951353</v>
      </c>
      <c r="H134" s="24">
        <v>2.8043720000000194</v>
      </c>
      <c r="I134" s="24">
        <v>2.5443399999999179</v>
      </c>
      <c r="J134" s="24">
        <v>43.3</v>
      </c>
      <c r="K134" s="24">
        <v>0</v>
      </c>
      <c r="L134" s="24">
        <v>18.38</v>
      </c>
      <c r="M134" s="24">
        <v>19.399999999999999</v>
      </c>
      <c r="N134" s="24">
        <v>0</v>
      </c>
      <c r="O134" s="24">
        <v>0</v>
      </c>
      <c r="P134" s="24">
        <f>(SUM($B$4:B134)+SUM($D$4:D134)+SUM($F$4:F134)+SUM($H$4:H134)+SUM($J$4:J134)+SUM($L$4:L134)+SUM($N$4:N134))/1000</f>
        <v>37.343925625000054</v>
      </c>
      <c r="Q134" s="24">
        <f>(SUM($C$4:C134)+SUM($E$4:E134)+SUM($G$4:G134)+SUM($I$4:I134)+SUM($K$4:K134)+SUM($M$4:M134)+SUM($O$4:O134))/1000</f>
        <v>32.488570511073227</v>
      </c>
      <c r="R134" s="24">
        <f t="shared" si="8"/>
        <v>323.84650390907279</v>
      </c>
      <c r="S134" s="24">
        <f t="shared" si="9"/>
        <v>270.69584990904218</v>
      </c>
    </row>
    <row r="135" spans="1:19" x14ac:dyDescent="0.25">
      <c r="A135" s="42">
        <v>36565</v>
      </c>
      <c r="B135" s="24">
        <v>23.250299909090909</v>
      </c>
      <c r="C135" s="24">
        <v>21.15061981818182</v>
      </c>
      <c r="D135" s="24">
        <v>174.63092109090908</v>
      </c>
      <c r="E135" s="24">
        <v>153.15511827272726</v>
      </c>
      <c r="F135" s="24">
        <v>57.015760000018226</v>
      </c>
      <c r="G135" s="24">
        <v>30.713716794333813</v>
      </c>
      <c r="H135" s="24">
        <v>2.8483199999999309</v>
      </c>
      <c r="I135" s="24">
        <v>2.5606059999999631</v>
      </c>
      <c r="J135" s="24">
        <v>44.43</v>
      </c>
      <c r="K135" s="24">
        <v>0</v>
      </c>
      <c r="L135" s="24">
        <v>19.62</v>
      </c>
      <c r="M135" s="24">
        <v>19.510000000000002</v>
      </c>
      <c r="N135" s="24">
        <v>0</v>
      </c>
      <c r="O135" s="24">
        <v>5.29</v>
      </c>
      <c r="P135" s="24">
        <f>(SUM($B$4:B135)+SUM($D$4:D135)+SUM($F$4:F135)+SUM($H$4:H135)+SUM($J$4:J135)+SUM($L$4:L135)+SUM($N$4:N135))/1000</f>
        <v>37.66572092600007</v>
      </c>
      <c r="Q135" s="24">
        <f>(SUM($C$4:C135)+SUM($E$4:E135)+SUM($G$4:G135)+SUM($I$4:I135)+SUM($K$4:K135)+SUM($M$4:M135)+SUM($O$4:O135))/1000</f>
        <v>32.720950571958468</v>
      </c>
      <c r="R135" s="24">
        <f t="shared" si="8"/>
        <v>321.79530100001813</v>
      </c>
      <c r="S135" s="24">
        <f t="shared" si="9"/>
        <v>232.38006088524281</v>
      </c>
    </row>
    <row r="136" spans="1:19" x14ac:dyDescent="0.25">
      <c r="A136" s="42">
        <v>36566</v>
      </c>
      <c r="B136" s="24">
        <v>21.290259272727273</v>
      </c>
      <c r="C136" s="24">
        <v>20.093134181818183</v>
      </c>
      <c r="D136" s="24">
        <v>172.10516227272726</v>
      </c>
      <c r="E136" s="24">
        <v>135.33633909090909</v>
      </c>
      <c r="F136" s="24">
        <v>41.412540000017209</v>
      </c>
      <c r="G136" s="24">
        <v>51.983419999960319</v>
      </c>
      <c r="H136" s="24">
        <v>2.7806550000000714</v>
      </c>
      <c r="I136" s="24">
        <v>2.4715900000000062</v>
      </c>
      <c r="J136" s="24">
        <v>38.89</v>
      </c>
      <c r="K136" s="24">
        <v>0</v>
      </c>
      <c r="L136" s="24">
        <v>18.8</v>
      </c>
      <c r="M136" s="24">
        <v>18.07</v>
      </c>
      <c r="N136" s="24">
        <v>0</v>
      </c>
      <c r="O136" s="24">
        <v>5.81</v>
      </c>
      <c r="P136" s="24">
        <f>(SUM($B$4:B136)+SUM($D$4:D136)+SUM($F$4:F136)+SUM($H$4:H136)+SUM($J$4:J136)+SUM($L$4:L136)+SUM($N$4:N136))/1000</f>
        <v>37.960999542545544</v>
      </c>
      <c r="Q136" s="24">
        <f>(SUM($C$4:C136)+SUM($E$4:E136)+SUM($G$4:G136)+SUM($I$4:I136)+SUM($K$4:K136)+SUM($M$4:M136)+SUM($O$4:O136))/1000</f>
        <v>32.954715055231162</v>
      </c>
      <c r="R136" s="24">
        <f t="shared" si="8"/>
        <v>295.27861654547183</v>
      </c>
      <c r="S136" s="24">
        <f t="shared" si="9"/>
        <v>233.76448327268758</v>
      </c>
    </row>
    <row r="137" spans="1:19" x14ac:dyDescent="0.25">
      <c r="A137" s="42">
        <v>36567</v>
      </c>
      <c r="B137" s="24">
        <v>20.79322890909091</v>
      </c>
      <c r="C137" s="24">
        <v>19.670382</v>
      </c>
      <c r="D137" s="24">
        <v>138.23329618181816</v>
      </c>
      <c r="E137" s="24">
        <v>140.695425</v>
      </c>
      <c r="F137" s="24">
        <v>49.703209999981773</v>
      </c>
      <c r="G137" s="24">
        <v>43.887620000027297</v>
      </c>
      <c r="H137" s="24">
        <v>2.8600619999999055</v>
      </c>
      <c r="I137" s="24">
        <v>2.4358500000000132</v>
      </c>
      <c r="J137" s="24">
        <v>25.86</v>
      </c>
      <c r="K137" s="24">
        <v>0.92</v>
      </c>
      <c r="L137" s="24">
        <v>19.84</v>
      </c>
      <c r="M137" s="24">
        <v>15.37</v>
      </c>
      <c r="N137" s="24">
        <v>9.4499999999999993</v>
      </c>
      <c r="O137" s="24">
        <v>7.04</v>
      </c>
      <c r="P137" s="24">
        <f>(SUM($B$4:B137)+SUM($D$4:D137)+SUM($F$4:F137)+SUM($H$4:H137)+SUM($J$4:J137)+SUM($L$4:L137)+SUM($N$4:N137))/1000</f>
        <v>38.227739339636443</v>
      </c>
      <c r="Q137" s="24">
        <f>(SUM($C$4:C137)+SUM($E$4:E137)+SUM($G$4:G137)+SUM($I$4:I137)+SUM($K$4:K137)+SUM($M$4:M137)+SUM($O$4:O137))/1000</f>
        <v>33.184734332231187</v>
      </c>
      <c r="R137" s="24">
        <f t="shared" si="8"/>
        <v>266.7397970908907</v>
      </c>
      <c r="S137" s="24">
        <f t="shared" si="9"/>
        <v>230.01927700002727</v>
      </c>
    </row>
    <row r="138" spans="1:19" x14ac:dyDescent="0.25">
      <c r="A138" s="42">
        <v>36568</v>
      </c>
      <c r="B138" s="24">
        <v>21.222947727272729</v>
      </c>
      <c r="C138" s="24">
        <v>21.022176272727272</v>
      </c>
      <c r="D138" s="24">
        <v>139.7702689090909</v>
      </c>
      <c r="E138" s="24">
        <v>158.38192545454547</v>
      </c>
      <c r="F138" s="24">
        <v>56.212439999977725</v>
      </c>
      <c r="G138" s="24">
        <v>48.769429999977518</v>
      </c>
      <c r="H138" s="24">
        <v>2.9124100000000759</v>
      </c>
      <c r="I138" s="24">
        <v>2.3356300000001733</v>
      </c>
      <c r="J138" s="24">
        <v>25.03</v>
      </c>
      <c r="K138" s="24">
        <v>0</v>
      </c>
      <c r="L138" s="24">
        <v>15.97</v>
      </c>
      <c r="M138" s="24">
        <v>18.28</v>
      </c>
      <c r="N138" s="24">
        <v>16.61</v>
      </c>
      <c r="O138" s="24">
        <v>0</v>
      </c>
      <c r="P138" s="24">
        <f>(SUM($B$4:B138)+SUM($D$4:D138)+SUM($F$4:F138)+SUM($H$4:H138)+SUM($J$4:J138)+SUM($L$4:L138)+SUM($N$4:N138))/1000</f>
        <v>38.505467406272771</v>
      </c>
      <c r="Q138" s="24">
        <f>(SUM($C$4:C138)+SUM($E$4:E138)+SUM($G$4:G138)+SUM($I$4:I138)+SUM($K$4:K138)+SUM($M$4:M138)+SUM($O$4:O138))/1000</f>
        <v>33.43352349395844</v>
      </c>
      <c r="R138" s="24">
        <f t="shared" si="8"/>
        <v>277.72806663634145</v>
      </c>
      <c r="S138" s="24">
        <f t="shared" si="9"/>
        <v>248.78916172725044</v>
      </c>
    </row>
    <row r="139" spans="1:19" x14ac:dyDescent="0.25">
      <c r="A139" s="42">
        <v>36569</v>
      </c>
      <c r="B139" s="24">
        <v>23.000311454545454</v>
      </c>
      <c r="C139" s="24">
        <v>20.600960090909091</v>
      </c>
      <c r="D139" s="24">
        <v>148.86775745454545</v>
      </c>
      <c r="E139" s="24">
        <v>158.77919654545454</v>
      </c>
      <c r="F139" s="24">
        <v>70.957420000023802</v>
      </c>
      <c r="G139" s="24">
        <v>52.62481000002699</v>
      </c>
      <c r="H139" s="24">
        <v>2.938172999999964</v>
      </c>
      <c r="I139" s="24">
        <v>2.2680730000000118</v>
      </c>
      <c r="J139" s="24">
        <v>36.65</v>
      </c>
      <c r="K139" s="24">
        <v>0</v>
      </c>
      <c r="L139" s="24">
        <v>16.32</v>
      </c>
      <c r="M139" s="24">
        <v>22.8</v>
      </c>
      <c r="N139" s="24">
        <v>1.7</v>
      </c>
      <c r="O139" s="24">
        <v>0</v>
      </c>
      <c r="P139" s="24">
        <f>(SUM($B$4:B139)+SUM($D$4:D139)+SUM($F$4:F139)+SUM($H$4:H139)+SUM($J$4:J139)+SUM($L$4:L139)+SUM($N$4:N139))/1000</f>
        <v>38.805901068181889</v>
      </c>
      <c r="Q139" s="24">
        <f>(SUM($C$4:C139)+SUM($E$4:E139)+SUM($G$4:G139)+SUM($I$4:I139)+SUM($K$4:K139)+SUM($M$4:M139)+SUM($O$4:O139))/1000</f>
        <v>33.690596533594835</v>
      </c>
      <c r="R139" s="24">
        <f t="shared" si="8"/>
        <v>300.43366190911468</v>
      </c>
      <c r="S139" s="24">
        <f t="shared" si="9"/>
        <v>257.07303963639066</v>
      </c>
    </row>
    <row r="140" spans="1:19" x14ac:dyDescent="0.25">
      <c r="A140" s="42">
        <v>36570</v>
      </c>
      <c r="B140" s="24">
        <v>22.972948727272726</v>
      </c>
      <c r="C140" s="24">
        <v>21.610954181818183</v>
      </c>
      <c r="D140" s="24">
        <v>158.8302418181818</v>
      </c>
      <c r="E140" s="24">
        <v>129.28217663636363</v>
      </c>
      <c r="F140" s="24">
        <v>59.194499999983442</v>
      </c>
      <c r="G140" s="24">
        <v>46.02956000000961</v>
      </c>
      <c r="H140" s="24">
        <v>2.7214349999999836</v>
      </c>
      <c r="I140" s="24">
        <v>2.2735290000000141</v>
      </c>
      <c r="J140" s="24">
        <v>44.52</v>
      </c>
      <c r="K140" s="24">
        <v>0</v>
      </c>
      <c r="L140" s="24">
        <v>13.7</v>
      </c>
      <c r="M140" s="24">
        <v>18.07</v>
      </c>
      <c r="N140" s="24">
        <v>0.98</v>
      </c>
      <c r="O140" s="24">
        <v>5.74</v>
      </c>
      <c r="P140" s="24">
        <f>(SUM($B$4:B140)+SUM($D$4:D140)+SUM($F$4:F140)+SUM($H$4:H140)+SUM($J$4:J140)+SUM($L$4:L140)+SUM($N$4:N140))/1000</f>
        <v>39.108820193727325</v>
      </c>
      <c r="Q140" s="24">
        <f>(SUM($C$4:C140)+SUM($E$4:E140)+SUM($G$4:G140)+SUM($I$4:I140)+SUM($K$4:K140)+SUM($M$4:M140)+SUM($O$4:O140))/1000</f>
        <v>33.913602753413024</v>
      </c>
      <c r="R140" s="24">
        <f t="shared" si="8"/>
        <v>302.91912554543796</v>
      </c>
      <c r="S140" s="24">
        <f t="shared" si="9"/>
        <v>223.00621981819145</v>
      </c>
    </row>
    <row r="141" spans="1:19" x14ac:dyDescent="0.25">
      <c r="A141" s="42">
        <v>36571</v>
      </c>
      <c r="B141" s="24">
        <v>20.432928727272728</v>
      </c>
      <c r="C141" s="24">
        <v>20.753737454545455</v>
      </c>
      <c r="D141" s="24">
        <v>148.70825163636363</v>
      </c>
      <c r="E141" s="24">
        <v>105.93705645454547</v>
      </c>
      <c r="F141" s="24">
        <v>46.484200000041483</v>
      </c>
      <c r="G141" s="24">
        <v>43.457679796725877</v>
      </c>
      <c r="H141" s="24">
        <v>2.4102500000000573</v>
      </c>
      <c r="I141" s="24">
        <v>2.7605499999999878</v>
      </c>
      <c r="J141" s="24">
        <v>45.47</v>
      </c>
      <c r="K141" s="24">
        <v>3.25</v>
      </c>
      <c r="L141" s="24">
        <v>15.5</v>
      </c>
      <c r="M141" s="24">
        <v>18.239999999999998</v>
      </c>
      <c r="N141" s="24">
        <v>2.63</v>
      </c>
      <c r="O141" s="24">
        <v>29.41</v>
      </c>
      <c r="P141" s="24">
        <f>(SUM($B$4:B141)+SUM($D$4:D141)+SUM($F$4:F141)+SUM($H$4:H141)+SUM($J$4:J141)+SUM($L$4:L141)+SUM($N$4:N141))/1000</f>
        <v>39.390455824091006</v>
      </c>
      <c r="Q141" s="24">
        <f>(SUM($C$4:C141)+SUM($E$4:E141)+SUM($G$4:G141)+SUM($I$4:I141)+SUM($K$4:K141)+SUM($M$4:M141)+SUM($O$4:O141))/1000</f>
        <v>34.137411777118842</v>
      </c>
      <c r="R141" s="24">
        <f t="shared" si="8"/>
        <v>281.63563036367788</v>
      </c>
      <c r="S141" s="24">
        <f t="shared" si="9"/>
        <v>223.8090237058168</v>
      </c>
    </row>
    <row r="142" spans="1:19" x14ac:dyDescent="0.25">
      <c r="A142" s="42">
        <v>36572</v>
      </c>
      <c r="B142" s="24">
        <v>20.999950454545456</v>
      </c>
      <c r="C142" s="24">
        <v>21.327005818181817</v>
      </c>
      <c r="D142" s="24">
        <v>136.14636890909091</v>
      </c>
      <c r="E142" s="24">
        <v>112.35657145454546</v>
      </c>
      <c r="F142" s="24">
        <v>44.476129999964769</v>
      </c>
      <c r="G142" s="24">
        <v>48.903099999976767</v>
      </c>
      <c r="H142" s="24">
        <v>2.636567999999877</v>
      </c>
      <c r="I142" s="24">
        <v>2.9541100000003571</v>
      </c>
      <c r="J142" s="24">
        <v>44.74</v>
      </c>
      <c r="K142" s="24">
        <v>2.74</v>
      </c>
      <c r="L142" s="24">
        <v>14.76</v>
      </c>
      <c r="M142" s="24">
        <v>18.3</v>
      </c>
      <c r="N142" s="24">
        <v>8.82</v>
      </c>
      <c r="O142" s="24">
        <v>7.03</v>
      </c>
      <c r="P142" s="24">
        <f>(SUM($B$4:B142)+SUM($D$4:D142)+SUM($F$4:F142)+SUM($H$4:H142)+SUM($J$4:J142)+SUM($L$4:L142)+SUM($N$4:N142))/1000</f>
        <v>39.663034841454603</v>
      </c>
      <c r="Q142" s="24">
        <f>(SUM($C$4:C142)+SUM($E$4:E142)+SUM($G$4:G142)+SUM($I$4:I142)+SUM($K$4:K142)+SUM($M$4:M142)+SUM($O$4:O142))/1000</f>
        <v>34.351022564391549</v>
      </c>
      <c r="R142" s="24">
        <f t="shared" si="8"/>
        <v>272.579017363601</v>
      </c>
      <c r="S142" s="24">
        <f t="shared" si="9"/>
        <v>213.61078727270444</v>
      </c>
    </row>
    <row r="143" spans="1:19" x14ac:dyDescent="0.25">
      <c r="A143" s="42">
        <v>36573</v>
      </c>
      <c r="B143" s="24">
        <v>20.388368909090911</v>
      </c>
      <c r="C143" s="24">
        <v>19.920370181818182</v>
      </c>
      <c r="D143" s="24">
        <v>120.11709627272727</v>
      </c>
      <c r="E143" s="24">
        <v>111.45442781818183</v>
      </c>
      <c r="F143" s="24">
        <v>27.111800000015815</v>
      </c>
      <c r="G143" s="24">
        <v>29.59995999999494</v>
      </c>
      <c r="H143" s="24">
        <v>2.8908420000001596</v>
      </c>
      <c r="I143" s="24">
        <v>3.0785999999998328</v>
      </c>
      <c r="J143" s="24">
        <v>46.1</v>
      </c>
      <c r="K143" s="24">
        <v>11.73</v>
      </c>
      <c r="L143" s="24">
        <v>13.81</v>
      </c>
      <c r="M143" s="24">
        <v>14.35</v>
      </c>
      <c r="N143" s="24">
        <v>24.14</v>
      </c>
      <c r="O143" s="24">
        <v>29.51</v>
      </c>
      <c r="P143" s="24">
        <f>(SUM($B$4:B143)+SUM($D$4:D143)+SUM($F$4:F143)+SUM($H$4:H143)+SUM($J$4:J143)+SUM($L$4:L143)+SUM($N$4:N143))/1000</f>
        <v>39.91759294863644</v>
      </c>
      <c r="Q143" s="24">
        <f>(SUM($C$4:C143)+SUM($E$4:E143)+SUM($G$4:G143)+SUM($I$4:I143)+SUM($K$4:K143)+SUM($M$4:M143)+SUM($O$4:O143))/1000</f>
        <v>34.570665922391541</v>
      </c>
      <c r="R143" s="24">
        <f t="shared" si="8"/>
        <v>254.55810718183415</v>
      </c>
      <c r="S143" s="24">
        <f t="shared" si="9"/>
        <v>219.64335799999475</v>
      </c>
    </row>
    <row r="144" spans="1:19" x14ac:dyDescent="0.25">
      <c r="A144" s="42">
        <v>36574</v>
      </c>
      <c r="B144" s="24">
        <v>18.914116272727274</v>
      </c>
      <c r="C144" s="24">
        <v>18.319003181818182</v>
      </c>
      <c r="D144" s="24">
        <v>114.64020963636364</v>
      </c>
      <c r="E144" s="24">
        <v>103.13383672727272</v>
      </c>
      <c r="F144" s="24">
        <v>21.617419999973098</v>
      </c>
      <c r="G144" s="24">
        <v>25.324350506358904</v>
      </c>
      <c r="H144" s="24">
        <v>3.1373389999999817</v>
      </c>
      <c r="I144" s="24">
        <v>3.1169699999999958</v>
      </c>
      <c r="J144" s="24">
        <v>45.38</v>
      </c>
      <c r="K144" s="24">
        <v>17.829999999999998</v>
      </c>
      <c r="L144" s="24">
        <v>10.76</v>
      </c>
      <c r="M144" s="24">
        <v>11.96</v>
      </c>
      <c r="N144" s="24">
        <v>43.94</v>
      </c>
      <c r="O144" s="24">
        <v>38.86</v>
      </c>
      <c r="P144" s="24">
        <f>(SUM($B$4:B144)+SUM($D$4:D144)+SUM($F$4:F144)+SUM($H$4:H144)+SUM($J$4:J144)+SUM($L$4:L144)+SUM($N$4:N144))/1000</f>
        <v>40.175982033545509</v>
      </c>
      <c r="Q144" s="24">
        <f>(SUM($C$4:C144)+SUM($E$4:E144)+SUM($G$4:G144)+SUM($I$4:I144)+SUM($K$4:K144)+SUM($M$4:M144)+SUM($O$4:O144))/1000</f>
        <v>34.789210082806989</v>
      </c>
      <c r="R144" s="24">
        <f t="shared" si="8"/>
        <v>258.38908490906397</v>
      </c>
      <c r="S144" s="24">
        <f t="shared" si="9"/>
        <v>218.54416041544982</v>
      </c>
    </row>
    <row r="145" spans="1:19" x14ac:dyDescent="0.25">
      <c r="A145" s="42">
        <v>36575</v>
      </c>
      <c r="B145" s="24">
        <v>18.376041909090908</v>
      </c>
      <c r="C145" s="24">
        <v>21.271037</v>
      </c>
      <c r="D145" s="24">
        <v>117.77580409090909</v>
      </c>
      <c r="E145" s="24">
        <v>123.46281118181818</v>
      </c>
      <c r="F145" s="24">
        <v>26.703049999983332</v>
      </c>
      <c r="G145" s="24">
        <v>31.379389999997787</v>
      </c>
      <c r="H145" s="24">
        <v>2.9077639999999301</v>
      </c>
      <c r="I145" s="24">
        <v>3.1338829999998348</v>
      </c>
      <c r="J145" s="24">
        <v>47.72</v>
      </c>
      <c r="K145" s="24">
        <v>9.76</v>
      </c>
      <c r="L145" s="24">
        <v>10.44</v>
      </c>
      <c r="M145" s="24">
        <v>14.27</v>
      </c>
      <c r="N145" s="24">
        <v>35.1</v>
      </c>
      <c r="O145" s="24">
        <v>19.170000000000002</v>
      </c>
      <c r="P145" s="24">
        <f>(SUM($B$4:B145)+SUM($D$4:D145)+SUM($F$4:F145)+SUM($H$4:H145)+SUM($J$4:J145)+SUM($L$4:L145)+SUM($N$4:N145))/1000</f>
        <v>40.435004693545487</v>
      </c>
      <c r="Q145" s="24">
        <f>(SUM($C$4:C145)+SUM($E$4:E145)+SUM($G$4:G145)+SUM($I$4:I145)+SUM($K$4:K145)+SUM($M$4:M145)+SUM($O$4:O145))/1000</f>
        <v>35.011657203988804</v>
      </c>
      <c r="R145" s="24">
        <f t="shared" si="8"/>
        <v>259.02265999998326</v>
      </c>
      <c r="S145" s="24">
        <f t="shared" si="9"/>
        <v>222.44712118181582</v>
      </c>
    </row>
    <row r="146" spans="1:19" x14ac:dyDescent="0.25">
      <c r="A146" s="42">
        <v>36576</v>
      </c>
      <c r="B146" s="24">
        <v>20.835391090909091</v>
      </c>
      <c r="C146" s="24">
        <v>21.104837727272727</v>
      </c>
      <c r="D146" s="24">
        <v>124.86296263636363</v>
      </c>
      <c r="E146" s="24">
        <v>132.62181527272728</v>
      </c>
      <c r="F146" s="24">
        <v>37.175909999997309</v>
      </c>
      <c r="G146" s="24">
        <v>27.810570000012159</v>
      </c>
      <c r="H146" s="24">
        <v>2.8725200000000415</v>
      </c>
      <c r="I146" s="24">
        <v>2.9445900000000336</v>
      </c>
      <c r="J146" s="24">
        <v>47.31</v>
      </c>
      <c r="K146" s="24">
        <v>10.76</v>
      </c>
      <c r="L146" s="24">
        <v>14.85</v>
      </c>
      <c r="M146" s="24">
        <v>15.47</v>
      </c>
      <c r="N146" s="24">
        <v>28.34</v>
      </c>
      <c r="O146" s="24">
        <v>16.64</v>
      </c>
      <c r="P146" s="24">
        <f>(SUM($B$4:B146)+SUM($D$4:D146)+SUM($F$4:F146)+SUM($H$4:H146)+SUM($J$4:J146)+SUM($L$4:L146)+SUM($N$4:N146))/1000</f>
        <v>40.711251477272761</v>
      </c>
      <c r="Q146" s="24">
        <f>(SUM($C$4:C146)+SUM($E$4:E146)+SUM($G$4:G146)+SUM($I$4:I146)+SUM($K$4:K146)+SUM($M$4:M146)+SUM($O$4:O146))/1000</f>
        <v>35.239009016988817</v>
      </c>
      <c r="R146" s="24">
        <f t="shared" si="8"/>
        <v>276.24678372727004</v>
      </c>
      <c r="S146" s="24">
        <f t="shared" si="9"/>
        <v>227.35181300001216</v>
      </c>
    </row>
    <row r="147" spans="1:19" x14ac:dyDescent="0.25">
      <c r="A147" s="42">
        <v>36577</v>
      </c>
      <c r="B147" s="24">
        <v>21.779499181818181</v>
      </c>
      <c r="C147" s="24">
        <v>20.477013272727273</v>
      </c>
      <c r="D147" s="24">
        <v>129.06989627272728</v>
      </c>
      <c r="E147" s="24">
        <v>136.83007454545455</v>
      </c>
      <c r="F147" s="24">
        <v>66.709569999997299</v>
      </c>
      <c r="G147" s="24">
        <v>20.133889999978912</v>
      </c>
      <c r="H147" s="24">
        <v>2.9615249999999365</v>
      </c>
      <c r="I147" s="24">
        <v>2.9470729999999881</v>
      </c>
      <c r="J147" s="24">
        <v>46.74</v>
      </c>
      <c r="K147" s="24">
        <v>1.41</v>
      </c>
      <c r="L147" s="24">
        <v>16.97</v>
      </c>
      <c r="M147" s="24">
        <v>12.05</v>
      </c>
      <c r="N147" s="24">
        <v>0.6</v>
      </c>
      <c r="O147" s="24">
        <v>9</v>
      </c>
      <c r="P147" s="24">
        <f>(SUM($B$4:B147)+SUM($D$4:D147)+SUM($F$4:F147)+SUM($H$4:H147)+SUM($J$4:J147)+SUM($L$4:L147)+SUM($N$4:N147))/1000</f>
        <v>40.996081967727307</v>
      </c>
      <c r="Q147" s="24">
        <f>(SUM($C$4:C147)+SUM($E$4:E147)+SUM($G$4:G147)+SUM($I$4:I147)+SUM($K$4:K147)+SUM($M$4:M147)+SUM($O$4:O147))/1000</f>
        <v>35.441857067806971</v>
      </c>
      <c r="R147" s="24">
        <f t="shared" si="8"/>
        <v>284.83049045454277</v>
      </c>
      <c r="S147" s="24">
        <f t="shared" si="9"/>
        <v>202.84805081816074</v>
      </c>
    </row>
    <row r="148" spans="1:19" x14ac:dyDescent="0.25">
      <c r="A148" s="42">
        <v>36578</v>
      </c>
      <c r="B148" s="24">
        <v>21.391517818181818</v>
      </c>
      <c r="C148" s="24">
        <v>21.718168636363636</v>
      </c>
      <c r="D148" s="24">
        <v>143.48313918181819</v>
      </c>
      <c r="E148" s="24">
        <v>155.12255327272726</v>
      </c>
      <c r="F148" s="24">
        <v>66.173499999993552</v>
      </c>
      <c r="G148" s="24">
        <v>29.734510000031307</v>
      </c>
      <c r="H148" s="24">
        <v>2.9594489999999825</v>
      </c>
      <c r="I148" s="24">
        <v>2.9781700000002393</v>
      </c>
      <c r="J148" s="24">
        <v>45.45</v>
      </c>
      <c r="K148" s="24">
        <v>0</v>
      </c>
      <c r="L148" s="24">
        <v>17.71</v>
      </c>
      <c r="M148" s="24">
        <v>15.14</v>
      </c>
      <c r="N148" s="24">
        <v>2.81</v>
      </c>
      <c r="O148" s="24">
        <v>5.86</v>
      </c>
      <c r="P148" s="24">
        <f>(SUM($B$4:B148)+SUM($D$4:D148)+SUM($F$4:F148)+SUM($H$4:H148)+SUM($J$4:J148)+SUM($L$4:L148)+SUM($N$4:N148))/1000</f>
        <v>41.296059573727298</v>
      </c>
      <c r="Q148" s="24">
        <f>(SUM($C$4:C148)+SUM($E$4:E148)+SUM($G$4:G148)+SUM($I$4:I148)+SUM($K$4:K148)+SUM($M$4:M148)+SUM($O$4:O148))/1000</f>
        <v>35.672410469716098</v>
      </c>
      <c r="R148" s="24">
        <f t="shared" si="8"/>
        <v>299.97760599999356</v>
      </c>
      <c r="S148" s="24">
        <f t="shared" si="9"/>
        <v>230.55340190912244</v>
      </c>
    </row>
    <row r="149" spans="1:19" x14ac:dyDescent="0.25">
      <c r="A149" s="42">
        <v>36579</v>
      </c>
      <c r="B149" s="24">
        <v>21.972693909090911</v>
      </c>
      <c r="C149" s="24">
        <v>21.064981454545453</v>
      </c>
      <c r="D149" s="24">
        <v>156.84801745454544</v>
      </c>
      <c r="E149" s="24">
        <v>165.92060872727274</v>
      </c>
      <c r="F149" s="24">
        <v>57.15232000003239</v>
      </c>
      <c r="G149" s="24">
        <v>45.402189999976088</v>
      </c>
      <c r="H149" s="24">
        <v>2.8988760000000591</v>
      </c>
      <c r="I149" s="24">
        <v>3.0175999999996859</v>
      </c>
      <c r="J149" s="24">
        <v>28.24</v>
      </c>
      <c r="K149" s="24">
        <v>0</v>
      </c>
      <c r="L149" s="24">
        <v>20.16</v>
      </c>
      <c r="M149" s="24">
        <v>18.64</v>
      </c>
      <c r="N149" s="24">
        <v>10.08</v>
      </c>
      <c r="O149" s="24">
        <v>0</v>
      </c>
      <c r="P149" s="24">
        <f>(SUM($B$4:B149)+SUM($D$4:D149)+SUM($F$4:F149)+SUM($H$4:H149)+SUM($J$4:J149)+SUM($L$4:L149)+SUM($N$4:N149))/1000</f>
        <v>41.593411481090968</v>
      </c>
      <c r="Q149" s="24">
        <f>(SUM($C$4:C149)+SUM($E$4:E149)+SUM($G$4:G149)+SUM($I$4:I149)+SUM($K$4:K149)+SUM($M$4:M149)+SUM($O$4:O149))/1000</f>
        <v>35.926455849897884</v>
      </c>
      <c r="R149" s="24">
        <f t="shared" si="8"/>
        <v>297.35190736366877</v>
      </c>
      <c r="S149" s="24">
        <f t="shared" si="9"/>
        <v>254.04538018179397</v>
      </c>
    </row>
    <row r="150" spans="1:19" x14ac:dyDescent="0.25">
      <c r="A150" s="42">
        <v>36580</v>
      </c>
      <c r="B150" s="24">
        <v>20.509108545454545</v>
      </c>
      <c r="C150" s="24">
        <v>21.194862181818181</v>
      </c>
      <c r="D150" s="24">
        <v>158.44714499999998</v>
      </c>
      <c r="E150" s="24">
        <v>159.64575245454546</v>
      </c>
      <c r="F150" s="24">
        <v>43.321389999993272</v>
      </c>
      <c r="G150" s="24">
        <v>58.065629999970433</v>
      </c>
      <c r="H150" s="24">
        <v>2.84447299999999</v>
      </c>
      <c r="I150" s="24">
        <v>2.9776969999999294</v>
      </c>
      <c r="J150" s="24">
        <v>32.39</v>
      </c>
      <c r="K150" s="24">
        <v>1.32</v>
      </c>
      <c r="L150" s="24">
        <v>17.47</v>
      </c>
      <c r="M150" s="24">
        <v>19.2</v>
      </c>
      <c r="N150" s="24">
        <v>12.05</v>
      </c>
      <c r="O150" s="24">
        <v>0</v>
      </c>
      <c r="P150" s="24">
        <f>(SUM($B$4:B150)+SUM($D$4:D150)+SUM($F$4:F150)+SUM($H$4:H150)+SUM($J$4:J150)+SUM($L$4:L150)+SUM($N$4:N150))/1000</f>
        <v>41.880443597636415</v>
      </c>
      <c r="Q150" s="24">
        <f>(SUM($C$4:C150)+SUM($E$4:E150)+SUM($G$4:G150)+SUM($I$4:I150)+SUM($K$4:K150)+SUM($M$4:M150)+SUM($O$4:O150))/1000</f>
        <v>36.188859791534227</v>
      </c>
      <c r="R150" s="24">
        <f t="shared" si="8"/>
        <v>287.03211654544776</v>
      </c>
      <c r="S150" s="24">
        <f t="shared" si="9"/>
        <v>262.40394163633397</v>
      </c>
    </row>
    <row r="151" spans="1:19" x14ac:dyDescent="0.25">
      <c r="A151" s="42">
        <v>36581</v>
      </c>
      <c r="B151" s="24">
        <v>19.793613909090908</v>
      </c>
      <c r="C151" s="24">
        <v>20.093227090909092</v>
      </c>
      <c r="D151" s="24">
        <v>164.65193690909092</v>
      </c>
      <c r="E151" s="24">
        <v>166.69027645454545</v>
      </c>
      <c r="F151" s="24">
        <v>35.929080000029785</v>
      </c>
      <c r="G151" s="24">
        <v>41.623680000010559</v>
      </c>
      <c r="H151" s="24">
        <v>2.7679239999999767</v>
      </c>
      <c r="I151" s="24">
        <v>2.9646280000000855</v>
      </c>
      <c r="J151" s="24">
        <v>22.66</v>
      </c>
      <c r="K151" s="24">
        <v>1.2</v>
      </c>
      <c r="L151" s="24">
        <v>17.920000000000002</v>
      </c>
      <c r="M151" s="24">
        <v>14.68</v>
      </c>
      <c r="N151" s="24">
        <v>19.850000000000001</v>
      </c>
      <c r="O151" s="24">
        <v>0</v>
      </c>
      <c r="P151" s="24">
        <f>(SUM($B$4:B151)+SUM($D$4:D151)+SUM($F$4:F151)+SUM($H$4:H151)+SUM($J$4:J151)+SUM($L$4:L151)+SUM($N$4:N151))/1000</f>
        <v>42.164016152454622</v>
      </c>
      <c r="Q151" s="24">
        <f>(SUM($C$4:C151)+SUM($E$4:E151)+SUM($G$4:G151)+SUM($I$4:I151)+SUM($K$4:K151)+SUM($M$4:M151)+SUM($O$4:O151))/1000</f>
        <v>36.436111603079688</v>
      </c>
      <c r="R151" s="24">
        <f t="shared" si="8"/>
        <v>283.57255481821159</v>
      </c>
      <c r="S151" s="24">
        <f t="shared" si="9"/>
        <v>247.25181154546519</v>
      </c>
    </row>
    <row r="152" spans="1:19" x14ac:dyDescent="0.25">
      <c r="A152" s="42">
        <v>36582</v>
      </c>
      <c r="B152" s="24">
        <v>20.038176727272727</v>
      </c>
      <c r="C152" s="24">
        <v>21.989225818181819</v>
      </c>
      <c r="D152" s="24">
        <v>164.20505945454545</v>
      </c>
      <c r="E152" s="24">
        <v>176.49842890909093</v>
      </c>
      <c r="F152" s="24">
        <v>54.519999999977081</v>
      </c>
      <c r="G152" s="24">
        <v>52.712590000012668</v>
      </c>
      <c r="H152" s="24">
        <v>2.9017310000000474</v>
      </c>
      <c r="I152" s="24">
        <v>2.9767489999999306</v>
      </c>
      <c r="J152" s="24">
        <v>25.14</v>
      </c>
      <c r="K152" s="24">
        <v>0</v>
      </c>
      <c r="L152" s="24">
        <v>16.170000000000002</v>
      </c>
      <c r="M152" s="24">
        <v>19.29</v>
      </c>
      <c r="N152" s="24">
        <v>7.8</v>
      </c>
      <c r="O152" s="24">
        <v>0</v>
      </c>
      <c r="P152" s="24">
        <f>(SUM($B$4:B152)+SUM($D$4:D152)+SUM($F$4:F152)+SUM($H$4:H152)+SUM($J$4:J152)+SUM($L$4:L152)+SUM($N$4:N152))/1000</f>
        <v>42.454791119636425</v>
      </c>
      <c r="Q152" s="24">
        <f>(SUM($C$4:C152)+SUM($E$4:E152)+SUM($G$4:G152)+SUM($I$4:I152)+SUM($K$4:K152)+SUM($M$4:M152)+SUM($O$4:O152))/1000</f>
        <v>36.709578596806971</v>
      </c>
      <c r="R152" s="24">
        <f t="shared" si="8"/>
        <v>290.77496718179532</v>
      </c>
      <c r="S152" s="24">
        <f t="shared" si="9"/>
        <v>273.46699372728534</v>
      </c>
    </row>
    <row r="153" spans="1:19" x14ac:dyDescent="0.25">
      <c r="A153" s="42">
        <v>36583</v>
      </c>
      <c r="B153" s="24">
        <v>21.340548909090909</v>
      </c>
      <c r="C153" s="24">
        <v>23.136805454545456</v>
      </c>
      <c r="D153" s="24">
        <v>177.26280963636361</v>
      </c>
      <c r="E153" s="24">
        <v>173.27212909090909</v>
      </c>
      <c r="F153" s="24">
        <v>88.17914000002105</v>
      </c>
      <c r="G153" s="24">
        <v>63.404979999977805</v>
      </c>
      <c r="H153" s="24">
        <v>3.0193979999999296</v>
      </c>
      <c r="I153" s="24">
        <v>3.0318490000000011</v>
      </c>
      <c r="J153" s="24">
        <v>34.72</v>
      </c>
      <c r="K153" s="24">
        <v>0</v>
      </c>
      <c r="L153" s="24">
        <v>20.57</v>
      </c>
      <c r="M153" s="24">
        <v>19.22</v>
      </c>
      <c r="N153" s="24">
        <v>0</v>
      </c>
      <c r="O153" s="24">
        <v>0</v>
      </c>
      <c r="P153" s="24">
        <f>(SUM($B$4:B153)+SUM($D$4:D153)+SUM($F$4:F153)+SUM($H$4:H153)+SUM($J$4:J153)+SUM($L$4:L153)+SUM($N$4:N153))/1000</f>
        <v>42.799883016181894</v>
      </c>
      <c r="Q153" s="24">
        <f>(SUM($C$4:C153)+SUM($E$4:E153)+SUM($G$4:G153)+SUM($I$4:I153)+SUM($K$4:K153)+SUM($M$4:M153)+SUM($O$4:O153))/1000</f>
        <v>36.991644360352403</v>
      </c>
      <c r="R153" s="24">
        <f t="shared" si="8"/>
        <v>345.09189654547544</v>
      </c>
      <c r="S153" s="24">
        <f t="shared" si="9"/>
        <v>282.06576354543233</v>
      </c>
    </row>
    <row r="154" spans="1:19" x14ac:dyDescent="0.25">
      <c r="A154" s="42">
        <v>36584</v>
      </c>
      <c r="B154" s="24">
        <v>22.314692000000001</v>
      </c>
      <c r="C154" s="24">
        <v>20.350937818181819</v>
      </c>
      <c r="D154" s="24">
        <v>174.01025063636362</v>
      </c>
      <c r="E154" s="24">
        <v>155.73723081818181</v>
      </c>
      <c r="F154" s="24">
        <v>90.816570000055748</v>
      </c>
      <c r="G154" s="24">
        <v>47.15685000003748</v>
      </c>
      <c r="H154" s="24">
        <v>2.9765019999999849</v>
      </c>
      <c r="I154" s="24">
        <v>2.9882379999999853</v>
      </c>
      <c r="J154" s="24">
        <v>34.58</v>
      </c>
      <c r="K154" s="24">
        <v>0</v>
      </c>
      <c r="L154" s="24">
        <v>21.19</v>
      </c>
      <c r="M154" s="24">
        <v>15.89</v>
      </c>
      <c r="N154" s="24">
        <v>0</v>
      </c>
      <c r="O154" s="24">
        <v>0</v>
      </c>
      <c r="P154" s="24">
        <f>(SUM($B$4:B154)+SUM($D$4:D154)+SUM($F$4:F154)+SUM($H$4:H154)+SUM($J$4:J154)+SUM($L$4:L154)+SUM($N$4:N154))/1000</f>
        <v>43.14577103081831</v>
      </c>
      <c r="Q154" s="24">
        <f>(SUM($C$4:C154)+SUM($E$4:E154)+SUM($G$4:G154)+SUM($I$4:I154)+SUM($K$4:K154)+SUM($M$4:M154)+SUM($O$4:O154))/1000</f>
        <v>37.2337676169888</v>
      </c>
      <c r="R154" s="24">
        <f t="shared" si="8"/>
        <v>345.88801463641937</v>
      </c>
      <c r="S154" s="24">
        <f t="shared" si="9"/>
        <v>242.12325663640109</v>
      </c>
    </row>
    <row r="155" spans="1:19" x14ac:dyDescent="0.25">
      <c r="A155" s="42">
        <v>36585</v>
      </c>
      <c r="B155" s="24"/>
      <c r="C155" s="24">
        <v>21.131661636363635</v>
      </c>
      <c r="D155" s="24"/>
      <c r="E155" s="24">
        <v>146.80397027272727</v>
      </c>
      <c r="F155" s="24"/>
      <c r="G155" s="24">
        <v>46.470470000001733</v>
      </c>
      <c r="H155" s="24"/>
      <c r="I155" s="24">
        <v>2.9940430000003717</v>
      </c>
      <c r="J155" s="24"/>
      <c r="K155" s="24">
        <v>0</v>
      </c>
      <c r="L155" s="24"/>
      <c r="M155" s="24">
        <v>16.690000000000001</v>
      </c>
      <c r="N155" s="24"/>
      <c r="O155" s="24">
        <v>0</v>
      </c>
      <c r="P155" s="24">
        <f>(SUM($B$4:B155)+SUM($D$4:D155)+SUM($F$4:F155)+SUM($H$4:H155)+SUM($J$4:J155)+SUM($L$4:L155)+SUM($N$4:N155))/1000</f>
        <v>43.14577103081831</v>
      </c>
      <c r="Q155" s="24">
        <f>(SUM($C$4:C155)+SUM($E$4:E155)+SUM($G$4:G155)+SUM($I$4:I155)+SUM($K$4:K155)+SUM($M$4:M155)+SUM($O$4:O155))/1000</f>
        <v>37.467857761897896</v>
      </c>
      <c r="R155" s="24">
        <f t="shared" si="8"/>
        <v>0</v>
      </c>
      <c r="S155" s="24">
        <f t="shared" si="9"/>
        <v>234.09014490909303</v>
      </c>
    </row>
    <row r="156" spans="1:19" x14ac:dyDescent="0.25">
      <c r="A156" s="42">
        <v>36586</v>
      </c>
      <c r="B156" s="24">
        <v>22.369905363636363</v>
      </c>
      <c r="C156" s="24">
        <v>22.494987999999999</v>
      </c>
      <c r="D156" s="24">
        <v>170.06851490909091</v>
      </c>
      <c r="E156" s="24">
        <v>173.86345945454545</v>
      </c>
      <c r="F156" s="24">
        <v>87.507860000025929</v>
      </c>
      <c r="G156" s="24">
        <v>39.67316999998922</v>
      </c>
      <c r="H156" s="24">
        <v>2.9522329999999886</v>
      </c>
      <c r="I156" s="24">
        <v>3.0471659999997365</v>
      </c>
      <c r="J156" s="24">
        <v>29.69</v>
      </c>
      <c r="K156" s="24">
        <v>0</v>
      </c>
      <c r="L156" s="24">
        <v>21.01</v>
      </c>
      <c r="M156" s="24">
        <v>16.95</v>
      </c>
      <c r="N156" s="24">
        <v>0</v>
      </c>
      <c r="O156" s="24">
        <v>0</v>
      </c>
      <c r="P156" s="24">
        <f>(SUM($B$4:B156)+SUM($D$4:D156)+SUM($F$4:F156)+SUM($H$4:H156)+SUM($J$4:J156)+SUM($L$4:L156)+SUM($N$4:N156))/1000</f>
        <v>43.479369544091064</v>
      </c>
      <c r="Q156" s="24">
        <f>(SUM($C$4:C156)+SUM($E$4:E156)+SUM($G$4:G156)+SUM($I$4:I156)+SUM($K$4:K156)+SUM($M$4:M156)+SUM($O$4:O156))/1000</f>
        <v>37.723886545352428</v>
      </c>
      <c r="R156" s="24">
        <f t="shared" si="8"/>
        <v>333.59851327275317</v>
      </c>
      <c r="S156" s="24">
        <f t="shared" si="9"/>
        <v>256.02878345453445</v>
      </c>
    </row>
    <row r="157" spans="1:19" x14ac:dyDescent="0.25">
      <c r="A157" s="42">
        <v>36587</v>
      </c>
      <c r="B157" s="24">
        <v>22.741993999999998</v>
      </c>
      <c r="C157" s="24">
        <v>20.683415909090908</v>
      </c>
      <c r="D157" s="24">
        <v>165.42625945454546</v>
      </c>
      <c r="E157" s="24">
        <v>167.48666945454545</v>
      </c>
      <c r="F157" s="24">
        <v>92.305549999978155</v>
      </c>
      <c r="G157" s="24">
        <v>36.483790000023852</v>
      </c>
      <c r="H157" s="24">
        <v>2.8667589999999588</v>
      </c>
      <c r="I157" s="24">
        <v>3.0133159999999961</v>
      </c>
      <c r="J157" s="24">
        <v>14.14</v>
      </c>
      <c r="K157" s="24">
        <v>0</v>
      </c>
      <c r="L157" s="24">
        <v>21.96</v>
      </c>
      <c r="M157" s="24">
        <v>14.87</v>
      </c>
      <c r="N157" s="24">
        <v>0</v>
      </c>
      <c r="O157" s="24">
        <v>0.51</v>
      </c>
      <c r="P157" s="24">
        <f>(SUM($B$4:B157)+SUM($D$4:D157)+SUM($F$4:F157)+SUM($H$4:H157)+SUM($J$4:J157)+SUM($L$4:L157)+SUM($N$4:N157))/1000</f>
        <v>43.798810106545595</v>
      </c>
      <c r="Q157" s="24">
        <f>(SUM($C$4:C157)+SUM($E$4:E157)+SUM($G$4:G157)+SUM($I$4:I157)+SUM($K$4:K157)+SUM($M$4:M157)+SUM($O$4:O157))/1000</f>
        <v>37.966933736716094</v>
      </c>
      <c r="R157" s="24">
        <f t="shared" si="8"/>
        <v>319.4405624545235</v>
      </c>
      <c r="S157" s="24">
        <f t="shared" si="9"/>
        <v>243.0471913636602</v>
      </c>
    </row>
    <row r="158" spans="1:19" x14ac:dyDescent="0.25">
      <c r="A158" s="42">
        <v>36588</v>
      </c>
      <c r="B158" s="24">
        <v>22.969301909090909</v>
      </c>
      <c r="C158" s="24">
        <v>20.983843</v>
      </c>
      <c r="D158" s="24">
        <v>174.00211236363637</v>
      </c>
      <c r="E158" s="24">
        <v>158.70055236363635</v>
      </c>
      <c r="F158" s="24">
        <v>84.843230000013506</v>
      </c>
      <c r="G158" s="24">
        <v>52.25736999995415</v>
      </c>
      <c r="H158" s="24">
        <v>2.7272300000000391</v>
      </c>
      <c r="I158" s="24">
        <v>3.0147569999999257</v>
      </c>
      <c r="J158" s="24">
        <v>0</v>
      </c>
      <c r="K158" s="24">
        <v>0</v>
      </c>
      <c r="L158" s="24">
        <v>23.26</v>
      </c>
      <c r="M158" s="24">
        <v>18.41</v>
      </c>
      <c r="N158" s="24">
        <v>0</v>
      </c>
      <c r="O158" s="24">
        <v>0.55000000000000004</v>
      </c>
      <c r="P158" s="24">
        <f>(SUM($B$4:B158)+SUM($D$4:D158)+SUM($F$4:F158)+SUM($H$4:H158)+SUM($J$4:J158)+SUM($L$4:L158)+SUM($N$4:N158))/1000</f>
        <v>44.106611980818329</v>
      </c>
      <c r="Q158" s="24">
        <f>(SUM($C$4:C158)+SUM($E$4:E158)+SUM($G$4:G158)+SUM($I$4:I158)+SUM($K$4:K158)+SUM($M$4:M158)+SUM($O$4:O158))/1000</f>
        <v>38.220850259079683</v>
      </c>
      <c r="R158" s="24">
        <f t="shared" si="8"/>
        <v>307.8018742727408</v>
      </c>
      <c r="S158" s="24">
        <f t="shared" si="9"/>
        <v>253.91652236359042</v>
      </c>
    </row>
    <row r="159" spans="1:19" x14ac:dyDescent="0.25">
      <c r="A159" s="42">
        <v>36589</v>
      </c>
      <c r="B159" s="24">
        <v>21.949049727272726</v>
      </c>
      <c r="C159" s="24">
        <v>20.675672545454546</v>
      </c>
      <c r="D159" s="24">
        <v>164.46988845454547</v>
      </c>
      <c r="E159" s="24">
        <v>164.06439727272729</v>
      </c>
      <c r="F159" s="24">
        <v>73.505959999997344</v>
      </c>
      <c r="G159" s="24">
        <v>48.689419999991507</v>
      </c>
      <c r="H159" s="24">
        <v>2.7491000000000012</v>
      </c>
      <c r="I159" s="24">
        <v>2.9532990000001407</v>
      </c>
      <c r="J159" s="24">
        <v>0</v>
      </c>
      <c r="K159" s="24">
        <v>0</v>
      </c>
      <c r="L159" s="24">
        <v>21.5</v>
      </c>
      <c r="M159" s="24">
        <v>16.04</v>
      </c>
      <c r="N159" s="24">
        <v>3.19</v>
      </c>
      <c r="O159" s="24">
        <v>0</v>
      </c>
      <c r="P159" s="24">
        <f>(SUM($B$4:B159)+SUM($D$4:D159)+SUM($F$4:F159)+SUM($H$4:H159)+SUM($J$4:J159)+SUM($L$4:L159)+SUM($N$4:N159))/1000</f>
        <v>44.393975979000146</v>
      </c>
      <c r="Q159" s="24">
        <f>(SUM($C$4:C159)+SUM($E$4:E159)+SUM($G$4:G159)+SUM($I$4:I159)+SUM($K$4:K159)+SUM($M$4:M159)+SUM($O$4:O159))/1000</f>
        <v>38.473273047897855</v>
      </c>
      <c r="R159" s="24">
        <f t="shared" si="8"/>
        <v>287.36399818181553</v>
      </c>
      <c r="S159" s="24">
        <f t="shared" si="9"/>
        <v>252.42278881817347</v>
      </c>
    </row>
    <row r="160" spans="1:19" x14ac:dyDescent="0.25">
      <c r="A160" s="42">
        <v>36590</v>
      </c>
      <c r="B160" s="24">
        <v>21.578391636363637</v>
      </c>
      <c r="C160" s="24">
        <v>23.316556272727272</v>
      </c>
      <c r="D160" s="24">
        <v>167.4049421818182</v>
      </c>
      <c r="E160" s="24">
        <v>148.87698118181819</v>
      </c>
      <c r="F160" s="24">
        <v>76.737270000000947</v>
      </c>
      <c r="G160" s="24">
        <v>61.858330000006362</v>
      </c>
      <c r="H160" s="24">
        <v>3.0048700000000141</v>
      </c>
      <c r="I160" s="24">
        <v>2.8429000000001081</v>
      </c>
      <c r="J160" s="24">
        <v>0</v>
      </c>
      <c r="K160" s="24">
        <v>0</v>
      </c>
      <c r="L160" s="24">
        <v>19.64</v>
      </c>
      <c r="M160" s="24">
        <v>16.88</v>
      </c>
      <c r="N160" s="24">
        <v>3.24</v>
      </c>
      <c r="O160" s="24">
        <v>0</v>
      </c>
      <c r="P160" s="24">
        <f>(SUM($B$4:B160)+SUM($D$4:D160)+SUM($F$4:F160)+SUM($H$4:H160)+SUM($J$4:J160)+SUM($L$4:L160)+SUM($N$4:N160))/1000</f>
        <v>44.685581452818333</v>
      </c>
      <c r="Q160" s="24">
        <f>(SUM($C$4:C160)+SUM($E$4:E160)+SUM($G$4:G160)+SUM($I$4:I160)+SUM($K$4:K160)+SUM($M$4:M160)+SUM($O$4:O160))/1000</f>
        <v>38.7270478153524</v>
      </c>
      <c r="R160" s="24">
        <f t="shared" si="8"/>
        <v>291.60547381818282</v>
      </c>
      <c r="S160" s="24">
        <f t="shared" si="9"/>
        <v>253.77476745455192</v>
      </c>
    </row>
    <row r="161" spans="1:19" x14ac:dyDescent="0.25">
      <c r="A161" s="42">
        <v>36591</v>
      </c>
      <c r="B161" s="24">
        <v>22.638601636363635</v>
      </c>
      <c r="C161" s="24">
        <v>23.157160545454545</v>
      </c>
      <c r="D161" s="24">
        <v>173.95375390909092</v>
      </c>
      <c r="E161" s="24">
        <v>149.41060354545453</v>
      </c>
      <c r="F161" s="24">
        <v>80.100189999995919</v>
      </c>
      <c r="G161" s="24">
        <v>60.854670000032101</v>
      </c>
      <c r="H161" s="24">
        <v>3.1029169999999757</v>
      </c>
      <c r="I161" s="24">
        <v>2.9385639999998361</v>
      </c>
      <c r="J161" s="24">
        <v>0</v>
      </c>
      <c r="K161" s="24">
        <v>0</v>
      </c>
      <c r="L161" s="24">
        <v>22.57</v>
      </c>
      <c r="M161" s="24">
        <v>14.12</v>
      </c>
      <c r="N161" s="24">
        <v>0</v>
      </c>
      <c r="O161" s="24">
        <v>0</v>
      </c>
      <c r="P161" s="24">
        <f>(SUM($B$4:B161)+SUM($D$4:D161)+SUM($F$4:F161)+SUM($H$4:H161)+SUM($J$4:J161)+SUM($L$4:L161)+SUM($N$4:N161))/1000</f>
        <v>44.987946915363786</v>
      </c>
      <c r="Q161" s="24">
        <f>(SUM($C$4:C161)+SUM($E$4:E161)+SUM($G$4:G161)+SUM($I$4:I161)+SUM($K$4:K161)+SUM($M$4:M161)+SUM($O$4:O161))/1000</f>
        <v>38.977528813443342</v>
      </c>
      <c r="R161" s="24">
        <f t="shared" si="8"/>
        <v>302.36546254545044</v>
      </c>
      <c r="S161" s="24">
        <f t="shared" si="9"/>
        <v>250.48099809094103</v>
      </c>
    </row>
    <row r="162" spans="1:19" x14ac:dyDescent="0.25">
      <c r="A162" s="42">
        <v>36592</v>
      </c>
      <c r="B162" s="24">
        <v>23.593408454545454</v>
      </c>
      <c r="C162" s="24">
        <v>22.851088363636364</v>
      </c>
      <c r="D162" s="24">
        <v>181.02810590909093</v>
      </c>
      <c r="E162" s="24">
        <v>157.3774489090909</v>
      </c>
      <c r="F162" s="24">
        <v>86.230279999985186</v>
      </c>
      <c r="G162" s="24">
        <v>35.51613999997106</v>
      </c>
      <c r="H162" s="24">
        <v>3.3179400000000201</v>
      </c>
      <c r="I162" s="24">
        <v>2.9176240000003255</v>
      </c>
      <c r="J162" s="24">
        <v>3.57</v>
      </c>
      <c r="K162" s="24">
        <v>0</v>
      </c>
      <c r="L162" s="24">
        <v>21.92</v>
      </c>
      <c r="M162" s="24">
        <v>14.91</v>
      </c>
      <c r="N162" s="24">
        <v>0</v>
      </c>
      <c r="O162" s="24">
        <v>0</v>
      </c>
      <c r="P162" s="24">
        <f>(SUM($B$4:B162)+SUM($D$4:D162)+SUM($F$4:F162)+SUM($H$4:H162)+SUM($J$4:J162)+SUM($L$4:L162)+SUM($N$4:N162))/1000</f>
        <v>45.307606649727397</v>
      </c>
      <c r="Q162" s="24">
        <f>(SUM($C$4:C162)+SUM($E$4:E162)+SUM($G$4:G162)+SUM($I$4:I162)+SUM($K$4:K162)+SUM($M$4:M162)+SUM($O$4:O162))/1000</f>
        <v>39.211101114716037</v>
      </c>
      <c r="R162" s="24">
        <f t="shared" si="8"/>
        <v>319.65973436362162</v>
      </c>
      <c r="S162" s="24">
        <f t="shared" si="9"/>
        <v>233.57230127269864</v>
      </c>
    </row>
    <row r="163" spans="1:19" x14ac:dyDescent="0.25">
      <c r="A163" s="42">
        <v>36593</v>
      </c>
      <c r="B163" s="24">
        <v>23.094704909090908</v>
      </c>
      <c r="C163" s="24">
        <v>20.512111181818181</v>
      </c>
      <c r="D163" s="24">
        <v>209.27414836363639</v>
      </c>
      <c r="E163" s="24">
        <v>159.90796136363636</v>
      </c>
      <c r="F163" s="24">
        <v>74.778560000002457</v>
      </c>
      <c r="G163" s="24">
        <v>22.408291270363414</v>
      </c>
      <c r="H163" s="24">
        <v>3.2016600000000071</v>
      </c>
      <c r="I163" s="24">
        <v>2.902149999999899</v>
      </c>
      <c r="J163" s="24">
        <v>0</v>
      </c>
      <c r="K163" s="24">
        <v>0</v>
      </c>
      <c r="L163" s="24">
        <v>21.47</v>
      </c>
      <c r="M163" s="24">
        <v>14.55</v>
      </c>
      <c r="N163" s="24">
        <v>0</v>
      </c>
      <c r="O163" s="24">
        <v>0</v>
      </c>
      <c r="P163" s="24">
        <f>(SUM($B$4:B163)+SUM($D$4:D163)+SUM($F$4:F163)+SUM($H$4:H163)+SUM($J$4:J163)+SUM($L$4:L163)+SUM($N$4:N163))/1000</f>
        <v>45.63942572300013</v>
      </c>
      <c r="Q163" s="24">
        <f>(SUM($C$4:C163)+SUM($E$4:E163)+SUM($G$4:G163)+SUM($I$4:I163)+SUM($K$4:K163)+SUM($M$4:M163)+SUM($O$4:O163))/1000</f>
        <v>39.431381628531859</v>
      </c>
      <c r="R163" s="24">
        <f t="shared" si="8"/>
        <v>331.81907327272972</v>
      </c>
      <c r="S163" s="24">
        <f t="shared" si="9"/>
        <v>220.28051381581784</v>
      </c>
    </row>
    <row r="164" spans="1:19" x14ac:dyDescent="0.25">
      <c r="A164" s="42">
        <v>36594</v>
      </c>
      <c r="B164" s="24">
        <v>22.431621454545454</v>
      </c>
      <c r="C164" s="24">
        <v>19.004203272727274</v>
      </c>
      <c r="D164" s="24">
        <v>201.4416277272727</v>
      </c>
      <c r="E164" s="24">
        <v>140.10443454545455</v>
      </c>
      <c r="F164" s="24">
        <v>55.163209999999744</v>
      </c>
      <c r="G164" s="24">
        <v>17.964140000003038</v>
      </c>
      <c r="H164" s="24">
        <v>3.1876600000000122</v>
      </c>
      <c r="I164" s="24">
        <v>2.9683100000000078</v>
      </c>
      <c r="J164" s="24">
        <v>0.78</v>
      </c>
      <c r="K164" s="24">
        <v>0</v>
      </c>
      <c r="L164" s="24">
        <v>20.399999999999999</v>
      </c>
      <c r="M164" s="24">
        <v>14.96</v>
      </c>
      <c r="N164" s="24">
        <v>0</v>
      </c>
      <c r="O164" s="24">
        <v>14.27</v>
      </c>
      <c r="P164" s="24">
        <f>(SUM($B$4:B164)+SUM($D$4:D164)+SUM($F$4:F164)+SUM($H$4:H164)+SUM($J$4:J164)+SUM($L$4:L164)+SUM($N$4:N164))/1000</f>
        <v>45.942829842181958</v>
      </c>
      <c r="Q164" s="24">
        <f>(SUM($C$4:C164)+SUM($E$4:E164)+SUM($G$4:G164)+SUM($I$4:I164)+SUM($K$4:K164)+SUM($M$4:M164)+SUM($O$4:O164))/1000</f>
        <v>39.64065271635004</v>
      </c>
      <c r="R164" s="24">
        <f t="shared" ref="R164:R186" si="10">(B164+D164+F164+H164+J164+L164+N164)</f>
        <v>303.40411918181786</v>
      </c>
      <c r="S164" s="24">
        <f t="shared" ref="S164:S186" si="11">(C164+E164+G164+I164+K164+M164+O164)</f>
        <v>209.27108781818487</v>
      </c>
    </row>
    <row r="165" spans="1:19" x14ac:dyDescent="0.25">
      <c r="A165" s="42">
        <v>36595</v>
      </c>
      <c r="B165" s="24">
        <v>22.289861545454546</v>
      </c>
      <c r="C165" s="24">
        <v>19.540331909090909</v>
      </c>
      <c r="D165" s="24">
        <v>192.25001927272726</v>
      </c>
      <c r="E165" s="24">
        <v>142.82342190909091</v>
      </c>
      <c r="F165" s="24">
        <v>61.29578999999471</v>
      </c>
      <c r="G165" s="24">
        <v>25.908980000003567</v>
      </c>
      <c r="H165" s="24">
        <v>3.1685810000000254</v>
      </c>
      <c r="I165" s="24">
        <v>2.9248499999999948</v>
      </c>
      <c r="J165" s="24">
        <v>18.93</v>
      </c>
      <c r="K165" s="24">
        <v>0</v>
      </c>
      <c r="L165" s="24">
        <v>22.98</v>
      </c>
      <c r="M165" s="24">
        <v>18.559999999999999</v>
      </c>
      <c r="N165" s="24">
        <v>0</v>
      </c>
      <c r="O165" s="24">
        <v>4.63</v>
      </c>
      <c r="P165" s="24">
        <f>(SUM($B$4:B165)+SUM($D$4:D165)+SUM($F$4:F165)+SUM($H$4:H165)+SUM($J$4:J165)+SUM($L$4:L165)+SUM($N$4:N165))/1000</f>
        <v>46.263744094000124</v>
      </c>
      <c r="Q165" s="24">
        <f>(SUM($C$4:C165)+SUM($E$4:E165)+SUM($G$4:G165)+SUM($I$4:I165)+SUM($K$4:K165)+SUM($M$4:M165)+SUM($O$4:O165))/1000</f>
        <v>39.85504030016822</v>
      </c>
      <c r="R165" s="24">
        <f t="shared" si="10"/>
        <v>320.91425181817658</v>
      </c>
      <c r="S165" s="24">
        <f t="shared" si="11"/>
        <v>214.38758381818536</v>
      </c>
    </row>
    <row r="166" spans="1:19" x14ac:dyDescent="0.25">
      <c r="A166" s="42">
        <v>36596</v>
      </c>
      <c r="B166" s="24">
        <v>19.324947363636365</v>
      </c>
      <c r="C166" s="24">
        <v>22.407109454545456</v>
      </c>
      <c r="D166" s="24">
        <v>175.1541399090909</v>
      </c>
      <c r="E166" s="24">
        <v>155.08157145454547</v>
      </c>
      <c r="F166" s="24">
        <v>46.509739999992114</v>
      </c>
      <c r="G166" s="24">
        <v>64.399799999956826</v>
      </c>
      <c r="H166" s="24">
        <v>3.0562600000000346</v>
      </c>
      <c r="I166" s="24">
        <v>2.9398820000000674</v>
      </c>
      <c r="J166" s="24">
        <v>24.81</v>
      </c>
      <c r="K166" s="24">
        <v>0</v>
      </c>
      <c r="L166" s="24">
        <v>16.82</v>
      </c>
      <c r="M166" s="24">
        <v>20.3</v>
      </c>
      <c r="N166" s="24">
        <v>0</v>
      </c>
      <c r="O166" s="24">
        <v>0</v>
      </c>
      <c r="P166" s="24">
        <f>(SUM($B$4:B166)+SUM($D$4:D166)+SUM($F$4:F166)+SUM($H$4:H166)+SUM($J$4:J166)+SUM($L$4:L166)+SUM($N$4:N166))/1000</f>
        <v>46.549419181272839</v>
      </c>
      <c r="Q166" s="24">
        <f>(SUM($C$4:C166)+SUM($E$4:E166)+SUM($G$4:G166)+SUM($I$4:I166)+SUM($K$4:K166)+SUM($M$4:M166)+SUM($O$4:O166))/1000</f>
        <v>40.120168663077266</v>
      </c>
      <c r="R166" s="24">
        <f t="shared" si="10"/>
        <v>285.6750872727194</v>
      </c>
      <c r="S166" s="24">
        <f t="shared" si="11"/>
        <v>265.12836290904784</v>
      </c>
    </row>
    <row r="167" spans="1:19" x14ac:dyDescent="0.25">
      <c r="A167" s="42">
        <v>36597</v>
      </c>
      <c r="B167" s="24">
        <v>18.523864727272727</v>
      </c>
      <c r="C167" s="24">
        <v>22.211085727272728</v>
      </c>
      <c r="D167" s="24">
        <v>135.79250045454543</v>
      </c>
      <c r="E167" s="24">
        <v>137.40184381818179</v>
      </c>
      <c r="F167" s="24">
        <v>16.955590000006428</v>
      </c>
      <c r="G167" s="24">
        <v>48.214830000030908</v>
      </c>
      <c r="H167" s="24">
        <v>2.8772729999999687</v>
      </c>
      <c r="I167" s="24">
        <v>2.8661700000001544</v>
      </c>
      <c r="J167" s="24">
        <v>28.54</v>
      </c>
      <c r="K167" s="24">
        <v>0</v>
      </c>
      <c r="L167" s="24">
        <v>11.38</v>
      </c>
      <c r="M167" s="24">
        <v>16.5</v>
      </c>
      <c r="N167" s="24">
        <v>47.11</v>
      </c>
      <c r="O167" s="24">
        <v>0</v>
      </c>
      <c r="P167" s="24">
        <f>(SUM($B$4:B167)+SUM($D$4:D167)+SUM($F$4:F167)+SUM($H$4:H167)+SUM($J$4:J167)+SUM($L$4:L167)+SUM($N$4:N167))/1000</f>
        <v>46.81059840945467</v>
      </c>
      <c r="Q167" s="24">
        <f>(SUM($C$4:C167)+SUM($E$4:E167)+SUM($G$4:G167)+SUM($I$4:I167)+SUM($K$4:K167)+SUM($M$4:M167)+SUM($O$4:O167))/1000</f>
        <v>40.347362592622751</v>
      </c>
      <c r="R167" s="24">
        <f t="shared" si="10"/>
        <v>261.17922818182456</v>
      </c>
      <c r="S167" s="24">
        <f t="shared" si="11"/>
        <v>227.19392954548556</v>
      </c>
    </row>
    <row r="168" spans="1:19" x14ac:dyDescent="0.25">
      <c r="A168" s="42">
        <v>36598</v>
      </c>
      <c r="B168" s="24">
        <v>20.30547409090909</v>
      </c>
      <c r="C168" s="24">
        <v>21.679406636363638</v>
      </c>
      <c r="D168" s="24">
        <v>133.73513854545456</v>
      </c>
      <c r="E168" s="24">
        <v>120.86943636363638</v>
      </c>
      <c r="F168" s="24">
        <v>18.865320000017217</v>
      </c>
      <c r="G168" s="24">
        <v>27.800822540657805</v>
      </c>
      <c r="H168" s="24">
        <v>2.7491700000000061</v>
      </c>
      <c r="I168" s="24">
        <v>2.9089199999998034</v>
      </c>
      <c r="J168" s="24">
        <v>36.729999999999997</v>
      </c>
      <c r="K168" s="24">
        <v>0</v>
      </c>
      <c r="L168" s="24">
        <v>13.99</v>
      </c>
      <c r="M168" s="24">
        <v>18.149999999999999</v>
      </c>
      <c r="N168" s="24">
        <v>40.29</v>
      </c>
      <c r="O168" s="24">
        <v>6.61</v>
      </c>
      <c r="P168" s="24">
        <f>(SUM($B$4:B168)+SUM($D$4:D168)+SUM($F$4:F168)+SUM($H$4:H168)+SUM($J$4:J168)+SUM($L$4:L168)+SUM($N$4:N168))/1000</f>
        <v>47.077263512091058</v>
      </c>
      <c r="Q168" s="24">
        <f>(SUM($C$4:C168)+SUM($E$4:E168)+SUM($G$4:G168)+SUM($I$4:I168)+SUM($K$4:K168)+SUM($M$4:M168)+SUM($O$4:O168))/1000</f>
        <v>40.545381178163417</v>
      </c>
      <c r="R168" s="24">
        <f t="shared" si="10"/>
        <v>266.66510263638088</v>
      </c>
      <c r="S168" s="24">
        <f t="shared" si="11"/>
        <v>198.01858554065765</v>
      </c>
    </row>
    <row r="169" spans="1:19" x14ac:dyDescent="0.25">
      <c r="A169" s="42">
        <v>36599</v>
      </c>
      <c r="B169" s="24">
        <v>23.78826618181818</v>
      </c>
      <c r="C169" s="24">
        <v>22.079086909090908</v>
      </c>
      <c r="D169" s="24">
        <v>160.64755618181817</v>
      </c>
      <c r="E169" s="24">
        <v>115.30271045454546</v>
      </c>
      <c r="F169" s="24">
        <v>45.402779999980631</v>
      </c>
      <c r="G169" s="24">
        <v>26.756880253541212</v>
      </c>
      <c r="H169" s="24">
        <v>2.7121199999999934</v>
      </c>
      <c r="I169" s="24">
        <v>3.0993200000001648</v>
      </c>
      <c r="J169" s="24">
        <v>23.77</v>
      </c>
      <c r="K169" s="24">
        <v>0</v>
      </c>
      <c r="L169" s="24">
        <v>22.96</v>
      </c>
      <c r="M169" s="24">
        <v>14.84</v>
      </c>
      <c r="N169" s="24">
        <v>0.68</v>
      </c>
      <c r="O169" s="24">
        <v>14.3</v>
      </c>
      <c r="P169" s="24">
        <f>(SUM($B$4:B169)+SUM($D$4:D169)+SUM($F$4:F169)+SUM($H$4:H169)+SUM($J$4:J169)+SUM($L$4:L169)+SUM($N$4:N169))/1000</f>
        <v>47.357224234454669</v>
      </c>
      <c r="Q169" s="24">
        <f>(SUM($C$4:C169)+SUM($E$4:E169)+SUM($G$4:G169)+SUM($I$4:I169)+SUM($K$4:K169)+SUM($M$4:M169)+SUM($O$4:O169))/1000</f>
        <v>40.741759175780594</v>
      </c>
      <c r="R169" s="24">
        <f t="shared" si="10"/>
        <v>279.96072236361698</v>
      </c>
      <c r="S169" s="24">
        <f t="shared" si="11"/>
        <v>196.37799761717775</v>
      </c>
    </row>
    <row r="170" spans="1:19" x14ac:dyDescent="0.25">
      <c r="A170" s="42">
        <v>36600</v>
      </c>
      <c r="B170" s="24">
        <v>22.656459818181819</v>
      </c>
      <c r="C170" s="24">
        <v>20.001149999999999</v>
      </c>
      <c r="D170" s="24">
        <v>174.359824</v>
      </c>
      <c r="E170" s="24">
        <v>113.01375881818181</v>
      </c>
      <c r="F170" s="24">
        <v>58.301730000016455</v>
      </c>
      <c r="G170" s="24">
        <v>22.697171524408439</v>
      </c>
      <c r="H170" s="24">
        <v>2.8329249999999968</v>
      </c>
      <c r="I170" s="24">
        <v>3.1400299999998329</v>
      </c>
      <c r="J170" s="24">
        <v>31.14</v>
      </c>
      <c r="K170" s="24">
        <v>0</v>
      </c>
      <c r="L170" s="24">
        <v>19.39</v>
      </c>
      <c r="M170" s="24">
        <v>19.09</v>
      </c>
      <c r="N170" s="24">
        <v>0</v>
      </c>
      <c r="O170" s="24">
        <v>14.45</v>
      </c>
      <c r="P170" s="24">
        <f>(SUM($B$4:B170)+SUM($D$4:D170)+SUM($F$4:F170)+SUM($H$4:H170)+SUM($J$4:J170)+SUM($L$4:L170)+SUM($N$4:N170))/1000</f>
        <v>47.665905173272854</v>
      </c>
      <c r="Q170" s="24">
        <f>(SUM($C$4:C170)+SUM($E$4:E170)+SUM($G$4:G170)+SUM($I$4:I170)+SUM($K$4:K170)+SUM($M$4:M170)+SUM($O$4:O170))/1000</f>
        <v>40.934151286123182</v>
      </c>
      <c r="R170" s="24">
        <f t="shared" si="10"/>
        <v>308.68093881819823</v>
      </c>
      <c r="S170" s="24">
        <f t="shared" si="11"/>
        <v>192.39211034259009</v>
      </c>
    </row>
    <row r="171" spans="1:19" x14ac:dyDescent="0.25">
      <c r="A171" s="42">
        <v>36601</v>
      </c>
      <c r="B171" s="24">
        <v>20.680044545454546</v>
      </c>
      <c r="C171" s="24">
        <v>19.715041727272727</v>
      </c>
      <c r="D171" s="24">
        <v>137.7929138181818</v>
      </c>
      <c r="E171" s="24">
        <v>117.43314727272728</v>
      </c>
      <c r="F171" s="24">
        <v>28.735269999978712</v>
      </c>
      <c r="G171" s="24">
        <v>30.466879999991409</v>
      </c>
      <c r="H171" s="24">
        <v>2.9255830000000405</v>
      </c>
      <c r="I171" s="24">
        <v>3.1186089999999873</v>
      </c>
      <c r="J171" s="24">
        <v>53.41</v>
      </c>
      <c r="K171" s="24">
        <v>0</v>
      </c>
      <c r="L171" s="24">
        <v>15.85</v>
      </c>
      <c r="M171" s="24">
        <v>15.15</v>
      </c>
      <c r="N171" s="24">
        <v>24.44</v>
      </c>
      <c r="O171" s="24">
        <v>4.74</v>
      </c>
      <c r="P171" s="24">
        <f>(SUM($B$4:B171)+SUM($D$4:D171)+SUM($F$4:F171)+SUM($H$4:H171)+SUM($J$4:J171)+SUM($L$4:L171)+SUM($N$4:N171))/1000</f>
        <v>47.94973898463649</v>
      </c>
      <c r="Q171" s="24">
        <f>(SUM($C$4:C171)+SUM($E$4:E171)+SUM($G$4:G171)+SUM($I$4:I171)+SUM($K$4:K171)+SUM($M$4:M171)+SUM($O$4:O171))/1000</f>
        <v>41.124774964123183</v>
      </c>
      <c r="R171" s="24">
        <f t="shared" si="10"/>
        <v>283.8338113636151</v>
      </c>
      <c r="S171" s="24">
        <f t="shared" si="11"/>
        <v>190.62367799999143</v>
      </c>
    </row>
    <row r="172" spans="1:19" x14ac:dyDescent="0.25">
      <c r="A172" s="42">
        <v>36602</v>
      </c>
      <c r="B172" s="24">
        <v>21.236068181818183</v>
      </c>
      <c r="C172" s="24">
        <v>18.371569545454545</v>
      </c>
      <c r="D172" s="24">
        <v>112.58630863636364</v>
      </c>
      <c r="E172" s="24">
        <v>103.28486690909091</v>
      </c>
      <c r="F172" s="24">
        <v>53.093980000007711</v>
      </c>
      <c r="G172" s="24">
        <v>25.130050000006197</v>
      </c>
      <c r="H172" s="24">
        <v>2.8847639999999757</v>
      </c>
      <c r="I172" s="24">
        <v>3.0721580000000004</v>
      </c>
      <c r="J172" s="24">
        <v>54.19</v>
      </c>
      <c r="K172" s="24">
        <v>0</v>
      </c>
      <c r="L172" s="24">
        <v>17.43</v>
      </c>
      <c r="M172" s="24">
        <v>11.82</v>
      </c>
      <c r="N172" s="24">
        <v>34.57</v>
      </c>
      <c r="O172" s="24">
        <v>15.68</v>
      </c>
      <c r="P172" s="24">
        <f>(SUM($B$4:B172)+SUM($D$4:D172)+SUM($F$4:F172)+SUM($H$4:H172)+SUM($J$4:J172)+SUM($L$4:L172)+SUM($N$4:N172))/1000</f>
        <v>48.245730105454676</v>
      </c>
      <c r="Q172" s="24">
        <f>(SUM($C$4:C172)+SUM($E$4:E172)+SUM($G$4:G172)+SUM($I$4:I172)+SUM($K$4:K172)+SUM($M$4:M172)+SUM($O$4:O172))/1000</f>
        <v>41.302133608577726</v>
      </c>
      <c r="R172" s="24">
        <f t="shared" si="10"/>
        <v>295.99112081818953</v>
      </c>
      <c r="S172" s="24">
        <f t="shared" si="11"/>
        <v>177.35864445455167</v>
      </c>
    </row>
    <row r="173" spans="1:19" x14ac:dyDescent="0.25">
      <c r="A173" s="42">
        <v>36603</v>
      </c>
      <c r="B173" s="24">
        <v>19.362760545454545</v>
      </c>
      <c r="C173" s="24">
        <v>21.13953581818182</v>
      </c>
      <c r="D173" s="24">
        <v>101.8684970909091</v>
      </c>
      <c r="E173" s="24">
        <v>105.88177563636363</v>
      </c>
      <c r="F173" s="24">
        <v>38.891040000010364</v>
      </c>
      <c r="G173" s="24">
        <v>34.035039999959672</v>
      </c>
      <c r="H173" s="24">
        <v>2.8734569999999913</v>
      </c>
      <c r="I173" s="24">
        <v>2.9896270000000231</v>
      </c>
      <c r="J173" s="24">
        <v>39.99</v>
      </c>
      <c r="K173" s="24">
        <v>0</v>
      </c>
      <c r="L173" s="24">
        <v>13.38</v>
      </c>
      <c r="M173" s="24">
        <v>12.55</v>
      </c>
      <c r="N173" s="24">
        <v>49</v>
      </c>
      <c r="O173" s="24">
        <v>6.18</v>
      </c>
      <c r="P173" s="24">
        <f>(SUM($B$4:B173)+SUM($D$4:D173)+SUM($F$4:F173)+SUM($H$4:H173)+SUM($J$4:J173)+SUM($L$4:L173)+SUM($N$4:N173))/1000</f>
        <v>48.511095860091046</v>
      </c>
      <c r="Q173" s="24">
        <f>(SUM($C$4:C173)+SUM($E$4:E173)+SUM($G$4:G173)+SUM($I$4:I173)+SUM($K$4:K173)+SUM($M$4:M173)+SUM($O$4:O173))/1000</f>
        <v>41.484909587032227</v>
      </c>
      <c r="R173" s="24">
        <f t="shared" si="10"/>
        <v>265.36575463637405</v>
      </c>
      <c r="S173" s="24">
        <f t="shared" si="11"/>
        <v>182.77597845450515</v>
      </c>
    </row>
    <row r="174" spans="1:19" x14ac:dyDescent="0.25">
      <c r="A174" s="42">
        <v>36604</v>
      </c>
      <c r="B174" s="24">
        <v>20.135000545454545</v>
      </c>
      <c r="C174" s="24">
        <v>21.259652545454546</v>
      </c>
      <c r="D174" s="24">
        <v>116.53271654545455</v>
      </c>
      <c r="E174" s="24">
        <v>101.74070327272729</v>
      </c>
      <c r="F174" s="24">
        <v>46.543439999988848</v>
      </c>
      <c r="G174" s="24">
        <v>47.180530000000388</v>
      </c>
      <c r="H174" s="24">
        <v>2.8911279999999882</v>
      </c>
      <c r="I174" s="24">
        <v>2.8440599999999985</v>
      </c>
      <c r="J174" s="24">
        <v>47.48</v>
      </c>
      <c r="K174" s="24">
        <v>0</v>
      </c>
      <c r="L174" s="24">
        <v>16.239999999999998</v>
      </c>
      <c r="M174" s="24">
        <v>19.54</v>
      </c>
      <c r="N174" s="24">
        <v>29.63</v>
      </c>
      <c r="O174" s="24">
        <v>0</v>
      </c>
      <c r="P174" s="24">
        <f>(SUM($B$4:B174)+SUM($D$4:D174)+SUM($F$4:F174)+SUM($H$4:H174)+SUM($J$4:J174)+SUM($L$4:L174)+SUM($N$4:N174))/1000</f>
        <v>48.790548145181937</v>
      </c>
      <c r="Q174" s="24">
        <f>(SUM($C$4:C174)+SUM($E$4:E174)+SUM($G$4:G174)+SUM($I$4:I174)+SUM($K$4:K174)+SUM($M$4:M174)+SUM($O$4:O174))/1000</f>
        <v>41.677474532850411</v>
      </c>
      <c r="R174" s="24">
        <f t="shared" si="10"/>
        <v>279.45228509089793</v>
      </c>
      <c r="S174" s="24">
        <f t="shared" si="11"/>
        <v>192.5649458181822</v>
      </c>
    </row>
    <row r="175" spans="1:19" x14ac:dyDescent="0.25">
      <c r="A175" s="42">
        <v>36605</v>
      </c>
      <c r="B175" s="24">
        <v>21.551277363636363</v>
      </c>
      <c r="C175" s="24">
        <v>22.38968809090909</v>
      </c>
      <c r="D175" s="24">
        <v>124.64662381818181</v>
      </c>
      <c r="E175" s="24">
        <v>102.43801581818184</v>
      </c>
      <c r="F175" s="24">
        <v>54.024850000010858</v>
      </c>
      <c r="G175" s="24">
        <v>58.758080000003034</v>
      </c>
      <c r="H175" s="24">
        <v>2.9250499999999962</v>
      </c>
      <c r="I175" s="24">
        <v>2.7239970000000437</v>
      </c>
      <c r="J175" s="24">
        <v>55.5</v>
      </c>
      <c r="K175" s="24">
        <v>0</v>
      </c>
      <c r="L175" s="24">
        <v>17.5</v>
      </c>
      <c r="M175" s="24">
        <v>18.79</v>
      </c>
      <c r="N175" s="24">
        <v>26.46</v>
      </c>
      <c r="O175" s="24">
        <v>0.88</v>
      </c>
      <c r="P175" s="24">
        <f>(SUM($B$4:B175)+SUM($D$4:D175)+SUM($F$4:F175)+SUM($H$4:H175)+SUM($J$4:J175)+SUM($L$4:L175)+SUM($N$4:N175))/1000</f>
        <v>49.093155946363765</v>
      </c>
      <c r="Q175" s="24">
        <f>(SUM($C$4:C175)+SUM($E$4:E175)+SUM($G$4:G175)+SUM($I$4:I175)+SUM($K$4:K175)+SUM($M$4:M175)+SUM($O$4:O175))/1000</f>
        <v>41.883454313759515</v>
      </c>
      <c r="R175" s="24">
        <f t="shared" si="10"/>
        <v>302.60780118182902</v>
      </c>
      <c r="S175" s="24">
        <f t="shared" si="11"/>
        <v>205.97978090909399</v>
      </c>
    </row>
    <row r="176" spans="1:19" x14ac:dyDescent="0.25">
      <c r="A176" s="42">
        <v>36606</v>
      </c>
      <c r="B176" s="24">
        <v>20.290771727272727</v>
      </c>
      <c r="C176" s="24">
        <v>20.446655363636363</v>
      </c>
      <c r="D176" s="24">
        <v>111.03247900000001</v>
      </c>
      <c r="E176" s="24">
        <v>111.21601718181819</v>
      </c>
      <c r="F176" s="24">
        <v>29.281809999998398</v>
      </c>
      <c r="G176" s="24">
        <v>27.393912794740753</v>
      </c>
      <c r="H176" s="24">
        <v>2.8977499999999887</v>
      </c>
      <c r="I176" s="24">
        <v>2.6422120000000184</v>
      </c>
      <c r="J176" s="24">
        <v>58.45</v>
      </c>
      <c r="K176" s="24">
        <v>0</v>
      </c>
      <c r="L176" s="24">
        <v>14.04</v>
      </c>
      <c r="M176" s="24">
        <v>14.15</v>
      </c>
      <c r="N176" s="24">
        <v>27.28</v>
      </c>
      <c r="O176" s="24">
        <v>36.979999999999997</v>
      </c>
      <c r="P176" s="24">
        <f>(SUM($B$4:B176)+SUM($D$4:D176)+SUM($F$4:F176)+SUM($H$4:H176)+SUM($J$4:J176)+SUM($L$4:L176)+SUM($N$4:N176))/1000</f>
        <v>49.356428757091045</v>
      </c>
      <c r="Q176" s="24">
        <f>(SUM($C$4:C176)+SUM($E$4:E176)+SUM($G$4:G176)+SUM($I$4:I176)+SUM($K$4:K176)+SUM($M$4:M176)+SUM($O$4:O176))/1000</f>
        <v>42.096283111099709</v>
      </c>
      <c r="R176" s="24">
        <f t="shared" si="10"/>
        <v>263.27281072727112</v>
      </c>
      <c r="S176" s="24">
        <f t="shared" si="11"/>
        <v>212.82879734019531</v>
      </c>
    </row>
    <row r="177" spans="1:19" x14ac:dyDescent="0.25">
      <c r="A177" s="42">
        <v>36607</v>
      </c>
      <c r="B177" s="24">
        <v>19.225028272727272</v>
      </c>
      <c r="C177" s="24">
        <v>20.271334727272727</v>
      </c>
      <c r="D177" s="24">
        <v>109.510882</v>
      </c>
      <c r="E177" s="24">
        <v>117.51834200000002</v>
      </c>
      <c r="F177" s="24">
        <v>20.081250000003429</v>
      </c>
      <c r="G177" s="24">
        <v>18.780380000008648</v>
      </c>
      <c r="H177" s="24">
        <v>2.9525449999999984</v>
      </c>
      <c r="I177" s="24">
        <v>2.5836300000001486</v>
      </c>
      <c r="J177" s="24">
        <v>56.66</v>
      </c>
      <c r="K177" s="24">
        <v>0</v>
      </c>
      <c r="L177" s="24">
        <v>13.19</v>
      </c>
      <c r="M177" s="24">
        <v>12.8</v>
      </c>
      <c r="N177" s="24">
        <v>37.79</v>
      </c>
      <c r="O177" s="24">
        <v>37.630000000000003</v>
      </c>
      <c r="P177" s="24">
        <f>(SUM($B$4:B177)+SUM($D$4:D177)+SUM($F$4:F177)+SUM($H$4:H177)+SUM($J$4:J177)+SUM($L$4:L177)+SUM($N$4:N177))/1000</f>
        <v>49.615838462363769</v>
      </c>
      <c r="Q177" s="24">
        <f>(SUM($C$4:C177)+SUM($E$4:E177)+SUM($G$4:G177)+SUM($I$4:I177)+SUM($K$4:K177)+SUM($M$4:M177)+SUM($O$4:O177))/1000</f>
        <v>42.305866797826994</v>
      </c>
      <c r="R177" s="24">
        <f t="shared" si="10"/>
        <v>259.40970527273066</v>
      </c>
      <c r="S177" s="24">
        <f t="shared" si="11"/>
        <v>209.58368672728153</v>
      </c>
    </row>
    <row r="178" spans="1:19" x14ac:dyDescent="0.25">
      <c r="A178" s="42">
        <v>36608</v>
      </c>
      <c r="B178" s="24">
        <v>19.479930272727273</v>
      </c>
      <c r="C178" s="24">
        <v>18.840558363636365</v>
      </c>
      <c r="D178" s="24">
        <v>113.54398509090908</v>
      </c>
      <c r="E178" s="24">
        <v>131.98759690909094</v>
      </c>
      <c r="F178" s="24">
        <v>21.253879999998663</v>
      </c>
      <c r="G178" s="24">
        <v>13.063019999970457</v>
      </c>
      <c r="H178" s="24">
        <v>2.8922599999999972</v>
      </c>
      <c r="I178" s="24">
        <v>2.5719700000000012</v>
      </c>
      <c r="J178" s="24">
        <v>56.37</v>
      </c>
      <c r="K178" s="24">
        <v>0</v>
      </c>
      <c r="L178" s="24">
        <v>11.67</v>
      </c>
      <c r="M178" s="24">
        <v>12.31</v>
      </c>
      <c r="N178" s="24">
        <v>34.26</v>
      </c>
      <c r="O178" s="24">
        <v>20.52</v>
      </c>
      <c r="P178" s="24">
        <f>(SUM($B$4:B178)+SUM($D$4:D178)+SUM($F$4:F178)+SUM($H$4:H178)+SUM($J$4:J178)+SUM($L$4:L178)+SUM($N$4:N178))/1000</f>
        <v>49.875308517727412</v>
      </c>
      <c r="Q178" s="24">
        <f>(SUM($C$4:C178)+SUM($E$4:E178)+SUM($G$4:G178)+SUM($I$4:I178)+SUM($K$4:K178)+SUM($M$4:M178)+SUM($O$4:O178))/1000</f>
        <v>42.505159943099684</v>
      </c>
      <c r="R178" s="24">
        <f t="shared" si="10"/>
        <v>259.47005536363503</v>
      </c>
      <c r="S178" s="24">
        <f t="shared" si="11"/>
        <v>199.29314527269779</v>
      </c>
    </row>
    <row r="179" spans="1:19" x14ac:dyDescent="0.25">
      <c r="A179" s="42">
        <v>36609</v>
      </c>
      <c r="B179" s="24">
        <v>19.022049545454546</v>
      </c>
      <c r="C179" s="24">
        <v>19.350211181818182</v>
      </c>
      <c r="D179" s="24">
        <v>113.58360727272726</v>
      </c>
      <c r="E179" s="24">
        <v>119.52360236363637</v>
      </c>
      <c r="F179" s="24">
        <v>13.786989999977884</v>
      </c>
      <c r="G179" s="24">
        <v>29.767700000026995</v>
      </c>
      <c r="H179" s="24">
        <v>2.8067699999999944</v>
      </c>
      <c r="I179" s="24">
        <v>2.6139120000000124</v>
      </c>
      <c r="J179" s="24">
        <v>57.05</v>
      </c>
      <c r="K179" s="24">
        <v>0</v>
      </c>
      <c r="L179" s="24">
        <v>10.73</v>
      </c>
      <c r="M179" s="24">
        <v>16.79</v>
      </c>
      <c r="N179" s="24">
        <v>36.5</v>
      </c>
      <c r="O179" s="24">
        <v>12.58</v>
      </c>
      <c r="P179" s="24">
        <f>(SUM($B$4:B179)+SUM($D$4:D179)+SUM($F$4:F179)+SUM($H$4:H179)+SUM($J$4:J179)+SUM($L$4:L179)+SUM($N$4:N179))/1000</f>
        <v>50.128787934545564</v>
      </c>
      <c r="Q179" s="24">
        <f>(SUM($C$4:C179)+SUM($E$4:E179)+SUM($G$4:G179)+SUM($I$4:I179)+SUM($K$4:K179)+SUM($M$4:M179)+SUM($O$4:O179))/1000</f>
        <v>42.705785368645174</v>
      </c>
      <c r="R179" s="24">
        <f t="shared" si="10"/>
        <v>253.47941681815971</v>
      </c>
      <c r="S179" s="24">
        <f t="shared" si="11"/>
        <v>200.62542554548153</v>
      </c>
    </row>
    <row r="180" spans="1:19" x14ac:dyDescent="0.25">
      <c r="A180" s="42">
        <v>36610</v>
      </c>
      <c r="B180" s="24">
        <v>18.30569809090909</v>
      </c>
      <c r="C180" s="24">
        <v>22.206294545454547</v>
      </c>
      <c r="D180" s="24">
        <v>107.15359636363637</v>
      </c>
      <c r="E180" s="24">
        <v>136.72922918181817</v>
      </c>
      <c r="F180" s="24">
        <v>26.866639999967081</v>
      </c>
      <c r="G180" s="24">
        <v>41.513720000011205</v>
      </c>
      <c r="H180" s="24">
        <v>2.6725510000000017</v>
      </c>
      <c r="I180" s="24">
        <v>2.6442600000000684</v>
      </c>
      <c r="J180" s="24">
        <v>34.93</v>
      </c>
      <c r="K180" s="24">
        <v>0</v>
      </c>
      <c r="L180" s="24">
        <v>14.82</v>
      </c>
      <c r="M180" s="24">
        <v>19.100000000000001</v>
      </c>
      <c r="N180" s="24">
        <v>36.86</v>
      </c>
      <c r="O180" s="24">
        <v>0.33</v>
      </c>
      <c r="P180" s="24">
        <f>(SUM($B$4:B180)+SUM($D$4:D180)+SUM($F$4:F180)+SUM($H$4:H180)+SUM($J$4:J180)+SUM($L$4:L180)+SUM($N$4:N180))/1000</f>
        <v>50.370396420000091</v>
      </c>
      <c r="Q180" s="24">
        <f>(SUM($C$4:C180)+SUM($E$4:E180)+SUM($G$4:G180)+SUM($I$4:I180)+SUM($K$4:K180)+SUM($M$4:M180)+SUM($O$4:O180))/1000</f>
        <v>42.928308872372455</v>
      </c>
      <c r="R180" s="24">
        <f t="shared" si="10"/>
        <v>241.60848545451256</v>
      </c>
      <c r="S180" s="24">
        <f t="shared" si="11"/>
        <v>222.52350372728398</v>
      </c>
    </row>
    <row r="181" spans="1:19" x14ac:dyDescent="0.25">
      <c r="A181" s="42">
        <v>36611</v>
      </c>
      <c r="B181" s="24">
        <v>19.951631545454546</v>
      </c>
      <c r="C181" s="24">
        <v>20.365911090909091</v>
      </c>
      <c r="D181" s="24">
        <v>127.35586854545454</v>
      </c>
      <c r="E181" s="24">
        <v>122.66013127272727</v>
      </c>
      <c r="F181" s="24">
        <v>32.30269000007965</v>
      </c>
      <c r="G181" s="24">
        <v>40.996480762195489</v>
      </c>
      <c r="H181" s="24">
        <v>2.759758999999971</v>
      </c>
      <c r="I181" s="24">
        <v>2.675081999999628</v>
      </c>
      <c r="J181" s="24">
        <v>40.450000000000003</v>
      </c>
      <c r="K181" s="24">
        <v>0</v>
      </c>
      <c r="L181" s="24">
        <v>17.309999999999999</v>
      </c>
      <c r="M181" s="24">
        <v>19.809999999999999</v>
      </c>
      <c r="N181" s="24">
        <v>4.96</v>
      </c>
      <c r="O181" s="24">
        <v>8.42</v>
      </c>
      <c r="P181" s="24">
        <f>(SUM($B$4:B181)+SUM($D$4:D181)+SUM($F$4:F181)+SUM($H$4:H181)+SUM($J$4:J181)+SUM($L$4:L181)+SUM($N$4:N181))/1000</f>
        <v>50.615486369091073</v>
      </c>
      <c r="Q181" s="24">
        <f>(SUM($C$4:C181)+SUM($E$4:E181)+SUM($G$4:G181)+SUM($I$4:I181)+SUM($K$4:K181)+SUM($M$4:M181)+SUM($O$4:O181))/1000</f>
        <v>43.143236477498284</v>
      </c>
      <c r="R181" s="24">
        <f t="shared" si="10"/>
        <v>245.08994909098871</v>
      </c>
      <c r="S181" s="24">
        <f t="shared" si="11"/>
        <v>214.92760512583146</v>
      </c>
    </row>
    <row r="182" spans="1:19" x14ac:dyDescent="0.25">
      <c r="A182" s="42">
        <v>36612</v>
      </c>
      <c r="B182" s="24">
        <v>20.90050209090909</v>
      </c>
      <c r="C182" s="24">
        <v>20.807664818181816</v>
      </c>
      <c r="D182" s="24">
        <v>130.8032980909091</v>
      </c>
      <c r="E182" s="24">
        <v>134.06684845454546</v>
      </c>
      <c r="F182" s="24">
        <v>60.529030000000319</v>
      </c>
      <c r="G182" s="24">
        <v>22.885512032499875</v>
      </c>
      <c r="H182" s="24">
        <v>2.6441999999999966</v>
      </c>
      <c r="I182" s="24">
        <v>2.5773890000001822</v>
      </c>
      <c r="J182" s="24">
        <v>49.04</v>
      </c>
      <c r="K182" s="24">
        <v>0</v>
      </c>
      <c r="L182" s="24">
        <v>17.55</v>
      </c>
      <c r="M182" s="24">
        <v>17.61</v>
      </c>
      <c r="N182" s="24">
        <v>9.9600000000000009</v>
      </c>
      <c r="O182" s="24">
        <v>6.85</v>
      </c>
      <c r="P182" s="24">
        <f>(SUM($B$4:B182)+SUM($D$4:D182)+SUM($F$4:F182)+SUM($H$4:H182)+SUM($J$4:J182)+SUM($L$4:L182)+SUM($N$4:N182))/1000</f>
        <v>50.906913399272888</v>
      </c>
      <c r="Q182" s="24">
        <f>(SUM($C$4:C182)+SUM($E$4:E182)+SUM($G$4:G182)+SUM($I$4:I182)+SUM($K$4:K182)+SUM($M$4:M182)+SUM($O$4:O182))/1000</f>
        <v>43.34803389180351</v>
      </c>
      <c r="R182" s="24">
        <f t="shared" si="10"/>
        <v>291.42703018181851</v>
      </c>
      <c r="S182" s="24">
        <f t="shared" si="11"/>
        <v>204.79741430522731</v>
      </c>
    </row>
    <row r="183" spans="1:19" x14ac:dyDescent="0.25">
      <c r="A183" s="42">
        <v>36613</v>
      </c>
      <c r="B183" s="24">
        <v>21.111051636363637</v>
      </c>
      <c r="C183" s="24">
        <v>21.036476545454544</v>
      </c>
      <c r="D183" s="24">
        <v>149.27397418181818</v>
      </c>
      <c r="E183" s="24">
        <v>142.20399718181818</v>
      </c>
      <c r="F183" s="24">
        <v>43.723359999895699</v>
      </c>
      <c r="G183" s="24">
        <v>17.976030000014596</v>
      </c>
      <c r="H183" s="24">
        <v>2.4689499999999933</v>
      </c>
      <c r="I183" s="24">
        <v>2.6413300000000581</v>
      </c>
      <c r="J183" s="24">
        <v>56.48</v>
      </c>
      <c r="K183" s="24">
        <v>0</v>
      </c>
      <c r="L183" s="24">
        <v>15.59</v>
      </c>
      <c r="M183" s="24">
        <v>21.31</v>
      </c>
      <c r="N183" s="24">
        <v>14.91</v>
      </c>
      <c r="O183" s="24">
        <v>6.07</v>
      </c>
      <c r="P183" s="24">
        <f>(SUM($B$4:B183)+SUM($D$4:D183)+SUM($F$4:F183)+SUM($H$4:H183)+SUM($J$4:J183)+SUM($L$4:L183)+SUM($N$4:N183))/1000</f>
        <v>51.210470735090972</v>
      </c>
      <c r="Q183" s="24">
        <f>(SUM($C$4:C183)+SUM($E$4:E183)+SUM($G$4:G183)+SUM($I$4:I183)+SUM($K$4:K183)+SUM($M$4:M183)+SUM($O$4:O183))/1000</f>
        <v>43.559271725530792</v>
      </c>
      <c r="R183" s="24">
        <f t="shared" si="10"/>
        <v>303.55733581807755</v>
      </c>
      <c r="S183" s="24">
        <f t="shared" si="11"/>
        <v>211.23783372728738</v>
      </c>
    </row>
    <row r="184" spans="1:19" x14ac:dyDescent="0.25">
      <c r="A184" s="42">
        <v>36614</v>
      </c>
      <c r="B184" s="24">
        <v>20.739185454545453</v>
      </c>
      <c r="C184" s="24">
        <v>19.153134999999999</v>
      </c>
      <c r="D184" s="24">
        <v>120.41684863636364</v>
      </c>
      <c r="E184" s="24">
        <v>118.60622318181818</v>
      </c>
      <c r="F184" s="24">
        <v>38.247560000004874</v>
      </c>
      <c r="G184" s="24">
        <v>22.54974999997518</v>
      </c>
      <c r="H184" s="24">
        <v>2.5574000000000074</v>
      </c>
      <c r="I184" s="24">
        <v>2.7834999999999792</v>
      </c>
      <c r="J184" s="24">
        <v>57.03</v>
      </c>
      <c r="K184" s="24">
        <v>0</v>
      </c>
      <c r="L184" s="24">
        <v>13.27</v>
      </c>
      <c r="M184" s="24">
        <v>18.329999999999998</v>
      </c>
      <c r="N184" s="24">
        <v>32.15</v>
      </c>
      <c r="O184" s="24">
        <v>14.85</v>
      </c>
      <c r="P184" s="24">
        <f>(SUM($B$4:B184)+SUM($D$4:D184)+SUM($F$4:F184)+SUM($H$4:H184)+SUM($J$4:J184)+SUM($L$4:L184)+SUM($N$4:N184))/1000</f>
        <v>51.494881729181884</v>
      </c>
      <c r="Q184" s="24">
        <f>(SUM($C$4:C184)+SUM($E$4:E184)+SUM($G$4:G184)+SUM($I$4:I184)+SUM($K$4:K184)+SUM($M$4:M184)+SUM($O$4:O184))/1000</f>
        <v>43.755544333712592</v>
      </c>
      <c r="R184" s="24">
        <f t="shared" si="10"/>
        <v>284.41099409091396</v>
      </c>
      <c r="S184" s="24">
        <f t="shared" si="11"/>
        <v>196.27260818179334</v>
      </c>
    </row>
    <row r="185" spans="1:19" x14ac:dyDescent="0.25">
      <c r="A185" s="42">
        <v>36615</v>
      </c>
      <c r="B185" s="24">
        <v>20.197982181818183</v>
      </c>
      <c r="C185" s="24">
        <v>18.104661818181818</v>
      </c>
      <c r="D185" s="24">
        <v>99.365274181818179</v>
      </c>
      <c r="E185" s="24">
        <v>95.536848818181838</v>
      </c>
      <c r="F185" s="24">
        <v>31.52465000004182</v>
      </c>
      <c r="G185" s="24">
        <v>31.769599999984877</v>
      </c>
      <c r="H185" s="24">
        <v>2.5976900000000058</v>
      </c>
      <c r="I185" s="24">
        <v>2.7171900000000102</v>
      </c>
      <c r="J185" s="24">
        <v>51.75</v>
      </c>
      <c r="K185" s="24">
        <v>5.53</v>
      </c>
      <c r="L185" s="24">
        <v>14.54</v>
      </c>
      <c r="M185" s="24">
        <v>13.17</v>
      </c>
      <c r="N185" s="24">
        <v>51.17</v>
      </c>
      <c r="O185" s="24">
        <v>19.59</v>
      </c>
      <c r="P185" s="24">
        <f>(SUM($B$4:B185)+SUM($D$4:D185)+SUM($F$4:F185)+SUM($H$4:H185)+SUM($J$4:J185)+SUM($L$4:L185)+SUM($N$4:N185))/1000</f>
        <v>51.766027325545558</v>
      </c>
      <c r="Q185" s="24">
        <f>(SUM($C$4:C185)+SUM($E$4:E185)+SUM($G$4:G185)+SUM($I$4:I185)+SUM($K$4:K185)+SUM($M$4:M185)+SUM($O$4:O185))/1000</f>
        <v>43.94196263434894</v>
      </c>
      <c r="R185" s="24">
        <f t="shared" si="10"/>
        <v>271.14559636367818</v>
      </c>
      <c r="S185" s="24">
        <f t="shared" si="11"/>
        <v>186.41830063634853</v>
      </c>
    </row>
    <row r="186" spans="1:19" x14ac:dyDescent="0.25">
      <c r="A186" s="42">
        <v>36616</v>
      </c>
      <c r="B186" s="24">
        <v>20.686978636363637</v>
      </c>
      <c r="C186" s="24">
        <v>18.212023545454546</v>
      </c>
      <c r="D186" s="24">
        <v>110.71667100000001</v>
      </c>
      <c r="E186" s="24">
        <v>104.35524681818183</v>
      </c>
      <c r="F186" s="24">
        <v>38.957220000032819</v>
      </c>
      <c r="G186" s="24">
        <v>20.351600000021271</v>
      </c>
      <c r="H186" s="24">
        <v>2.5419400000000012</v>
      </c>
      <c r="I186" s="24">
        <v>2.9217500000000038</v>
      </c>
      <c r="J186" s="24">
        <v>50.39</v>
      </c>
      <c r="K186" s="24">
        <v>9.82</v>
      </c>
      <c r="L186" s="24">
        <v>14.68</v>
      </c>
      <c r="M186" s="24">
        <v>13.64</v>
      </c>
      <c r="N186" s="24">
        <v>40.69</v>
      </c>
      <c r="O186" s="24">
        <v>28.28</v>
      </c>
      <c r="P186" s="24">
        <f>(SUM($B$4:B186)+SUM($D$4:D186)+SUM($F$4:F186)+SUM($H$4:H186)+SUM($J$4:J186)+SUM($L$4:L186)+SUM($N$4:N186))/1000</f>
        <v>52.044690135181952</v>
      </c>
      <c r="Q186" s="24">
        <f>(SUM($C$4:C186)+SUM($E$4:E186)+SUM($G$4:G186)+SUM($I$4:I186)+SUM($K$4:K186)+SUM($M$4:M186)+SUM($O$4:O186))/1000</f>
        <v>44.139543254712606</v>
      </c>
      <c r="R186" s="24">
        <f t="shared" si="10"/>
        <v>278.66280963639645</v>
      </c>
      <c r="S186" s="24">
        <f t="shared" si="11"/>
        <v>197.58062036365763</v>
      </c>
    </row>
    <row r="187" spans="1:19" x14ac:dyDescent="0.25">
      <c r="A187" s="23"/>
      <c r="F187" s="24"/>
      <c r="H187" s="24"/>
      <c r="J187" s="24"/>
      <c r="L187" s="24"/>
      <c r="N187" s="24"/>
    </row>
    <row r="188" spans="1:19" x14ac:dyDescent="0.25">
      <c r="A188" s="23"/>
      <c r="F188" s="24"/>
      <c r="H188" s="24"/>
      <c r="J188" s="24"/>
      <c r="L188" s="24"/>
      <c r="N188" s="24"/>
    </row>
    <row r="189" spans="1:19" x14ac:dyDescent="0.25">
      <c r="A189" s="23"/>
      <c r="F189" s="24"/>
      <c r="H189" s="24"/>
      <c r="J189" s="24"/>
      <c r="L189" s="24"/>
      <c r="N189" s="24"/>
    </row>
    <row r="190" spans="1:19" x14ac:dyDescent="0.25">
      <c r="A190" s="23"/>
      <c r="F190" s="24"/>
      <c r="H190" s="24"/>
      <c r="J190" s="24"/>
      <c r="L190" s="24"/>
      <c r="N190" s="24"/>
    </row>
    <row r="191" spans="1:19" x14ac:dyDescent="0.25">
      <c r="A191" s="23"/>
      <c r="F191" s="24"/>
      <c r="H191" s="24"/>
      <c r="J191" s="24"/>
      <c r="L191" s="24"/>
      <c r="N191" s="24"/>
    </row>
    <row r="192" spans="1:19" x14ac:dyDescent="0.25">
      <c r="A192" s="23"/>
      <c r="F192" s="24"/>
      <c r="H192" s="24"/>
      <c r="J192" s="24"/>
      <c r="L192" s="24"/>
      <c r="N192" s="24"/>
    </row>
    <row r="193" spans="1:14" x14ac:dyDescent="0.25">
      <c r="A193" s="23"/>
      <c r="F193" s="24"/>
      <c r="H193" s="24"/>
      <c r="J193" s="24"/>
      <c r="L193" s="24"/>
      <c r="N193" s="24"/>
    </row>
    <row r="194" spans="1:14" x14ac:dyDescent="0.25">
      <c r="A194" s="23"/>
      <c r="F194" s="24"/>
      <c r="H194" s="24"/>
      <c r="J194" s="24"/>
      <c r="L194" s="24"/>
      <c r="N194" s="24"/>
    </row>
    <row r="195" spans="1:14" x14ac:dyDescent="0.25">
      <c r="A195" s="23"/>
      <c r="F195" s="24"/>
      <c r="H195" s="24"/>
      <c r="J195" s="24"/>
      <c r="L195" s="24"/>
      <c r="N195" s="24"/>
    </row>
    <row r="196" spans="1:14" x14ac:dyDescent="0.25">
      <c r="A196" s="23"/>
      <c r="F196" s="24"/>
      <c r="H196" s="24"/>
      <c r="J196" s="24"/>
      <c r="L196" s="24"/>
      <c r="N196" s="24"/>
    </row>
    <row r="197" spans="1:14" x14ac:dyDescent="0.25">
      <c r="A197" s="23"/>
      <c r="F197" s="24"/>
      <c r="H197" s="24"/>
      <c r="J197" s="24"/>
      <c r="L197" s="24"/>
      <c r="N197" s="24"/>
    </row>
    <row r="198" spans="1:14" x14ac:dyDescent="0.25">
      <c r="A198" s="23"/>
      <c r="F198" s="24"/>
      <c r="H198" s="24"/>
      <c r="J198" s="24"/>
      <c r="L198" s="24"/>
      <c r="N198" s="24"/>
    </row>
    <row r="199" spans="1:14" x14ac:dyDescent="0.25">
      <c r="A199" s="23"/>
      <c r="F199" s="24"/>
      <c r="H199" s="24"/>
      <c r="J199" s="24"/>
      <c r="L199" s="24"/>
      <c r="N199" s="24"/>
    </row>
    <row r="200" spans="1:14" x14ac:dyDescent="0.25">
      <c r="A200" s="23"/>
      <c r="F200" s="24"/>
      <c r="H200" s="24"/>
      <c r="J200" s="24"/>
      <c r="L200" s="24"/>
      <c r="N200" s="24"/>
    </row>
    <row r="201" spans="1:14" x14ac:dyDescent="0.25">
      <c r="A201" s="23"/>
      <c r="F201" s="24"/>
      <c r="H201" s="24"/>
      <c r="J201" s="24"/>
      <c r="L201" s="24"/>
      <c r="N201" s="24"/>
    </row>
    <row r="202" spans="1:14" x14ac:dyDescent="0.25">
      <c r="A202" s="23"/>
      <c r="F202" s="24"/>
      <c r="H202" s="24"/>
      <c r="J202" s="24"/>
      <c r="L202" s="24"/>
      <c r="N202" s="24"/>
    </row>
    <row r="203" spans="1:14" x14ac:dyDescent="0.25">
      <c r="A203" s="23"/>
      <c r="F203" s="24"/>
      <c r="H203" s="24"/>
      <c r="J203" s="24"/>
      <c r="L203" s="24"/>
      <c r="N203" s="24"/>
    </row>
    <row r="204" spans="1:14" x14ac:dyDescent="0.25">
      <c r="A204" s="23"/>
      <c r="F204" s="24"/>
      <c r="H204" s="24"/>
      <c r="J204" s="24"/>
      <c r="L204" s="24"/>
      <c r="N204" s="24"/>
    </row>
    <row r="205" spans="1:14" x14ac:dyDescent="0.25">
      <c r="A205" s="23"/>
      <c r="F205" s="24"/>
      <c r="H205" s="24"/>
      <c r="J205" s="24"/>
      <c r="L205" s="24"/>
      <c r="N205" s="24"/>
    </row>
    <row r="206" spans="1:14" x14ac:dyDescent="0.25">
      <c r="A206" s="23"/>
      <c r="F206" s="24"/>
      <c r="H206" s="24"/>
      <c r="J206" s="24"/>
      <c r="L206" s="24"/>
      <c r="N206" s="24"/>
    </row>
    <row r="207" spans="1:14" x14ac:dyDescent="0.25">
      <c r="A207" s="23"/>
      <c r="F207" s="24"/>
      <c r="H207" s="24"/>
      <c r="J207" s="24"/>
      <c r="L207" s="24"/>
      <c r="N207" s="24"/>
    </row>
    <row r="208" spans="1:14" x14ac:dyDescent="0.25">
      <c r="A208" s="23"/>
      <c r="F208" s="24"/>
      <c r="H208" s="24"/>
      <c r="J208" s="24"/>
      <c r="L208" s="24"/>
      <c r="N208" s="24"/>
    </row>
    <row r="209" spans="1:14" x14ac:dyDescent="0.25">
      <c r="A209" s="23"/>
      <c r="F209" s="24"/>
      <c r="H209" s="24"/>
      <c r="J209" s="24"/>
      <c r="L209" s="24"/>
      <c r="N209" s="24"/>
    </row>
    <row r="210" spans="1:14" x14ac:dyDescent="0.25">
      <c r="A210" s="23"/>
      <c r="F210" s="24"/>
      <c r="H210" s="24"/>
      <c r="J210" s="24"/>
      <c r="L210" s="24"/>
      <c r="N210" s="24"/>
    </row>
    <row r="211" spans="1:14" x14ac:dyDescent="0.25">
      <c r="A211" s="23"/>
      <c r="F211" s="24"/>
      <c r="H211" s="24"/>
      <c r="J211" s="24"/>
      <c r="L211" s="24"/>
      <c r="N211" s="24"/>
    </row>
    <row r="212" spans="1:14" x14ac:dyDescent="0.25">
      <c r="A212" s="23"/>
      <c r="F212" s="24"/>
      <c r="H212" s="24"/>
      <c r="J212" s="24"/>
      <c r="L212" s="24"/>
      <c r="N212" s="24"/>
    </row>
    <row r="213" spans="1:14" x14ac:dyDescent="0.25">
      <c r="A213" s="23"/>
      <c r="F213" s="24"/>
      <c r="H213" s="24"/>
      <c r="J213" s="24"/>
      <c r="L213" s="24"/>
      <c r="N213" s="24"/>
    </row>
    <row r="214" spans="1:14" x14ac:dyDescent="0.25">
      <c r="A214" s="23"/>
      <c r="F214" s="24"/>
      <c r="H214" s="24"/>
      <c r="J214" s="24"/>
      <c r="L214" s="24"/>
      <c r="N214" s="24"/>
    </row>
    <row r="215" spans="1:14" x14ac:dyDescent="0.25">
      <c r="A215" s="23"/>
      <c r="F215" s="24"/>
      <c r="H215" s="24"/>
      <c r="J215" s="24"/>
      <c r="L215" s="24"/>
      <c r="N215" s="24"/>
    </row>
    <row r="216" spans="1:14" x14ac:dyDescent="0.25">
      <c r="A216" s="23"/>
      <c r="F216" s="24"/>
      <c r="H216" s="24"/>
      <c r="J216" s="24"/>
      <c r="L216" s="24"/>
      <c r="N216" s="24"/>
    </row>
    <row r="217" spans="1:14" x14ac:dyDescent="0.25">
      <c r="A217" s="23"/>
      <c r="F217" s="24"/>
      <c r="H217" s="24"/>
      <c r="J217" s="24"/>
      <c r="L217" s="24"/>
      <c r="N217" s="24"/>
    </row>
    <row r="218" spans="1:14" x14ac:dyDescent="0.25">
      <c r="A218" s="23"/>
      <c r="F218" s="24"/>
      <c r="H218" s="24"/>
      <c r="J218" s="24"/>
      <c r="L218" s="24"/>
      <c r="N218" s="24"/>
    </row>
    <row r="219" spans="1:14" x14ac:dyDescent="0.25">
      <c r="A219" s="23"/>
      <c r="F219" s="24"/>
      <c r="H219" s="24"/>
      <c r="J219" s="24"/>
      <c r="L219" s="24"/>
      <c r="N219" s="24"/>
    </row>
    <row r="220" spans="1:14" x14ac:dyDescent="0.25">
      <c r="A220" s="23"/>
      <c r="F220" s="24"/>
      <c r="H220" s="24"/>
      <c r="J220" s="24"/>
      <c r="L220" s="24"/>
      <c r="N220" s="24"/>
    </row>
    <row r="221" spans="1:14" x14ac:dyDescent="0.25">
      <c r="A221" s="23"/>
      <c r="F221" s="24"/>
      <c r="H221" s="24"/>
      <c r="J221" s="24"/>
      <c r="L221" s="24"/>
      <c r="N221" s="24"/>
    </row>
    <row r="222" spans="1:14" x14ac:dyDescent="0.25">
      <c r="A222" s="23"/>
      <c r="F222" s="24"/>
      <c r="H222" s="24"/>
      <c r="J222" s="24"/>
      <c r="L222" s="24"/>
      <c r="N222" s="24"/>
    </row>
    <row r="223" spans="1:14" x14ac:dyDescent="0.25">
      <c r="A223" s="23"/>
      <c r="F223" s="24"/>
      <c r="H223" s="24"/>
      <c r="J223" s="24"/>
      <c r="L223" s="24"/>
      <c r="N223" s="24"/>
    </row>
    <row r="224" spans="1:14" x14ac:dyDescent="0.25">
      <c r="A224" s="23"/>
      <c r="F224" s="24"/>
      <c r="H224" s="24"/>
      <c r="J224" s="24"/>
      <c r="L224" s="24"/>
      <c r="N224" s="24"/>
    </row>
    <row r="225" spans="1:14" x14ac:dyDescent="0.25">
      <c r="A225" s="23"/>
      <c r="F225" s="24"/>
      <c r="H225" s="24"/>
      <c r="J225" s="24"/>
      <c r="L225" s="24"/>
      <c r="N225" s="24"/>
    </row>
    <row r="226" spans="1:14" x14ac:dyDescent="0.25">
      <c r="A226" s="23"/>
      <c r="F226" s="24"/>
      <c r="H226" s="24"/>
      <c r="J226" s="24"/>
      <c r="L226" s="24"/>
      <c r="N226" s="24"/>
    </row>
    <row r="227" spans="1:14" x14ac:dyDescent="0.25">
      <c r="A227" s="23"/>
      <c r="F227" s="24"/>
      <c r="H227" s="24"/>
      <c r="J227" s="24"/>
      <c r="L227" s="24"/>
      <c r="N227" s="24"/>
    </row>
    <row r="228" spans="1:14" x14ac:dyDescent="0.25">
      <c r="A228" s="23"/>
      <c r="F228" s="24"/>
      <c r="H228" s="24"/>
      <c r="J228" s="24"/>
      <c r="L228" s="24"/>
      <c r="N228" s="24"/>
    </row>
    <row r="229" spans="1:14" x14ac:dyDescent="0.25">
      <c r="A229" s="23"/>
      <c r="F229" s="24"/>
      <c r="H229" s="24"/>
      <c r="J229" s="24"/>
      <c r="L229" s="24"/>
      <c r="N229" s="24"/>
    </row>
    <row r="230" spans="1:14" x14ac:dyDescent="0.25">
      <c r="A230" s="23"/>
      <c r="F230" s="24"/>
      <c r="H230" s="24"/>
      <c r="J230" s="24"/>
      <c r="L230" s="24"/>
      <c r="N230" s="24"/>
    </row>
    <row r="231" spans="1:14" x14ac:dyDescent="0.25">
      <c r="A231" s="23"/>
      <c r="F231" s="24"/>
      <c r="H231" s="24"/>
      <c r="J231" s="24"/>
      <c r="L231" s="24"/>
      <c r="N231" s="24"/>
    </row>
    <row r="232" spans="1:14" x14ac:dyDescent="0.25">
      <c r="A232" s="23"/>
      <c r="F232" s="24"/>
      <c r="H232" s="24"/>
      <c r="J232" s="24"/>
      <c r="L232" s="24"/>
      <c r="N232" s="24"/>
    </row>
    <row r="233" spans="1:14" x14ac:dyDescent="0.25">
      <c r="A233" s="23"/>
      <c r="F233" s="24"/>
      <c r="H233" s="24"/>
      <c r="J233" s="24"/>
      <c r="L233" s="24"/>
      <c r="N233" s="24"/>
    </row>
    <row r="234" spans="1:14" x14ac:dyDescent="0.25">
      <c r="A234" s="23"/>
      <c r="F234" s="24"/>
      <c r="H234" s="24"/>
      <c r="J234" s="24"/>
      <c r="L234" s="24"/>
      <c r="N234" s="24"/>
    </row>
    <row r="235" spans="1:14" x14ac:dyDescent="0.25">
      <c r="A235" s="23"/>
      <c r="F235" s="24"/>
      <c r="H235" s="24"/>
      <c r="J235" s="24"/>
      <c r="L235" s="24"/>
      <c r="N235" s="24"/>
    </row>
    <row r="236" spans="1:14" x14ac:dyDescent="0.25">
      <c r="A236" s="23"/>
      <c r="F236" s="24"/>
      <c r="H236" s="24"/>
      <c r="J236" s="24"/>
      <c r="L236" s="24"/>
      <c r="N236" s="24"/>
    </row>
    <row r="237" spans="1:14" x14ac:dyDescent="0.25">
      <c r="A237" s="23"/>
      <c r="F237" s="24"/>
      <c r="H237" s="24"/>
      <c r="J237" s="24"/>
      <c r="L237" s="24"/>
      <c r="N237" s="24"/>
    </row>
    <row r="238" spans="1:14" x14ac:dyDescent="0.25">
      <c r="A238" s="23"/>
      <c r="F238" s="24"/>
      <c r="H238" s="24"/>
      <c r="J238" s="24"/>
      <c r="L238" s="24"/>
      <c r="N238" s="24"/>
    </row>
    <row r="239" spans="1:14" x14ac:dyDescent="0.25">
      <c r="A239" s="23"/>
      <c r="F239" s="24"/>
      <c r="H239" s="24"/>
      <c r="J239" s="24"/>
      <c r="L239" s="24"/>
      <c r="N239" s="24"/>
    </row>
    <row r="240" spans="1:14" x14ac:dyDescent="0.25">
      <c r="A240" s="23"/>
      <c r="F240" s="24"/>
      <c r="H240" s="24"/>
      <c r="J240" s="24"/>
      <c r="L240" s="24"/>
      <c r="N240" s="24"/>
    </row>
    <row r="241" spans="1:14" x14ac:dyDescent="0.25">
      <c r="A241" s="23"/>
      <c r="F241" s="24"/>
      <c r="H241" s="24"/>
      <c r="J241" s="24"/>
      <c r="L241" s="24"/>
      <c r="N241" s="24"/>
    </row>
    <row r="242" spans="1:14" x14ac:dyDescent="0.25">
      <c r="A242" s="23"/>
      <c r="F242" s="24"/>
      <c r="H242" s="24"/>
      <c r="J242" s="24"/>
      <c r="L242" s="24"/>
      <c r="N242" s="24"/>
    </row>
    <row r="243" spans="1:14" x14ac:dyDescent="0.25">
      <c r="A243" s="23"/>
      <c r="F243" s="24"/>
      <c r="H243" s="24"/>
      <c r="J243" s="24"/>
      <c r="L243" s="24"/>
      <c r="N243" s="24"/>
    </row>
    <row r="244" spans="1:14" x14ac:dyDescent="0.25">
      <c r="A244" s="23"/>
      <c r="F244" s="24"/>
      <c r="H244" s="24"/>
      <c r="J244" s="24"/>
      <c r="L244" s="24"/>
      <c r="N244" s="24"/>
    </row>
    <row r="245" spans="1:14" x14ac:dyDescent="0.25">
      <c r="A245" s="23"/>
      <c r="F245" s="24"/>
      <c r="H245" s="24"/>
      <c r="J245" s="24"/>
      <c r="L245" s="24"/>
      <c r="N245" s="24"/>
    </row>
    <row r="246" spans="1:14" x14ac:dyDescent="0.25">
      <c r="A246" s="23"/>
      <c r="F246" s="24"/>
      <c r="H246" s="24"/>
      <c r="J246" s="24"/>
      <c r="L246" s="24"/>
      <c r="N246" s="24"/>
    </row>
    <row r="247" spans="1:14" x14ac:dyDescent="0.25">
      <c r="A247" s="23"/>
      <c r="F247" s="24"/>
      <c r="H247" s="24"/>
      <c r="J247" s="24"/>
      <c r="L247" s="24"/>
      <c r="N247" s="24"/>
    </row>
    <row r="248" spans="1:14" x14ac:dyDescent="0.25">
      <c r="A248" s="23"/>
      <c r="F248" s="24"/>
      <c r="H248" s="24"/>
      <c r="J248" s="24"/>
      <c r="L248" s="24"/>
      <c r="N248" s="24"/>
    </row>
    <row r="249" spans="1:14" x14ac:dyDescent="0.25">
      <c r="A249" s="23"/>
      <c r="F249" s="24"/>
      <c r="H249" s="24"/>
      <c r="J249" s="24"/>
      <c r="L249" s="24"/>
      <c r="N249" s="24"/>
    </row>
    <row r="250" spans="1:14" x14ac:dyDescent="0.25">
      <c r="A250" s="23"/>
      <c r="F250" s="24"/>
      <c r="H250" s="24"/>
      <c r="J250" s="24"/>
      <c r="L250" s="24"/>
      <c r="N250" s="24"/>
    </row>
    <row r="251" spans="1:14" x14ac:dyDescent="0.25">
      <c r="A251" s="23"/>
      <c r="F251" s="24"/>
      <c r="H251" s="24"/>
      <c r="J251" s="24"/>
      <c r="L251" s="24"/>
      <c r="N251" s="24"/>
    </row>
    <row r="252" spans="1:14" x14ac:dyDescent="0.25">
      <c r="A252" s="23"/>
      <c r="F252" s="24"/>
      <c r="H252" s="24"/>
      <c r="J252" s="24"/>
      <c r="L252" s="24"/>
      <c r="N252" s="24"/>
    </row>
    <row r="253" spans="1:14" x14ac:dyDescent="0.25">
      <c r="A253" s="23"/>
      <c r="F253" s="24"/>
      <c r="H253" s="24"/>
      <c r="J253" s="24"/>
      <c r="L253" s="24"/>
      <c r="N253" s="24"/>
    </row>
    <row r="254" spans="1:14" x14ac:dyDescent="0.25">
      <c r="A254" s="23"/>
      <c r="F254" s="24"/>
      <c r="H254" s="24"/>
      <c r="J254" s="24"/>
      <c r="L254" s="24"/>
      <c r="N254" s="24"/>
    </row>
    <row r="255" spans="1:14" x14ac:dyDescent="0.25">
      <c r="A255" s="23"/>
      <c r="F255" s="24"/>
      <c r="H255" s="24"/>
      <c r="J255" s="24"/>
      <c r="L255" s="24"/>
      <c r="N255" s="24"/>
    </row>
    <row r="256" spans="1:14" x14ac:dyDescent="0.25">
      <c r="A256" s="23"/>
      <c r="F256" s="24"/>
      <c r="H256" s="24"/>
      <c r="J256" s="24"/>
      <c r="L256" s="24"/>
      <c r="N256" s="24"/>
    </row>
    <row r="257" spans="1:14" x14ac:dyDescent="0.25">
      <c r="A257" s="23"/>
      <c r="F257" s="24"/>
      <c r="H257" s="24"/>
      <c r="J257" s="24"/>
      <c r="L257" s="24"/>
      <c r="N257" s="24"/>
    </row>
    <row r="258" spans="1:14" x14ac:dyDescent="0.25">
      <c r="A258" s="23"/>
      <c r="F258" s="24"/>
      <c r="H258" s="24"/>
      <c r="J258" s="24"/>
      <c r="L258" s="24"/>
      <c r="N258" s="24"/>
    </row>
    <row r="259" spans="1:14" x14ac:dyDescent="0.25">
      <c r="A259" s="23"/>
      <c r="F259" s="24"/>
      <c r="H259" s="24"/>
      <c r="J259" s="24"/>
      <c r="L259" s="24"/>
      <c r="N259" s="24"/>
    </row>
    <row r="260" spans="1:14" x14ac:dyDescent="0.25">
      <c r="A260" s="23"/>
      <c r="F260" s="24"/>
      <c r="H260" s="24"/>
      <c r="J260" s="24"/>
      <c r="L260" s="24"/>
      <c r="N260" s="24"/>
    </row>
    <row r="261" spans="1:14" x14ac:dyDescent="0.25">
      <c r="A261" s="23"/>
      <c r="F261" s="24"/>
      <c r="H261" s="24"/>
      <c r="J261" s="24"/>
      <c r="L261" s="24"/>
      <c r="N261" s="24"/>
    </row>
    <row r="262" spans="1:14" x14ac:dyDescent="0.25">
      <c r="A262" s="23"/>
      <c r="F262" s="24"/>
      <c r="H262" s="24"/>
      <c r="J262" s="24"/>
      <c r="L262" s="24"/>
      <c r="N262" s="24"/>
    </row>
    <row r="263" spans="1:14" x14ac:dyDescent="0.25">
      <c r="A263" s="23"/>
      <c r="F263" s="24"/>
      <c r="H263" s="24"/>
      <c r="J263" s="24"/>
      <c r="L263" s="24"/>
      <c r="N263" s="24"/>
    </row>
    <row r="264" spans="1:14" x14ac:dyDescent="0.25">
      <c r="A264" s="23"/>
      <c r="F264" s="24"/>
      <c r="H264" s="24"/>
      <c r="J264" s="24"/>
      <c r="L264" s="24"/>
      <c r="N264" s="24"/>
    </row>
    <row r="265" spans="1:14" x14ac:dyDescent="0.25">
      <c r="A265" s="23"/>
      <c r="F265" s="24"/>
      <c r="H265" s="24"/>
      <c r="J265" s="24"/>
      <c r="L265" s="24"/>
      <c r="N265" s="24"/>
    </row>
    <row r="266" spans="1:14" x14ac:dyDescent="0.25">
      <c r="A266" s="23"/>
      <c r="F266" s="24"/>
      <c r="H266" s="24"/>
      <c r="J266" s="24"/>
      <c r="L266" s="24"/>
      <c r="N266" s="24"/>
    </row>
    <row r="267" spans="1:14" x14ac:dyDescent="0.25">
      <c r="A267" s="23"/>
      <c r="F267" s="24"/>
      <c r="H267" s="24"/>
      <c r="J267" s="24"/>
      <c r="L267" s="24"/>
      <c r="N267" s="24"/>
    </row>
    <row r="268" spans="1:14" x14ac:dyDescent="0.25">
      <c r="A268" s="23"/>
      <c r="F268" s="24"/>
      <c r="H268" s="24"/>
      <c r="J268" s="24"/>
      <c r="L268" s="24"/>
      <c r="N268" s="24"/>
    </row>
    <row r="269" spans="1:14" x14ac:dyDescent="0.25">
      <c r="A269" s="23"/>
      <c r="F269" s="24"/>
      <c r="H269" s="24"/>
      <c r="J269" s="24"/>
      <c r="L269" s="24"/>
      <c r="N269" s="24"/>
    </row>
    <row r="270" spans="1:14" x14ac:dyDescent="0.25">
      <c r="A270" s="23"/>
      <c r="F270" s="24"/>
      <c r="H270" s="24"/>
      <c r="J270" s="24"/>
      <c r="L270" s="24"/>
      <c r="N270" s="24"/>
    </row>
    <row r="271" spans="1:14" x14ac:dyDescent="0.25">
      <c r="A271" s="23"/>
      <c r="F271" s="24"/>
      <c r="H271" s="24"/>
      <c r="J271" s="24"/>
      <c r="L271" s="24"/>
      <c r="N271" s="24"/>
    </row>
    <row r="272" spans="1:14" x14ac:dyDescent="0.25">
      <c r="A272" s="23"/>
      <c r="F272" s="24"/>
      <c r="H272" s="24"/>
      <c r="J272" s="24"/>
      <c r="L272" s="24"/>
      <c r="N272" s="24"/>
    </row>
    <row r="273" spans="1:14" x14ac:dyDescent="0.25">
      <c r="A273" s="23"/>
      <c r="F273" s="24"/>
      <c r="H273" s="24"/>
      <c r="J273" s="24"/>
      <c r="L273" s="24"/>
      <c r="N273" s="24"/>
    </row>
    <row r="274" spans="1:14" x14ac:dyDescent="0.25">
      <c r="A274" s="23"/>
      <c r="F274" s="24"/>
      <c r="H274" s="24"/>
      <c r="J274" s="24"/>
      <c r="L274" s="24"/>
      <c r="N274" s="24"/>
    </row>
    <row r="275" spans="1:14" x14ac:dyDescent="0.25">
      <c r="A275" s="23"/>
      <c r="F275" s="24"/>
      <c r="H275" s="24"/>
      <c r="J275" s="24"/>
      <c r="L275" s="24"/>
      <c r="N275" s="24"/>
    </row>
    <row r="276" spans="1:14" x14ac:dyDescent="0.25">
      <c r="A276" s="23"/>
      <c r="F276" s="24"/>
      <c r="H276" s="24"/>
      <c r="J276" s="24"/>
      <c r="L276" s="24"/>
      <c r="N276" s="24"/>
    </row>
    <row r="277" spans="1:14" x14ac:dyDescent="0.25">
      <c r="A277" s="23"/>
      <c r="F277" s="24"/>
      <c r="H277" s="24"/>
      <c r="J277" s="24"/>
      <c r="L277" s="24"/>
      <c r="N277" s="24"/>
    </row>
    <row r="278" spans="1:14" x14ac:dyDescent="0.25">
      <c r="A278" s="23"/>
      <c r="F278" s="24"/>
      <c r="H278" s="24"/>
      <c r="J278" s="24"/>
      <c r="L278" s="24"/>
      <c r="N278" s="24"/>
    </row>
    <row r="279" spans="1:14" x14ac:dyDescent="0.25">
      <c r="A279" s="23"/>
      <c r="F279" s="24"/>
      <c r="H279" s="24"/>
      <c r="J279" s="24"/>
      <c r="L279" s="24"/>
      <c r="N279" s="24"/>
    </row>
    <row r="280" spans="1:14" x14ac:dyDescent="0.25">
      <c r="A280" s="23"/>
      <c r="F280" s="24"/>
      <c r="H280" s="24"/>
      <c r="J280" s="24"/>
      <c r="L280" s="24"/>
      <c r="N280" s="24"/>
    </row>
    <row r="281" spans="1:14" x14ac:dyDescent="0.25">
      <c r="A281" s="23"/>
      <c r="F281" s="24"/>
      <c r="H281" s="24"/>
      <c r="J281" s="24"/>
      <c r="L281" s="24"/>
      <c r="N281" s="24"/>
    </row>
    <row r="282" spans="1:14" x14ac:dyDescent="0.25">
      <c r="A282" s="23"/>
      <c r="F282" s="24"/>
      <c r="H282" s="24"/>
      <c r="J282" s="24"/>
      <c r="L282" s="24"/>
      <c r="N282" s="24"/>
    </row>
    <row r="283" spans="1:14" x14ac:dyDescent="0.25">
      <c r="A283" s="23"/>
      <c r="F283" s="24"/>
      <c r="H283" s="24"/>
      <c r="J283" s="24"/>
      <c r="L283" s="24"/>
      <c r="N283" s="24"/>
    </row>
    <row r="284" spans="1:14" x14ac:dyDescent="0.25">
      <c r="A284" s="23"/>
      <c r="F284" s="24"/>
      <c r="H284" s="24"/>
      <c r="J284" s="24"/>
      <c r="L284" s="24"/>
      <c r="N284" s="24"/>
    </row>
    <row r="285" spans="1:14" x14ac:dyDescent="0.25">
      <c r="A285" s="23"/>
      <c r="F285" s="24"/>
      <c r="H285" s="24"/>
      <c r="J285" s="24"/>
      <c r="L285" s="24"/>
      <c r="N285" s="24"/>
    </row>
    <row r="286" spans="1:14" x14ac:dyDescent="0.25">
      <c r="A286" s="23"/>
      <c r="F286" s="24"/>
      <c r="H286" s="24"/>
      <c r="J286" s="24"/>
      <c r="L286" s="24"/>
      <c r="N286" s="24"/>
    </row>
    <row r="287" spans="1:14" x14ac:dyDescent="0.25">
      <c r="A287" s="23"/>
      <c r="F287" s="24"/>
      <c r="H287" s="24"/>
      <c r="J287" s="24"/>
      <c r="L287" s="24"/>
      <c r="N287" s="24"/>
    </row>
    <row r="288" spans="1:14" x14ac:dyDescent="0.25">
      <c r="A288" s="23"/>
      <c r="F288" s="24"/>
      <c r="H288" s="24"/>
      <c r="J288" s="24"/>
      <c r="L288" s="24"/>
      <c r="N288" s="24"/>
    </row>
    <row r="289" spans="1:14" x14ac:dyDescent="0.25">
      <c r="A289" s="23"/>
      <c r="F289" s="24"/>
      <c r="H289" s="24"/>
      <c r="J289" s="24"/>
      <c r="L289" s="24"/>
      <c r="N289" s="24"/>
    </row>
    <row r="290" spans="1:14" x14ac:dyDescent="0.25">
      <c r="A290" s="23"/>
      <c r="F290" s="24"/>
      <c r="H290" s="24"/>
      <c r="J290" s="24"/>
      <c r="L290" s="24"/>
      <c r="N290" s="24"/>
    </row>
    <row r="291" spans="1:14" x14ac:dyDescent="0.25">
      <c r="A291" s="23"/>
      <c r="F291" s="24"/>
      <c r="H291" s="24"/>
      <c r="J291" s="24"/>
      <c r="L291" s="24"/>
      <c r="N291" s="24"/>
    </row>
    <row r="292" spans="1:14" x14ac:dyDescent="0.25">
      <c r="A292" s="23"/>
      <c r="F292" s="24"/>
      <c r="H292" s="24"/>
      <c r="J292" s="24"/>
      <c r="L292" s="24"/>
      <c r="N292" s="24"/>
    </row>
    <row r="293" spans="1:14" x14ac:dyDescent="0.25">
      <c r="A293" s="23"/>
      <c r="F293" s="24"/>
      <c r="H293" s="24"/>
      <c r="J293" s="24"/>
      <c r="L293" s="24"/>
      <c r="N293" s="24"/>
    </row>
    <row r="294" spans="1:14" x14ac:dyDescent="0.25">
      <c r="A294" s="23"/>
      <c r="F294" s="24"/>
      <c r="H294" s="24"/>
      <c r="J294" s="24"/>
      <c r="L294" s="24"/>
      <c r="N294" s="24"/>
    </row>
    <row r="295" spans="1:14" x14ac:dyDescent="0.25">
      <c r="A295" s="23"/>
      <c r="F295" s="24"/>
      <c r="H295" s="24"/>
      <c r="J295" s="24"/>
      <c r="L295" s="24"/>
      <c r="N295" s="24"/>
    </row>
    <row r="296" spans="1:14" x14ac:dyDescent="0.25">
      <c r="A296" s="23"/>
      <c r="F296" s="24"/>
      <c r="H296" s="24"/>
      <c r="J296" s="24"/>
      <c r="L296" s="24"/>
      <c r="N296" s="24"/>
    </row>
    <row r="297" spans="1:14" x14ac:dyDescent="0.25">
      <c r="A297" s="23"/>
      <c r="F297" s="24"/>
      <c r="H297" s="24"/>
      <c r="J297" s="24"/>
      <c r="L297" s="24"/>
      <c r="N297" s="24"/>
    </row>
    <row r="298" spans="1:14" x14ac:dyDescent="0.25">
      <c r="A298" s="23"/>
      <c r="F298" s="24"/>
      <c r="H298" s="24"/>
      <c r="J298" s="24"/>
      <c r="L298" s="24"/>
      <c r="N298" s="24"/>
    </row>
    <row r="299" spans="1:14" x14ac:dyDescent="0.25">
      <c r="A299" s="23"/>
      <c r="F299" s="24"/>
      <c r="H299" s="24"/>
      <c r="J299" s="24"/>
      <c r="L299" s="24"/>
      <c r="N299" s="24"/>
    </row>
    <row r="300" spans="1:14" x14ac:dyDescent="0.25">
      <c r="A300" s="23"/>
      <c r="F300" s="24"/>
      <c r="H300" s="24"/>
      <c r="J300" s="24"/>
      <c r="L300" s="24"/>
      <c r="N300" s="24"/>
    </row>
    <row r="301" spans="1:14" x14ac:dyDescent="0.25">
      <c r="A301" s="23"/>
      <c r="F301" s="24"/>
      <c r="H301" s="24"/>
      <c r="J301" s="24"/>
      <c r="L301" s="24"/>
      <c r="N301" s="24"/>
    </row>
    <row r="302" spans="1:14" x14ac:dyDescent="0.25">
      <c r="A302" s="23"/>
      <c r="F302" s="24"/>
      <c r="H302" s="24"/>
      <c r="J302" s="24"/>
      <c r="L302" s="24"/>
      <c r="N302" s="24"/>
    </row>
    <row r="303" spans="1:14" x14ac:dyDescent="0.25">
      <c r="A303" s="23"/>
      <c r="F303" s="24"/>
      <c r="H303" s="24"/>
      <c r="J303" s="24"/>
      <c r="L303" s="24"/>
      <c r="N303" s="24"/>
    </row>
    <row r="304" spans="1:14" x14ac:dyDescent="0.25">
      <c r="A304" s="23"/>
      <c r="F304" s="24"/>
      <c r="H304" s="24"/>
      <c r="J304" s="24"/>
      <c r="L304" s="24"/>
      <c r="N304" s="24"/>
    </row>
    <row r="305" spans="1:14" x14ac:dyDescent="0.25">
      <c r="A305" s="23"/>
      <c r="F305" s="24"/>
      <c r="H305" s="24"/>
      <c r="J305" s="24"/>
      <c r="L305" s="24"/>
      <c r="N305" s="24"/>
    </row>
    <row r="306" spans="1:14" x14ac:dyDescent="0.25">
      <c r="A306" s="23"/>
      <c r="F306" s="24"/>
      <c r="H306" s="24"/>
      <c r="J306" s="24"/>
      <c r="L306" s="24"/>
      <c r="N306" s="24"/>
    </row>
    <row r="307" spans="1:14" x14ac:dyDescent="0.25">
      <c r="A307" s="23"/>
      <c r="F307" s="24"/>
      <c r="H307" s="24"/>
      <c r="J307" s="24"/>
      <c r="L307" s="24"/>
      <c r="N307" s="24"/>
    </row>
    <row r="308" spans="1:14" x14ac:dyDescent="0.25">
      <c r="A308" s="23"/>
      <c r="F308" s="24"/>
      <c r="H308" s="24"/>
      <c r="J308" s="24"/>
      <c r="L308" s="24"/>
      <c r="N308" s="24"/>
    </row>
    <row r="309" spans="1:14" x14ac:dyDescent="0.25">
      <c r="A309" s="23"/>
      <c r="F309" s="24"/>
      <c r="H309" s="24"/>
      <c r="J309" s="24"/>
      <c r="L309" s="24"/>
      <c r="N309" s="24"/>
    </row>
    <row r="310" spans="1:14" x14ac:dyDescent="0.25">
      <c r="A310" s="23"/>
      <c r="F310" s="24"/>
      <c r="H310" s="24"/>
      <c r="J310" s="24"/>
      <c r="L310" s="24"/>
      <c r="N310" s="24"/>
    </row>
    <row r="311" spans="1:14" x14ac:dyDescent="0.25">
      <c r="A311" s="23"/>
      <c r="F311" s="24"/>
      <c r="H311" s="24"/>
      <c r="J311" s="24"/>
      <c r="L311" s="24"/>
      <c r="N311" s="24"/>
    </row>
    <row r="312" spans="1:14" x14ac:dyDescent="0.25">
      <c r="A312" s="23"/>
      <c r="F312" s="24"/>
      <c r="H312" s="24"/>
      <c r="J312" s="24"/>
      <c r="L312" s="24"/>
      <c r="N312" s="24"/>
    </row>
    <row r="313" spans="1:14" x14ac:dyDescent="0.25">
      <c r="A313" s="23"/>
      <c r="F313" s="24"/>
      <c r="H313" s="24"/>
      <c r="J313" s="24"/>
      <c r="L313" s="24"/>
      <c r="N313" s="24"/>
    </row>
    <row r="314" spans="1:14" x14ac:dyDescent="0.25">
      <c r="A314" s="23"/>
      <c r="F314" s="24"/>
      <c r="H314" s="24"/>
      <c r="J314" s="24"/>
      <c r="L314" s="24"/>
      <c r="N314" s="24"/>
    </row>
    <row r="315" spans="1:14" x14ac:dyDescent="0.25">
      <c r="A315" s="23"/>
      <c r="F315" s="24"/>
      <c r="H315" s="24"/>
      <c r="J315" s="24"/>
      <c r="L315" s="24"/>
      <c r="N315" s="24"/>
    </row>
    <row r="316" spans="1:14" x14ac:dyDescent="0.25">
      <c r="A316" s="23"/>
      <c r="F316" s="24"/>
      <c r="H316" s="24"/>
      <c r="J316" s="24"/>
      <c r="L316" s="24"/>
      <c r="N316" s="24"/>
    </row>
    <row r="317" spans="1:14" x14ac:dyDescent="0.25">
      <c r="A317" s="23"/>
      <c r="F317" s="24"/>
      <c r="H317" s="24"/>
      <c r="J317" s="24"/>
      <c r="L317" s="24"/>
      <c r="N317" s="24"/>
    </row>
    <row r="318" spans="1:14" x14ac:dyDescent="0.25">
      <c r="A318" s="23"/>
      <c r="F318" s="24"/>
      <c r="H318" s="24"/>
      <c r="J318" s="24"/>
      <c r="L318" s="24"/>
      <c r="N318" s="24"/>
    </row>
    <row r="319" spans="1:14" x14ac:dyDescent="0.25">
      <c r="A319" s="23"/>
      <c r="F319" s="24"/>
      <c r="H319" s="24"/>
      <c r="J319" s="24"/>
      <c r="L319" s="24"/>
      <c r="N319" s="24"/>
    </row>
    <row r="320" spans="1:14" x14ac:dyDescent="0.25">
      <c r="A320" s="23"/>
      <c r="F320" s="24"/>
      <c r="H320" s="24"/>
      <c r="J320" s="24"/>
      <c r="L320" s="24"/>
      <c r="N320" s="24"/>
    </row>
    <row r="321" spans="1:14" x14ac:dyDescent="0.25">
      <c r="A321" s="23"/>
      <c r="F321" s="24"/>
      <c r="H321" s="24"/>
      <c r="J321" s="24"/>
      <c r="L321" s="24"/>
      <c r="N321" s="24"/>
    </row>
    <row r="322" spans="1:14" x14ac:dyDescent="0.25">
      <c r="A322" s="23"/>
      <c r="F322" s="24"/>
      <c r="H322" s="24"/>
      <c r="J322" s="24"/>
      <c r="L322" s="24"/>
      <c r="N322" s="24"/>
    </row>
    <row r="323" spans="1:14" x14ac:dyDescent="0.25">
      <c r="A323" s="23"/>
      <c r="F323" s="24"/>
      <c r="H323" s="24"/>
      <c r="J323" s="24"/>
      <c r="L323" s="24"/>
      <c r="N323" s="24"/>
    </row>
    <row r="324" spans="1:14" x14ac:dyDescent="0.25">
      <c r="A324" s="23"/>
      <c r="F324" s="24"/>
      <c r="H324" s="24"/>
      <c r="J324" s="24"/>
      <c r="L324" s="24"/>
      <c r="N324" s="24"/>
    </row>
    <row r="325" spans="1:14" x14ac:dyDescent="0.25">
      <c r="A325" s="23"/>
      <c r="F325" s="24"/>
      <c r="H325" s="24"/>
      <c r="J325" s="24"/>
      <c r="L325" s="24"/>
      <c r="N325" s="24"/>
    </row>
    <row r="326" spans="1:14" x14ac:dyDescent="0.25">
      <c r="A326" s="23"/>
      <c r="F326" s="24"/>
      <c r="H326" s="24"/>
      <c r="J326" s="24"/>
      <c r="L326" s="24"/>
      <c r="N326" s="24"/>
    </row>
    <row r="327" spans="1:14" x14ac:dyDescent="0.25">
      <c r="A327" s="23"/>
      <c r="F327" s="24"/>
      <c r="H327" s="24"/>
      <c r="J327" s="24"/>
      <c r="L327" s="24"/>
      <c r="N327" s="24"/>
    </row>
    <row r="328" spans="1:14" x14ac:dyDescent="0.25">
      <c r="A328" s="23"/>
      <c r="F328" s="24"/>
      <c r="H328" s="24"/>
      <c r="J328" s="24"/>
      <c r="L328" s="24"/>
      <c r="N328" s="24"/>
    </row>
    <row r="329" spans="1:14" x14ac:dyDescent="0.25">
      <c r="A329" s="23"/>
      <c r="F329" s="24"/>
      <c r="H329" s="24"/>
      <c r="J329" s="24"/>
      <c r="L329" s="24"/>
      <c r="N329" s="24"/>
    </row>
    <row r="330" spans="1:14" x14ac:dyDescent="0.25">
      <c r="A330" s="23"/>
      <c r="F330" s="24"/>
      <c r="H330" s="24"/>
      <c r="J330" s="24"/>
      <c r="L330" s="24"/>
      <c r="N330" s="24"/>
    </row>
    <row r="331" spans="1:14" x14ac:dyDescent="0.25">
      <c r="A331" s="23"/>
      <c r="F331" s="24"/>
      <c r="H331" s="24"/>
      <c r="J331" s="24"/>
      <c r="L331" s="24"/>
      <c r="N331" s="24"/>
    </row>
    <row r="332" spans="1:14" x14ac:dyDescent="0.25">
      <c r="A332" s="23"/>
      <c r="F332" s="24"/>
      <c r="H332" s="24"/>
      <c r="J332" s="24"/>
      <c r="L332" s="24"/>
      <c r="N332" s="24"/>
    </row>
    <row r="333" spans="1:14" x14ac:dyDescent="0.25">
      <c r="A333" s="23"/>
      <c r="F333" s="24"/>
      <c r="H333" s="24"/>
      <c r="J333" s="24"/>
      <c r="L333" s="24"/>
      <c r="N333" s="24"/>
    </row>
    <row r="334" spans="1:14" x14ac:dyDescent="0.25">
      <c r="A334" s="23"/>
      <c r="F334" s="24"/>
      <c r="H334" s="24"/>
      <c r="J334" s="24"/>
      <c r="L334" s="24"/>
      <c r="N334" s="24"/>
    </row>
    <row r="335" spans="1:14" x14ac:dyDescent="0.25">
      <c r="A335" s="23"/>
      <c r="F335" s="24"/>
      <c r="H335" s="24"/>
      <c r="J335" s="24"/>
      <c r="L335" s="24"/>
      <c r="N335" s="24"/>
    </row>
    <row r="336" spans="1:14" x14ac:dyDescent="0.25">
      <c r="A336" s="23"/>
      <c r="F336" s="24"/>
      <c r="H336" s="24"/>
      <c r="J336" s="24"/>
      <c r="L336" s="24"/>
      <c r="N336" s="24"/>
    </row>
    <row r="337" spans="1:14" x14ac:dyDescent="0.25">
      <c r="A337" s="23"/>
      <c r="F337" s="24"/>
      <c r="H337" s="24"/>
      <c r="J337" s="24"/>
      <c r="L337" s="24"/>
      <c r="N337" s="24"/>
    </row>
    <row r="338" spans="1:14" x14ac:dyDescent="0.25">
      <c r="A338" s="23"/>
      <c r="F338" s="24"/>
      <c r="H338" s="24"/>
      <c r="J338" s="24"/>
      <c r="L338" s="24"/>
      <c r="N338" s="24"/>
    </row>
    <row r="339" spans="1:14" x14ac:dyDescent="0.25">
      <c r="A339" s="23"/>
      <c r="F339" s="24"/>
      <c r="H339" s="24"/>
      <c r="J339" s="24"/>
      <c r="L339" s="24"/>
      <c r="N339" s="24"/>
    </row>
    <row r="340" spans="1:14" x14ac:dyDescent="0.25">
      <c r="A340" s="23"/>
      <c r="F340" s="24"/>
      <c r="H340" s="24"/>
      <c r="J340" s="24"/>
      <c r="L340" s="24"/>
      <c r="N340" s="24"/>
    </row>
    <row r="341" spans="1:14" x14ac:dyDescent="0.25">
      <c r="A341" s="23"/>
      <c r="F341" s="24"/>
      <c r="H341" s="24"/>
      <c r="J341" s="24"/>
      <c r="L341" s="24"/>
      <c r="N341" s="24"/>
    </row>
    <row r="342" spans="1:14" x14ac:dyDescent="0.25">
      <c r="A342" s="23"/>
      <c r="F342" s="24"/>
      <c r="H342" s="24"/>
      <c r="J342" s="24"/>
      <c r="L342" s="24"/>
      <c r="N342" s="24"/>
    </row>
    <row r="343" spans="1:14" x14ac:dyDescent="0.25">
      <c r="A343" s="23"/>
      <c r="F343" s="24"/>
      <c r="H343" s="24"/>
      <c r="J343" s="24"/>
      <c r="L343" s="24"/>
      <c r="N343" s="24"/>
    </row>
    <row r="344" spans="1:14" x14ac:dyDescent="0.25">
      <c r="A344" s="23"/>
      <c r="F344" s="24"/>
      <c r="H344" s="24"/>
      <c r="J344" s="24"/>
      <c r="L344" s="24"/>
      <c r="N344" s="24"/>
    </row>
    <row r="345" spans="1:14" x14ac:dyDescent="0.25">
      <c r="A345" s="23"/>
      <c r="F345" s="24"/>
      <c r="H345" s="24"/>
      <c r="J345" s="24"/>
      <c r="L345" s="24"/>
      <c r="N345" s="24"/>
    </row>
    <row r="346" spans="1:14" x14ac:dyDescent="0.25">
      <c r="A346" s="23"/>
      <c r="F346" s="24"/>
      <c r="H346" s="24"/>
      <c r="J346" s="24"/>
      <c r="L346" s="24"/>
      <c r="N346" s="24"/>
    </row>
    <row r="347" spans="1:14" x14ac:dyDescent="0.25">
      <c r="A347" s="23"/>
      <c r="F347" s="24"/>
      <c r="H347" s="24"/>
      <c r="J347" s="24"/>
      <c r="L347" s="24"/>
      <c r="N347" s="24"/>
    </row>
    <row r="348" spans="1:14" x14ac:dyDescent="0.25">
      <c r="A348" s="23"/>
      <c r="F348" s="24"/>
      <c r="H348" s="24"/>
      <c r="J348" s="24"/>
      <c r="L348" s="24"/>
      <c r="N348" s="24"/>
    </row>
    <row r="349" spans="1:14" x14ac:dyDescent="0.25">
      <c r="A349" s="23"/>
      <c r="F349" s="24"/>
      <c r="H349" s="24"/>
      <c r="J349" s="24"/>
      <c r="L349" s="24"/>
      <c r="N349" s="24"/>
    </row>
    <row r="350" spans="1:14" x14ac:dyDescent="0.25">
      <c r="A350" s="23"/>
      <c r="F350" s="24"/>
      <c r="H350" s="24"/>
      <c r="J350" s="24"/>
      <c r="L350" s="24"/>
      <c r="N350" s="24"/>
    </row>
    <row r="351" spans="1:14" x14ac:dyDescent="0.25">
      <c r="A351" s="23"/>
      <c r="F351" s="24"/>
      <c r="H351" s="24"/>
      <c r="J351" s="24"/>
      <c r="L351" s="24"/>
      <c r="N351" s="24"/>
    </row>
    <row r="352" spans="1:14" x14ac:dyDescent="0.25">
      <c r="A352" s="23"/>
      <c r="F352" s="24"/>
      <c r="H352" s="24"/>
      <c r="J352" s="24"/>
      <c r="L352" s="24"/>
      <c r="N352" s="24"/>
    </row>
    <row r="353" spans="1:14" x14ac:dyDescent="0.25">
      <c r="A353" s="23"/>
      <c r="F353" s="24"/>
      <c r="H353" s="24"/>
      <c r="J353" s="24"/>
      <c r="L353" s="24"/>
      <c r="N353" s="24"/>
    </row>
    <row r="354" spans="1:14" x14ac:dyDescent="0.25">
      <c r="A354" s="23"/>
      <c r="F354" s="24"/>
      <c r="H354" s="24"/>
      <c r="J354" s="24"/>
      <c r="L354" s="24"/>
      <c r="N354" s="24"/>
    </row>
    <row r="355" spans="1:14" x14ac:dyDescent="0.25">
      <c r="A355" s="23"/>
      <c r="F355" s="24"/>
      <c r="H355" s="24"/>
      <c r="J355" s="24"/>
      <c r="L355" s="24"/>
      <c r="N355" s="24"/>
    </row>
    <row r="356" spans="1:14" x14ac:dyDescent="0.25">
      <c r="A356" s="23"/>
      <c r="F356" s="24"/>
      <c r="H356" s="24"/>
      <c r="J356" s="24"/>
      <c r="L356" s="24"/>
      <c r="N356" s="24"/>
    </row>
    <row r="357" spans="1:14" x14ac:dyDescent="0.25">
      <c r="A357" s="23"/>
      <c r="F357" s="24"/>
      <c r="H357" s="24"/>
      <c r="J357" s="24"/>
      <c r="L357" s="24"/>
      <c r="N357" s="24"/>
    </row>
    <row r="358" spans="1:14" x14ac:dyDescent="0.25">
      <c r="A358" s="23"/>
      <c r="F358" s="24"/>
      <c r="H358" s="24"/>
      <c r="J358" s="24"/>
      <c r="L358" s="24"/>
      <c r="N358" s="24"/>
    </row>
    <row r="359" spans="1:14" x14ac:dyDescent="0.25">
      <c r="A359" s="23"/>
      <c r="F359" s="24"/>
      <c r="H359" s="24"/>
      <c r="J359" s="24"/>
      <c r="L359" s="24"/>
      <c r="N359" s="24"/>
    </row>
    <row r="360" spans="1:14" x14ac:dyDescent="0.25">
      <c r="A360" s="23"/>
      <c r="F360" s="24"/>
      <c r="H360" s="24"/>
      <c r="J360" s="24"/>
      <c r="L360" s="24"/>
      <c r="N360" s="24"/>
    </row>
    <row r="361" spans="1:14" x14ac:dyDescent="0.25">
      <c r="A361" s="23"/>
      <c r="F361" s="24"/>
      <c r="H361" s="24"/>
      <c r="J361" s="24"/>
      <c r="L361" s="24"/>
      <c r="N361" s="24"/>
    </row>
    <row r="362" spans="1:14" x14ac:dyDescent="0.25">
      <c r="A362" s="23"/>
      <c r="F362" s="24"/>
      <c r="H362" s="24"/>
      <c r="J362" s="24"/>
      <c r="L362" s="24"/>
      <c r="N362" s="24"/>
    </row>
    <row r="363" spans="1:14" x14ac:dyDescent="0.25">
      <c r="A363" s="23"/>
      <c r="F363" s="24"/>
      <c r="H363" s="24"/>
      <c r="J363" s="24"/>
      <c r="L363" s="24"/>
      <c r="N363" s="24"/>
    </row>
    <row r="364" spans="1:14" x14ac:dyDescent="0.25">
      <c r="A364" s="23"/>
      <c r="F364" s="24"/>
      <c r="H364" s="24"/>
      <c r="J364" s="24"/>
      <c r="L364" s="24"/>
      <c r="N364" s="24"/>
    </row>
    <row r="365" spans="1:14" x14ac:dyDescent="0.25">
      <c r="A365" s="23"/>
      <c r="F365" s="24"/>
      <c r="H365" s="24"/>
      <c r="J365" s="24"/>
      <c r="L365" s="24"/>
      <c r="N365" s="24"/>
    </row>
    <row r="366" spans="1:14" x14ac:dyDescent="0.25">
      <c r="A366" s="23"/>
      <c r="F366" s="24"/>
      <c r="H366" s="24"/>
      <c r="J366" s="24"/>
      <c r="L366" s="24"/>
      <c r="N366" s="24"/>
    </row>
    <row r="367" spans="1:14" x14ac:dyDescent="0.25">
      <c r="A367" s="23"/>
      <c r="F367" s="24"/>
      <c r="H367" s="24"/>
      <c r="J367" s="24"/>
      <c r="L367" s="24"/>
      <c r="N367" s="24"/>
    </row>
    <row r="368" spans="1:14" x14ac:dyDescent="0.25">
      <c r="A368" s="23"/>
      <c r="F368" s="24"/>
      <c r="H368" s="24"/>
      <c r="J368" s="24"/>
      <c r="L368" s="24"/>
      <c r="N368" s="24"/>
    </row>
    <row r="369" spans="1:14" x14ac:dyDescent="0.25">
      <c r="A369" s="23"/>
      <c r="F369" s="24"/>
      <c r="H369" s="24"/>
      <c r="J369" s="24"/>
      <c r="L369" s="24"/>
      <c r="N369" s="24"/>
    </row>
  </sheetData>
  <mergeCells count="9">
    <mergeCell ref="L2:M2"/>
    <mergeCell ref="N2:O2"/>
    <mergeCell ref="P2:Q2"/>
    <mergeCell ref="R2:S2"/>
    <mergeCell ref="B2:C2"/>
    <mergeCell ref="D2:E2"/>
    <mergeCell ref="F2:G2"/>
    <mergeCell ref="H2:I2"/>
    <mergeCell ref="J2:K2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FDB2C-BE45-413D-BA41-2B3F02CFBCAC}">
  <dimension ref="A1:AT190"/>
  <sheetViews>
    <sheetView workbookViewId="0">
      <selection activeCell="F19" sqref="F19"/>
    </sheetView>
  </sheetViews>
  <sheetFormatPr defaultRowHeight="15" x14ac:dyDescent="0.25"/>
  <cols>
    <col min="2" max="2" width="10.85546875" customWidth="1"/>
    <col min="3" max="3" width="10.5703125" customWidth="1"/>
    <col min="4" max="4" width="2" customWidth="1"/>
    <col min="6" max="6" width="11" customWidth="1"/>
    <col min="7" max="7" width="9.7109375" customWidth="1"/>
    <col min="19" max="19" width="2.140625" style="68" customWidth="1"/>
    <col min="20" max="20" width="2.5703125" customWidth="1"/>
    <col min="21" max="23" width="10.140625" customWidth="1"/>
    <col min="24" max="24" width="1.85546875" customWidth="1"/>
    <col min="25" max="25" width="10.140625" customWidth="1"/>
    <col min="26" max="27" width="12" bestFit="1" customWidth="1"/>
    <col min="38" max="38" width="2.140625" style="68" customWidth="1"/>
    <col min="41" max="41" width="10.140625" customWidth="1"/>
    <col min="42" max="42" width="10.42578125" customWidth="1"/>
    <col min="43" max="43" width="1.5703125" customWidth="1"/>
    <col min="45" max="45" width="10.42578125" customWidth="1"/>
    <col min="46" max="46" width="11.85546875" customWidth="1"/>
  </cols>
  <sheetData>
    <row r="1" spans="1:46" x14ac:dyDescent="0.25">
      <c r="A1" s="106" t="str">
        <f>HYPERLINK("#'Contents page'!A1","Contents page")</f>
        <v>Contents page</v>
      </c>
    </row>
    <row r="2" spans="1:46" ht="20.25" thickBot="1" x14ac:dyDescent="0.35">
      <c r="A2" s="67" t="s">
        <v>223</v>
      </c>
    </row>
    <row r="3" spans="1:46" ht="15.75" thickTop="1" x14ac:dyDescent="0.25"/>
    <row r="5" spans="1:46" x14ac:dyDescent="0.25">
      <c r="A5" s="196" t="s">
        <v>224</v>
      </c>
      <c r="B5" s="196"/>
      <c r="C5" s="196"/>
      <c r="D5" s="196"/>
      <c r="E5" s="196"/>
      <c r="F5" s="196"/>
      <c r="G5" s="196"/>
      <c r="I5" s="63"/>
      <c r="U5" s="196" t="s">
        <v>16</v>
      </c>
      <c r="V5" s="196"/>
      <c r="W5" s="196"/>
      <c r="X5" s="196"/>
      <c r="Y5" s="196"/>
      <c r="Z5" s="196"/>
      <c r="AA5" s="196"/>
      <c r="AN5" s="198" t="s">
        <v>60</v>
      </c>
      <c r="AO5" s="198"/>
      <c r="AP5" s="198"/>
      <c r="AQ5" s="198"/>
      <c r="AR5" s="198"/>
      <c r="AS5" s="198"/>
      <c r="AT5" s="198"/>
    </row>
    <row r="6" spans="1:46" x14ac:dyDescent="0.25">
      <c r="A6" s="45"/>
      <c r="B6" s="195" t="s">
        <v>110</v>
      </c>
      <c r="C6" s="195"/>
      <c r="D6" s="45"/>
      <c r="E6" s="45"/>
      <c r="F6" s="195" t="s">
        <v>111</v>
      </c>
      <c r="G6" s="195"/>
      <c r="U6" s="85"/>
      <c r="V6" s="196" t="s">
        <v>110</v>
      </c>
      <c r="W6" s="196"/>
      <c r="X6" s="85"/>
      <c r="Y6" s="85"/>
      <c r="Z6" s="196" t="s">
        <v>111</v>
      </c>
      <c r="AA6" s="196"/>
      <c r="AN6" s="68"/>
      <c r="AO6" s="199" t="s">
        <v>110</v>
      </c>
      <c r="AP6" s="199"/>
      <c r="AQ6" s="68"/>
      <c r="AR6" s="68"/>
      <c r="AS6" s="199" t="s">
        <v>111</v>
      </c>
      <c r="AT6" s="199"/>
    </row>
    <row r="7" spans="1:46" ht="30" x14ac:dyDescent="0.25">
      <c r="A7" s="70" t="s">
        <v>77</v>
      </c>
      <c r="B7" s="70" t="s">
        <v>25</v>
      </c>
      <c r="C7" s="70" t="s">
        <v>26</v>
      </c>
      <c r="D7" s="70"/>
      <c r="E7" s="70" t="s">
        <v>77</v>
      </c>
      <c r="F7" s="70" t="s">
        <v>25</v>
      </c>
      <c r="G7" s="70" t="s">
        <v>26</v>
      </c>
      <c r="U7" s="45" t="s">
        <v>77</v>
      </c>
      <c r="V7" s="45" t="s">
        <v>25</v>
      </c>
      <c r="W7" s="45" t="s">
        <v>26</v>
      </c>
      <c r="X7" s="45"/>
      <c r="Y7" s="45" t="s">
        <v>77</v>
      </c>
      <c r="Z7" s="45" t="s">
        <v>25</v>
      </c>
      <c r="AA7" s="45" t="s">
        <v>26</v>
      </c>
      <c r="AN7" s="69" t="s">
        <v>77</v>
      </c>
      <c r="AO7" s="71" t="s">
        <v>25</v>
      </c>
      <c r="AP7" s="71" t="s">
        <v>26</v>
      </c>
      <c r="AQ7" s="71"/>
      <c r="AR7" s="71" t="s">
        <v>77</v>
      </c>
      <c r="AS7" s="71" t="s">
        <v>25</v>
      </c>
      <c r="AT7" s="71" t="s">
        <v>26</v>
      </c>
    </row>
    <row r="8" spans="1:46" x14ac:dyDescent="0.25">
      <c r="A8" s="4">
        <v>45200</v>
      </c>
      <c r="B8" s="5">
        <f t="shared" ref="B8:C39" si="0">V8+AO8</f>
        <v>18.359004181818165</v>
      </c>
      <c r="C8" s="5">
        <f t="shared" si="0"/>
        <v>20.439945272727257</v>
      </c>
      <c r="D8" s="5"/>
      <c r="E8" s="4">
        <v>45200</v>
      </c>
      <c r="F8" s="5">
        <f t="shared" ref="F8:G39" si="1">Z8+AS8</f>
        <v>1.8359004181818163E-2</v>
      </c>
      <c r="G8" s="5">
        <f t="shared" si="1"/>
        <v>2.0439945272727262E-2</v>
      </c>
      <c r="U8" s="4">
        <v>36434</v>
      </c>
      <c r="V8" s="13">
        <v>16.723580181818182</v>
      </c>
      <c r="W8" s="13">
        <v>17.992705272727274</v>
      </c>
      <c r="X8" s="4"/>
      <c r="Y8" s="4">
        <f>U8</f>
        <v>36434</v>
      </c>
      <c r="Z8" s="14">
        <f>SUM(V$8:V8)/1000</f>
        <v>1.672358018181818E-2</v>
      </c>
      <c r="AA8" s="14">
        <f>SUM(W$8:W8)/1000</f>
        <v>1.7992705272727276E-2</v>
      </c>
      <c r="AN8" s="4">
        <v>45200</v>
      </c>
      <c r="AO8" s="5">
        <v>1.6354239999999833</v>
      </c>
      <c r="AP8" s="5">
        <v>2.4472399999999848</v>
      </c>
      <c r="AR8" s="4">
        <v>45200</v>
      </c>
      <c r="AS8" s="14">
        <f>SUM(AO$8:AO8)/1000</f>
        <v>1.6354239999999834E-3</v>
      </c>
      <c r="AT8" s="14">
        <f>SUM(AP$8:AP8)/1000</f>
        <v>2.4472399999999847E-3</v>
      </c>
    </row>
    <row r="9" spans="1:46" x14ac:dyDescent="0.25">
      <c r="A9" s="4">
        <v>45201</v>
      </c>
      <c r="B9" s="5">
        <f t="shared" si="0"/>
        <v>19.678814636363644</v>
      </c>
      <c r="C9" s="5">
        <f t="shared" si="0"/>
        <v>22.326337454545389</v>
      </c>
      <c r="D9" s="5"/>
      <c r="E9" s="4">
        <v>45201</v>
      </c>
      <c r="F9" s="5">
        <f t="shared" si="1"/>
        <v>3.8037818818181815E-2</v>
      </c>
      <c r="G9" s="5">
        <f t="shared" si="1"/>
        <v>4.2766282727272648E-2</v>
      </c>
      <c r="U9" s="4">
        <v>36435</v>
      </c>
      <c r="V9" s="13">
        <v>18.104875636363637</v>
      </c>
      <c r="W9" s="13">
        <v>19.747556454545453</v>
      </c>
      <c r="X9" s="4"/>
      <c r="Y9" s="4">
        <f t="shared" ref="Y9:Y72" si="2">U9</f>
        <v>36435</v>
      </c>
      <c r="Z9" s="14">
        <f>SUM(V$8:V9)/1000</f>
        <v>3.4828455818181822E-2</v>
      </c>
      <c r="AA9" s="14">
        <f>SUM(W$8:W9)/1000</f>
        <v>3.7740261727272725E-2</v>
      </c>
      <c r="AN9" s="4">
        <v>45201</v>
      </c>
      <c r="AO9" s="5">
        <v>1.5739390000000069</v>
      </c>
      <c r="AP9" s="5">
        <v>2.5787809999999372</v>
      </c>
      <c r="AR9" s="4">
        <v>45201</v>
      </c>
      <c r="AS9" s="14">
        <f>SUM(AO$8:AO9)/1000</f>
        <v>3.2093629999999898E-3</v>
      </c>
      <c r="AT9" s="14">
        <f>SUM(AP$8:AP9)/1000</f>
        <v>5.0260209999999222E-3</v>
      </c>
    </row>
    <row r="10" spans="1:46" x14ac:dyDescent="0.25">
      <c r="A10" s="4">
        <v>45202</v>
      </c>
      <c r="B10" s="5">
        <f t="shared" si="0"/>
        <v>21.684156636363664</v>
      </c>
      <c r="C10" s="5">
        <f t="shared" si="0"/>
        <v>21.833651909090868</v>
      </c>
      <c r="D10" s="5"/>
      <c r="E10" s="4">
        <v>45202</v>
      </c>
      <c r="F10" s="5">
        <f t="shared" si="1"/>
        <v>5.9721975454545474E-2</v>
      </c>
      <c r="G10" s="5">
        <f t="shared" si="1"/>
        <v>6.4599934636363515E-2</v>
      </c>
      <c r="U10" s="4">
        <v>36436</v>
      </c>
      <c r="V10" s="13">
        <v>20.052509636363638</v>
      </c>
      <c r="W10" s="13">
        <v>19.288966909090909</v>
      </c>
      <c r="X10" s="4"/>
      <c r="Y10" s="4">
        <f t="shared" si="2"/>
        <v>36436</v>
      </c>
      <c r="Z10" s="14">
        <f>SUM(V$8:V10)/1000</f>
        <v>5.4880965454545461E-2</v>
      </c>
      <c r="AA10" s="14">
        <f>SUM(W$8:W10)/1000</f>
        <v>5.7029228636363637E-2</v>
      </c>
      <c r="AN10" s="4">
        <v>45202</v>
      </c>
      <c r="AO10" s="5">
        <v>1.6316470000000254</v>
      </c>
      <c r="AP10" s="5">
        <v>2.5446849999999603</v>
      </c>
      <c r="AR10" s="4">
        <v>45202</v>
      </c>
      <c r="AS10" s="14">
        <f>SUM(AO$8:AO10)/1000</f>
        <v>4.8410100000000145E-3</v>
      </c>
      <c r="AT10" s="14">
        <f>SUM(AP$8:AP10)/1000</f>
        <v>7.570705999999882E-3</v>
      </c>
    </row>
    <row r="11" spans="1:46" x14ac:dyDescent="0.25">
      <c r="A11" s="4">
        <v>45203</v>
      </c>
      <c r="B11" s="5">
        <f t="shared" si="0"/>
        <v>20.134905909090904</v>
      </c>
      <c r="C11" s="5">
        <f t="shared" si="0"/>
        <v>20.628716545454562</v>
      </c>
      <c r="D11" s="5"/>
      <c r="E11" s="4">
        <v>45203</v>
      </c>
      <c r="F11" s="5">
        <f t="shared" si="1"/>
        <v>7.9856881363636376E-2</v>
      </c>
      <c r="G11" s="5">
        <f t="shared" si="1"/>
        <v>8.5228651181818077E-2</v>
      </c>
      <c r="U11" s="4">
        <v>36437</v>
      </c>
      <c r="V11" s="13">
        <v>18.539303909090908</v>
      </c>
      <c r="W11" s="13">
        <v>18.132836545454545</v>
      </c>
      <c r="X11" s="4"/>
      <c r="Y11" s="4">
        <f t="shared" si="2"/>
        <v>36437</v>
      </c>
      <c r="Z11" s="14">
        <f>SUM(V$8:V11)/1000</f>
        <v>7.3420269363636367E-2</v>
      </c>
      <c r="AA11" s="14">
        <f>SUM(W$8:W11)/1000</f>
        <v>7.5162065181818172E-2</v>
      </c>
      <c r="AN11" s="4">
        <v>45203</v>
      </c>
      <c r="AO11" s="5">
        <v>1.5956019999999969</v>
      </c>
      <c r="AP11" s="5">
        <v>2.4958800000000183</v>
      </c>
      <c r="AR11" s="4">
        <v>45203</v>
      </c>
      <c r="AS11" s="14">
        <f>SUM(AO$8:AO11)/1000</f>
        <v>6.4366120000000117E-3</v>
      </c>
      <c r="AT11" s="14">
        <f>SUM(AP$8:AP11)/1000</f>
        <v>1.0066585999999902E-2</v>
      </c>
    </row>
    <row r="12" spans="1:46" x14ac:dyDescent="0.25">
      <c r="A12" s="4">
        <v>45204</v>
      </c>
      <c r="B12" s="5">
        <f t="shared" si="0"/>
        <v>20.650184818181835</v>
      </c>
      <c r="C12" s="5">
        <f t="shared" si="0"/>
        <v>20.200700909090841</v>
      </c>
      <c r="D12" s="5"/>
      <c r="E12" s="4">
        <v>45204</v>
      </c>
      <c r="F12" s="5">
        <f t="shared" si="1"/>
        <v>0.10050706618181821</v>
      </c>
      <c r="G12" s="5">
        <f t="shared" si="1"/>
        <v>0.10542935209090891</v>
      </c>
      <c r="U12" s="4">
        <v>36438</v>
      </c>
      <c r="V12" s="13">
        <v>19.016123818181818</v>
      </c>
      <c r="W12" s="13">
        <v>17.972054909090907</v>
      </c>
      <c r="X12" s="4"/>
      <c r="Y12" s="4">
        <f t="shared" si="2"/>
        <v>36438</v>
      </c>
      <c r="Z12" s="14">
        <f>SUM(V$8:V12)/1000</f>
        <v>9.2436393181818177E-2</v>
      </c>
      <c r="AA12" s="14">
        <f>SUM(W$8:W12)/1000</f>
        <v>9.3134120090909073E-2</v>
      </c>
      <c r="AN12" s="4">
        <v>45204</v>
      </c>
      <c r="AO12" s="5">
        <v>1.6340610000000169</v>
      </c>
      <c r="AP12" s="5">
        <v>2.2286459999999346</v>
      </c>
      <c r="AR12" s="4">
        <v>45204</v>
      </c>
      <c r="AS12" s="14">
        <f>SUM(AO$8:AO12)/1000</f>
        <v>8.0706730000000282E-3</v>
      </c>
      <c r="AT12" s="14">
        <f>SUM(AP$8:AP12)/1000</f>
        <v>1.2295231999999835E-2</v>
      </c>
    </row>
    <row r="13" spans="1:46" x14ac:dyDescent="0.25">
      <c r="A13" s="4">
        <v>45205</v>
      </c>
      <c r="B13" s="5">
        <f t="shared" si="0"/>
        <v>21.337733272727242</v>
      </c>
      <c r="C13" s="5">
        <f t="shared" si="0"/>
        <v>19.929179454545487</v>
      </c>
      <c r="D13" s="5"/>
      <c r="E13" s="4">
        <v>45205</v>
      </c>
      <c r="F13" s="5">
        <f t="shared" si="1"/>
        <v>0.12184479945454545</v>
      </c>
      <c r="G13" s="5">
        <f t="shared" si="1"/>
        <v>0.1253585315454544</v>
      </c>
      <c r="U13" s="4">
        <v>36439</v>
      </c>
      <c r="V13" s="13">
        <v>19.643851272727272</v>
      </c>
      <c r="W13" s="13">
        <v>17.761199454545455</v>
      </c>
      <c r="X13" s="4"/>
      <c r="Y13" s="4">
        <f t="shared" si="2"/>
        <v>36439</v>
      </c>
      <c r="Z13" s="14">
        <f>SUM(V$8:V13)/1000</f>
        <v>0.11208024445454545</v>
      </c>
      <c r="AA13" s="14">
        <f>SUM(W$8:W13)/1000</f>
        <v>0.11089531954545452</v>
      </c>
      <c r="AN13" s="4">
        <v>45205</v>
      </c>
      <c r="AO13" s="5">
        <v>1.6938819999999708</v>
      </c>
      <c r="AP13" s="5">
        <v>2.1679800000000329</v>
      </c>
      <c r="AR13" s="4">
        <v>45205</v>
      </c>
      <c r="AS13" s="14">
        <f>SUM(AO$8:AO13)/1000</f>
        <v>9.7645549999999977E-3</v>
      </c>
      <c r="AT13" s="14">
        <f>SUM(AP$8:AP13)/1000</f>
        <v>1.4463211999999868E-2</v>
      </c>
    </row>
    <row r="14" spans="1:46" x14ac:dyDescent="0.25">
      <c r="A14" s="4">
        <v>45206</v>
      </c>
      <c r="B14" s="5">
        <f t="shared" si="0"/>
        <v>20.490721727272692</v>
      </c>
      <c r="C14" s="5">
        <f t="shared" si="0"/>
        <v>20.066332999999986</v>
      </c>
      <c r="D14" s="5"/>
      <c r="E14" s="4">
        <v>45206</v>
      </c>
      <c r="F14" s="5">
        <f t="shared" si="1"/>
        <v>0.14233552118181816</v>
      </c>
      <c r="G14" s="5">
        <f t="shared" si="1"/>
        <v>0.14542486454545439</v>
      </c>
      <c r="U14" s="4">
        <v>36440</v>
      </c>
      <c r="V14" s="13">
        <v>18.893620727272726</v>
      </c>
      <c r="W14" s="13">
        <v>17.931124000000001</v>
      </c>
      <c r="X14" s="4"/>
      <c r="Y14" s="4">
        <f t="shared" si="2"/>
        <v>36440</v>
      </c>
      <c r="Z14" s="14">
        <f>SUM(V$8:V14)/1000</f>
        <v>0.13097386518181819</v>
      </c>
      <c r="AA14" s="14">
        <f>SUM(W$8:W14)/1000</f>
        <v>0.12882644354545453</v>
      </c>
      <c r="AN14" s="4">
        <v>45206</v>
      </c>
      <c r="AO14" s="5">
        <v>1.5971009999999677</v>
      </c>
      <c r="AP14" s="5">
        <v>2.1352089999999873</v>
      </c>
      <c r="AR14" s="4">
        <v>45206</v>
      </c>
      <c r="AS14" s="14">
        <f>SUM(AO$8:AO14)/1000</f>
        <v>1.1361655999999967E-2</v>
      </c>
      <c r="AT14" s="14">
        <f>SUM(AP$8:AP14)/1000</f>
        <v>1.6598420999999853E-2</v>
      </c>
    </row>
    <row r="15" spans="1:46" x14ac:dyDescent="0.25">
      <c r="A15" s="4">
        <v>45207</v>
      </c>
      <c r="B15" s="5">
        <f t="shared" si="0"/>
        <v>18.75460781818191</v>
      </c>
      <c r="C15" s="5">
        <f t="shared" si="0"/>
        <v>20.165125636363651</v>
      </c>
      <c r="D15" s="5"/>
      <c r="E15" s="4">
        <v>45207</v>
      </c>
      <c r="F15" s="5">
        <f t="shared" si="1"/>
        <v>0.16109012900000008</v>
      </c>
      <c r="G15" s="5">
        <f t="shared" si="1"/>
        <v>0.16558999018181805</v>
      </c>
      <c r="U15" s="4">
        <v>36441</v>
      </c>
      <c r="V15" s="13">
        <v>17.233205818181819</v>
      </c>
      <c r="W15" s="13">
        <v>18.053150636363636</v>
      </c>
      <c r="X15" s="4"/>
      <c r="Y15" s="4">
        <f t="shared" si="2"/>
        <v>36441</v>
      </c>
      <c r="Z15" s="14">
        <f>SUM(V$8:V15)/1000</f>
        <v>0.14820707100000002</v>
      </c>
      <c r="AA15" s="14">
        <f>SUM(W$8:W15)/1000</f>
        <v>0.14687959418181817</v>
      </c>
      <c r="AN15" s="4">
        <v>45207</v>
      </c>
      <c r="AO15" s="5">
        <v>1.5214020000000912</v>
      </c>
      <c r="AP15" s="5">
        <v>2.1119750000000161</v>
      </c>
      <c r="AR15" s="4">
        <v>45207</v>
      </c>
      <c r="AS15" s="14">
        <f>SUM(AO$8:AO15)/1000</f>
        <v>1.2883058000000057E-2</v>
      </c>
      <c r="AT15" s="14">
        <f>SUM(AP$8:AP15)/1000</f>
        <v>1.8710395999999869E-2</v>
      </c>
    </row>
    <row r="16" spans="1:46" x14ac:dyDescent="0.25">
      <c r="A16" s="4">
        <v>45208</v>
      </c>
      <c r="B16" s="5">
        <f t="shared" si="0"/>
        <v>18.635715999999956</v>
      </c>
      <c r="C16" s="5">
        <f t="shared" si="0"/>
        <v>21.1711120000001</v>
      </c>
      <c r="D16" s="5"/>
      <c r="E16" s="4">
        <v>45208</v>
      </c>
      <c r="F16" s="5">
        <f t="shared" si="1"/>
        <v>0.17972584500000005</v>
      </c>
      <c r="G16" s="5">
        <f t="shared" si="1"/>
        <v>0.18676110218181816</v>
      </c>
      <c r="U16" s="4">
        <v>36442</v>
      </c>
      <c r="V16" s="13">
        <v>17.228352000000001</v>
      </c>
      <c r="W16" s="13">
        <v>19.109269999999999</v>
      </c>
      <c r="X16" s="4"/>
      <c r="Y16" s="4">
        <f t="shared" si="2"/>
        <v>36442</v>
      </c>
      <c r="Z16" s="14">
        <f>SUM(V$8:V16)/1000</f>
        <v>0.16543542300000003</v>
      </c>
      <c r="AA16" s="14">
        <f>SUM(W$8:W16)/1000</f>
        <v>0.16598886418181819</v>
      </c>
      <c r="AN16" s="4">
        <v>45208</v>
      </c>
      <c r="AO16" s="5">
        <v>1.4073639999999539</v>
      </c>
      <c r="AP16" s="5">
        <v>2.0618420000001012</v>
      </c>
      <c r="AR16" s="4">
        <v>45208</v>
      </c>
      <c r="AS16" s="14">
        <f>SUM(AO$8:AO16)/1000</f>
        <v>1.4290422000000011E-2</v>
      </c>
      <c r="AT16" s="14">
        <f>SUM(AP$8:AP16)/1000</f>
        <v>2.0772237999999971E-2</v>
      </c>
    </row>
    <row r="17" spans="1:46" x14ac:dyDescent="0.25">
      <c r="A17" s="4">
        <v>45209</v>
      </c>
      <c r="B17" s="5">
        <f t="shared" si="0"/>
        <v>21.028738090909094</v>
      </c>
      <c r="C17" s="5">
        <f t="shared" si="0"/>
        <v>21.593588000000093</v>
      </c>
      <c r="D17" s="5"/>
      <c r="E17" s="4">
        <v>45209</v>
      </c>
      <c r="F17" s="5">
        <f t="shared" si="1"/>
        <v>0.20075458309090913</v>
      </c>
      <c r="G17" s="5">
        <f t="shared" si="1"/>
        <v>0.20835469018181826</v>
      </c>
      <c r="U17" s="4">
        <v>36443</v>
      </c>
      <c r="V17" s="13">
        <v>19.55871209090909</v>
      </c>
      <c r="W17" s="13">
        <v>19.554107999999999</v>
      </c>
      <c r="X17" s="4"/>
      <c r="Y17" s="4">
        <f t="shared" si="2"/>
        <v>36443</v>
      </c>
      <c r="Z17" s="14">
        <f>SUM(V$8:V17)/1000</f>
        <v>0.18499413509090912</v>
      </c>
      <c r="AA17" s="14">
        <f>SUM(W$8:W17)/1000</f>
        <v>0.1855429721818182</v>
      </c>
      <c r="AN17" s="4">
        <v>45209</v>
      </c>
      <c r="AO17" s="5">
        <v>1.4700260000000025</v>
      </c>
      <c r="AP17" s="5">
        <v>2.0394800000000921</v>
      </c>
      <c r="AR17" s="4">
        <v>45209</v>
      </c>
      <c r="AS17" s="14">
        <f>SUM(AO$8:AO17)/1000</f>
        <v>1.5760448000000014E-2</v>
      </c>
      <c r="AT17" s="14">
        <f>SUM(AP$8:AP17)/1000</f>
        <v>2.2811718000000064E-2</v>
      </c>
    </row>
    <row r="18" spans="1:46" x14ac:dyDescent="0.25">
      <c r="A18" s="4">
        <v>45210</v>
      </c>
      <c r="B18" s="5">
        <f t="shared" si="0"/>
        <v>22.475279090909094</v>
      </c>
      <c r="C18" s="5">
        <f t="shared" si="0"/>
        <v>21.121209454545401</v>
      </c>
      <c r="D18" s="5"/>
      <c r="E18" s="4">
        <v>45210</v>
      </c>
      <c r="F18" s="5">
        <f t="shared" si="1"/>
        <v>0.22322986218181823</v>
      </c>
      <c r="G18" s="5">
        <f t="shared" si="1"/>
        <v>0.22947589963636364</v>
      </c>
      <c r="U18" s="4">
        <v>36444</v>
      </c>
      <c r="V18" s="13">
        <v>21.147574090909092</v>
      </c>
      <c r="W18" s="13">
        <v>19.022019454545454</v>
      </c>
      <c r="X18" s="4"/>
      <c r="Y18" s="4">
        <f t="shared" si="2"/>
        <v>36444</v>
      </c>
      <c r="Z18" s="14">
        <f>SUM(V$8:V18)/1000</f>
        <v>0.20614170918181821</v>
      </c>
      <c r="AA18" s="14">
        <f>SUM(W$8:W18)/1000</f>
        <v>0.20456499163636363</v>
      </c>
      <c r="AN18" s="4">
        <v>45210</v>
      </c>
      <c r="AO18" s="5">
        <v>1.3277050000000032</v>
      </c>
      <c r="AP18" s="5">
        <v>2.0991899999999468</v>
      </c>
      <c r="AR18" s="4">
        <v>45210</v>
      </c>
      <c r="AS18" s="14">
        <f>SUM(AO$8:AO18)/1000</f>
        <v>1.7088153000000016E-2</v>
      </c>
      <c r="AT18" s="14">
        <f>SUM(AP$8:AP18)/1000</f>
        <v>2.4910908000000009E-2</v>
      </c>
    </row>
    <row r="19" spans="1:46" x14ac:dyDescent="0.25">
      <c r="A19" s="4">
        <v>45211</v>
      </c>
      <c r="B19" s="5">
        <f t="shared" si="0"/>
        <v>22.150423545454547</v>
      </c>
      <c r="C19" s="5">
        <f t="shared" si="0"/>
        <v>21.768449909090933</v>
      </c>
      <c r="D19" s="5"/>
      <c r="E19" s="4">
        <v>45211</v>
      </c>
      <c r="F19" s="5">
        <f t="shared" si="1"/>
        <v>0.24538028572727277</v>
      </c>
      <c r="G19" s="5">
        <f t="shared" si="1"/>
        <v>0.2512443495454546</v>
      </c>
      <c r="U19" s="4">
        <v>36445</v>
      </c>
      <c r="V19" s="13">
        <v>20.769538545454544</v>
      </c>
      <c r="W19" s="13">
        <v>19.647459909090909</v>
      </c>
      <c r="X19" s="4"/>
      <c r="Y19" s="4">
        <f t="shared" si="2"/>
        <v>36445</v>
      </c>
      <c r="Z19" s="14">
        <f>SUM(V$8:V19)/1000</f>
        <v>0.22691124772727275</v>
      </c>
      <c r="AA19" s="14">
        <f>SUM(W$8:W19)/1000</f>
        <v>0.22421245154545455</v>
      </c>
      <c r="AN19" s="4">
        <v>45211</v>
      </c>
      <c r="AO19" s="5">
        <v>1.3808850000000041</v>
      </c>
      <c r="AP19" s="5">
        <v>2.1209900000000248</v>
      </c>
      <c r="AR19" s="4">
        <v>45211</v>
      </c>
      <c r="AS19" s="14">
        <f>SUM(AO$8:AO19)/1000</f>
        <v>1.8469038000000017E-2</v>
      </c>
      <c r="AT19" s="14">
        <f>SUM(AP$8:AP19)/1000</f>
        <v>2.7031898000000033E-2</v>
      </c>
    </row>
    <row r="20" spans="1:46" x14ac:dyDescent="0.25">
      <c r="A20" s="4">
        <v>45212</v>
      </c>
      <c r="B20" s="5">
        <f t="shared" si="0"/>
        <v>22.291971727272763</v>
      </c>
      <c r="C20" s="5">
        <f t="shared" si="0"/>
        <v>21.461595727272766</v>
      </c>
      <c r="D20" s="5"/>
      <c r="E20" s="4">
        <v>45212</v>
      </c>
      <c r="F20" s="5">
        <f t="shared" si="1"/>
        <v>0.26767225745454554</v>
      </c>
      <c r="G20" s="5">
        <f t="shared" si="1"/>
        <v>0.27270594527272735</v>
      </c>
      <c r="U20" s="4">
        <v>36446</v>
      </c>
      <c r="V20" s="13">
        <v>20.944818727272729</v>
      </c>
      <c r="W20" s="13">
        <v>19.303752727272727</v>
      </c>
      <c r="X20" s="4"/>
      <c r="Y20" s="4">
        <f t="shared" si="2"/>
        <v>36446</v>
      </c>
      <c r="Z20" s="14">
        <f>SUM(V$8:V20)/1000</f>
        <v>0.24785606645454547</v>
      </c>
      <c r="AA20" s="14">
        <f>SUM(W$8:W20)/1000</f>
        <v>0.24351620427272727</v>
      </c>
      <c r="AN20" s="4">
        <v>45212</v>
      </c>
      <c r="AO20" s="5">
        <v>1.3471530000000329</v>
      </c>
      <c r="AP20" s="5">
        <v>2.1578430000000406</v>
      </c>
      <c r="AR20" s="4">
        <v>45212</v>
      </c>
      <c r="AS20" s="14">
        <f>SUM(AO$8:AO20)/1000</f>
        <v>1.9816191000000052E-2</v>
      </c>
      <c r="AT20" s="14">
        <f>SUM(AP$8:AP20)/1000</f>
        <v>2.9189741000000075E-2</v>
      </c>
    </row>
    <row r="21" spans="1:46" x14ac:dyDescent="0.25">
      <c r="A21" s="4">
        <v>45213</v>
      </c>
      <c r="B21" s="5">
        <f t="shared" si="0"/>
        <v>22.415871636363583</v>
      </c>
      <c r="C21" s="5">
        <f t="shared" si="0"/>
        <v>20.03080645454542</v>
      </c>
      <c r="D21" s="5"/>
      <c r="E21" s="4">
        <v>45213</v>
      </c>
      <c r="F21" s="5">
        <f t="shared" si="1"/>
        <v>0.29008812909090909</v>
      </c>
      <c r="G21" s="5">
        <f t="shared" si="1"/>
        <v>0.29273675172727276</v>
      </c>
      <c r="U21" s="4">
        <v>36447</v>
      </c>
      <c r="V21" s="13">
        <v>21.064309636363635</v>
      </c>
      <c r="W21" s="13">
        <v>17.813207454545456</v>
      </c>
      <c r="X21" s="4"/>
      <c r="Y21" s="4">
        <f t="shared" si="2"/>
        <v>36447</v>
      </c>
      <c r="Z21" s="14">
        <f>SUM(V$8:V21)/1000</f>
        <v>0.26892037609090907</v>
      </c>
      <c r="AA21" s="14">
        <f>SUM(W$8:W21)/1000</f>
        <v>0.2613294117272727</v>
      </c>
      <c r="AN21" s="4">
        <v>45213</v>
      </c>
      <c r="AO21" s="5">
        <v>1.3515619999999489</v>
      </c>
      <c r="AP21" s="5">
        <v>2.2175989999999652</v>
      </c>
      <c r="AR21" s="4">
        <v>45213</v>
      </c>
      <c r="AS21" s="14">
        <f>SUM(AO$8:AO21)/1000</f>
        <v>2.1167753000000001E-2</v>
      </c>
      <c r="AT21" s="14">
        <f>SUM(AP$8:AP21)/1000</f>
        <v>3.1407340000000041E-2</v>
      </c>
    </row>
    <row r="22" spans="1:46" x14ac:dyDescent="0.25">
      <c r="A22" s="4">
        <v>45214</v>
      </c>
      <c r="B22" s="5">
        <f t="shared" si="0"/>
        <v>19.318450272727297</v>
      </c>
      <c r="C22" s="5">
        <f t="shared" si="0"/>
        <v>20.488950363636373</v>
      </c>
      <c r="D22" s="5"/>
      <c r="E22" s="4">
        <v>45214</v>
      </c>
      <c r="F22" s="5">
        <f t="shared" si="1"/>
        <v>0.30940657936363641</v>
      </c>
      <c r="G22" s="5">
        <f t="shared" si="1"/>
        <v>0.31322570209090916</v>
      </c>
      <c r="U22" s="4">
        <v>36448</v>
      </c>
      <c r="V22" s="13">
        <v>18.003496272727272</v>
      </c>
      <c r="W22" s="13">
        <v>18.258699363636364</v>
      </c>
      <c r="X22" s="4"/>
      <c r="Y22" s="4">
        <f t="shared" si="2"/>
        <v>36448</v>
      </c>
      <c r="Z22" s="14">
        <f>SUM(V$8:V22)/1000</f>
        <v>0.28692387236363637</v>
      </c>
      <c r="AA22" s="14">
        <f>SUM(W$8:W22)/1000</f>
        <v>0.27958811109090909</v>
      </c>
      <c r="AN22" s="4">
        <v>45214</v>
      </c>
      <c r="AO22" s="5">
        <v>1.3149540000000268</v>
      </c>
      <c r="AP22" s="5">
        <v>2.2302510000000098</v>
      </c>
      <c r="AR22" s="4">
        <v>45214</v>
      </c>
      <c r="AS22" s="14">
        <f>SUM(AO$8:AO22)/1000</f>
        <v>2.2482707000000025E-2</v>
      </c>
      <c r="AT22" s="14">
        <f>SUM(AP$8:AP22)/1000</f>
        <v>3.363759100000005E-2</v>
      </c>
    </row>
    <row r="23" spans="1:46" x14ac:dyDescent="0.25">
      <c r="A23" s="4">
        <v>45215</v>
      </c>
      <c r="B23" s="5">
        <f t="shared" si="0"/>
        <v>19.92135972727273</v>
      </c>
      <c r="C23" s="5">
        <f t="shared" si="0"/>
        <v>22.055383636363484</v>
      </c>
      <c r="D23" s="5"/>
      <c r="E23" s="4">
        <v>45215</v>
      </c>
      <c r="F23" s="5">
        <f t="shared" si="1"/>
        <v>0.32932793909090913</v>
      </c>
      <c r="G23" s="5">
        <f t="shared" si="1"/>
        <v>0.33528108572727267</v>
      </c>
      <c r="I23" s="63" t="s">
        <v>225</v>
      </c>
      <c r="U23" s="4">
        <v>36449</v>
      </c>
      <c r="V23" s="13">
        <v>18.608788727272728</v>
      </c>
      <c r="W23" s="13">
        <v>19.754986636363636</v>
      </c>
      <c r="X23" s="4"/>
      <c r="Y23" s="4">
        <f t="shared" si="2"/>
        <v>36449</v>
      </c>
      <c r="Z23" s="14">
        <f>SUM(V$8:V23)/1000</f>
        <v>0.3055326610909091</v>
      </c>
      <c r="AA23" s="14">
        <f>SUM(W$8:W23)/1000</f>
        <v>0.29934309772727274</v>
      </c>
      <c r="AN23" s="4">
        <v>45215</v>
      </c>
      <c r="AO23" s="5">
        <v>1.3125710000000017</v>
      </c>
      <c r="AP23" s="5">
        <v>2.3003969999998484</v>
      </c>
      <c r="AR23" s="4">
        <v>45215</v>
      </c>
      <c r="AS23" s="14">
        <f>SUM(AO$8:AO23)/1000</f>
        <v>2.3795278000000027E-2</v>
      </c>
      <c r="AT23" s="14">
        <f>SUM(AP$8:AP23)/1000</f>
        <v>3.59379879999999E-2</v>
      </c>
    </row>
    <row r="24" spans="1:46" x14ac:dyDescent="0.25">
      <c r="A24" s="4">
        <v>45216</v>
      </c>
      <c r="B24" s="5">
        <f t="shared" si="0"/>
        <v>21.654253818181807</v>
      </c>
      <c r="C24" s="5">
        <f t="shared" si="0"/>
        <v>20.246961909091045</v>
      </c>
      <c r="D24" s="5"/>
      <c r="E24" s="4">
        <v>45216</v>
      </c>
      <c r="F24" s="5">
        <f t="shared" si="1"/>
        <v>0.35098219290909088</v>
      </c>
      <c r="G24" s="5">
        <f t="shared" si="1"/>
        <v>0.3555280476363637</v>
      </c>
      <c r="U24" s="4">
        <v>36450</v>
      </c>
      <c r="V24" s="13">
        <v>20.21236281818182</v>
      </c>
      <c r="W24" s="13">
        <v>18.012936909090911</v>
      </c>
      <c r="X24" s="4"/>
      <c r="Y24" s="4">
        <f t="shared" si="2"/>
        <v>36450</v>
      </c>
      <c r="Z24" s="14">
        <f>SUM(V$8:V24)/1000</f>
        <v>0.32574502390909088</v>
      </c>
      <c r="AA24" s="14">
        <f>SUM(W$8:W24)/1000</f>
        <v>0.31735603463636364</v>
      </c>
      <c r="AN24" s="4">
        <v>45216</v>
      </c>
      <c r="AO24" s="5">
        <v>1.4418909999999872</v>
      </c>
      <c r="AP24" s="5">
        <v>2.2340250000001354</v>
      </c>
      <c r="AR24" s="4">
        <v>45216</v>
      </c>
      <c r="AS24" s="14">
        <f>SUM(AO$8:AO24)/1000</f>
        <v>2.5237169000000014E-2</v>
      </c>
      <c r="AT24" s="14">
        <f>SUM(AP$8:AP24)/1000</f>
        <v>3.8172013000000032E-2</v>
      </c>
    </row>
    <row r="25" spans="1:46" x14ac:dyDescent="0.25">
      <c r="A25" s="4">
        <v>45217</v>
      </c>
      <c r="B25" s="5">
        <f t="shared" si="0"/>
        <v>23.736174727272616</v>
      </c>
      <c r="C25" s="5">
        <f t="shared" si="0"/>
        <v>21.008679272727079</v>
      </c>
      <c r="D25" s="5"/>
      <c r="E25" s="4">
        <v>45217</v>
      </c>
      <c r="F25" s="5">
        <f t="shared" si="1"/>
        <v>0.37471836763636351</v>
      </c>
      <c r="G25" s="5">
        <f t="shared" si="1"/>
        <v>0.37653672690909079</v>
      </c>
      <c r="U25" s="4">
        <v>36451</v>
      </c>
      <c r="V25" s="13">
        <v>22.087836727272727</v>
      </c>
      <c r="W25" s="13">
        <v>18.774409272727272</v>
      </c>
      <c r="X25" s="4"/>
      <c r="Y25" s="4">
        <f t="shared" si="2"/>
        <v>36451</v>
      </c>
      <c r="Z25" s="14">
        <f>SUM(V$8:V25)/1000</f>
        <v>0.34783286063636359</v>
      </c>
      <c r="AA25" s="14">
        <f>SUM(W$8:W25)/1000</f>
        <v>0.33613044390909091</v>
      </c>
      <c r="AN25" s="4">
        <v>45217</v>
      </c>
      <c r="AO25" s="5">
        <v>1.6483379999998873</v>
      </c>
      <c r="AP25" s="5">
        <v>2.2342699999998072</v>
      </c>
      <c r="AR25" s="4">
        <v>45217</v>
      </c>
      <c r="AS25" s="14">
        <f>SUM(AO$8:AO25)/1000</f>
        <v>2.6885506999999906E-2</v>
      </c>
      <c r="AT25" s="14">
        <f>SUM(AP$8:AP25)/1000</f>
        <v>4.0406282999999849E-2</v>
      </c>
    </row>
    <row r="26" spans="1:46" x14ac:dyDescent="0.25">
      <c r="A26" s="4">
        <v>45218</v>
      </c>
      <c r="B26" s="5">
        <f t="shared" si="0"/>
        <v>21.260869090909111</v>
      </c>
      <c r="C26" s="5">
        <f t="shared" si="0"/>
        <v>21.824187000000066</v>
      </c>
      <c r="D26" s="5"/>
      <c r="E26" s="4">
        <v>45218</v>
      </c>
      <c r="F26" s="5">
        <f t="shared" si="1"/>
        <v>0.39597923672727259</v>
      </c>
      <c r="G26" s="5">
        <f t="shared" si="1"/>
        <v>0.39836091390909079</v>
      </c>
      <c r="U26" s="4">
        <v>36452</v>
      </c>
      <c r="V26" s="13">
        <v>19.565553090909091</v>
      </c>
      <c r="W26" s="13">
        <v>19.583466999999999</v>
      </c>
      <c r="X26" s="4"/>
      <c r="Y26" s="4">
        <f t="shared" si="2"/>
        <v>36452</v>
      </c>
      <c r="Z26" s="14">
        <f>SUM(V$8:V26)/1000</f>
        <v>0.36739841372727267</v>
      </c>
      <c r="AA26" s="14">
        <f>SUM(W$8:W26)/1000</f>
        <v>0.35571391090909088</v>
      </c>
      <c r="AN26" s="4">
        <v>45218</v>
      </c>
      <c r="AO26" s="5">
        <v>1.6953160000000209</v>
      </c>
      <c r="AP26" s="5">
        <v>2.2407200000000653</v>
      </c>
      <c r="AR26" s="4">
        <v>45218</v>
      </c>
      <c r="AS26" s="14">
        <f>SUM(AO$8:AO26)/1000</f>
        <v>2.8580822999999925E-2</v>
      </c>
      <c r="AT26" s="14">
        <f>SUM(AP$8:AP26)/1000</f>
        <v>4.2647002999999913E-2</v>
      </c>
    </row>
    <row r="27" spans="1:46" x14ac:dyDescent="0.25">
      <c r="A27" s="4">
        <v>45219</v>
      </c>
      <c r="B27" s="5">
        <f t="shared" si="0"/>
        <v>24.310351363636425</v>
      </c>
      <c r="C27" s="5">
        <f t="shared" si="0"/>
        <v>22.014494363636341</v>
      </c>
      <c r="D27" s="5"/>
      <c r="E27" s="4">
        <v>45219</v>
      </c>
      <c r="F27" s="5">
        <f t="shared" si="1"/>
        <v>0.42028958809090899</v>
      </c>
      <c r="G27" s="5">
        <f t="shared" si="1"/>
        <v>0.42037540827272712</v>
      </c>
      <c r="U27" s="4">
        <v>36453</v>
      </c>
      <c r="V27" s="13">
        <v>22.332709363636365</v>
      </c>
      <c r="W27" s="13">
        <v>19.714264363636364</v>
      </c>
      <c r="X27" s="4"/>
      <c r="Y27" s="4">
        <f t="shared" si="2"/>
        <v>36453</v>
      </c>
      <c r="Z27" s="14">
        <f>SUM(V$8:V27)/1000</f>
        <v>0.38973112309090902</v>
      </c>
      <c r="AA27" s="14">
        <f>SUM(W$8:W27)/1000</f>
        <v>0.3754281752727272</v>
      </c>
      <c r="AN27" s="4">
        <v>45219</v>
      </c>
      <c r="AO27" s="5">
        <v>1.977642000000059</v>
      </c>
      <c r="AP27" s="5">
        <v>2.3002299999999778</v>
      </c>
      <c r="AR27" s="4">
        <v>45219</v>
      </c>
      <c r="AS27" s="14">
        <f>SUM(AO$8:AO27)/1000</f>
        <v>3.0558464999999983E-2</v>
      </c>
      <c r="AT27" s="14">
        <f>SUM(AP$8:AP27)/1000</f>
        <v>4.4947232999999892E-2</v>
      </c>
    </row>
    <row r="28" spans="1:46" x14ac:dyDescent="0.25">
      <c r="A28" s="4">
        <v>45220</v>
      </c>
      <c r="B28" s="5">
        <f t="shared" si="0"/>
        <v>23.311036363636333</v>
      </c>
      <c r="C28" s="5">
        <f t="shared" si="0"/>
        <v>20.137630454545455</v>
      </c>
      <c r="D28" s="5"/>
      <c r="E28" s="4">
        <v>45220</v>
      </c>
      <c r="F28" s="5">
        <f t="shared" si="1"/>
        <v>0.44360062445454534</v>
      </c>
      <c r="G28" s="5">
        <f t="shared" si="1"/>
        <v>0.44051303872727254</v>
      </c>
      <c r="U28" s="4">
        <v>36454</v>
      </c>
      <c r="V28" s="13">
        <v>21.412293363636362</v>
      </c>
      <c r="W28" s="13">
        <v>17.811130454545456</v>
      </c>
      <c r="X28" s="4"/>
      <c r="Y28" s="4">
        <f t="shared" si="2"/>
        <v>36454</v>
      </c>
      <c r="Z28" s="14">
        <f>SUM(V$8:V28)/1000</f>
        <v>0.41114341645454539</v>
      </c>
      <c r="AA28" s="14">
        <f>SUM(W$8:W28)/1000</f>
        <v>0.39323930572727267</v>
      </c>
      <c r="AN28" s="4">
        <v>45220</v>
      </c>
      <c r="AO28" s="5">
        <v>1.8987429999999694</v>
      </c>
      <c r="AP28" s="5">
        <v>2.3264999999999989</v>
      </c>
      <c r="AR28" s="4">
        <v>45220</v>
      </c>
      <c r="AS28" s="14">
        <f>SUM(AO$8:AO28)/1000</f>
        <v>3.2457207999999953E-2</v>
      </c>
      <c r="AT28" s="14">
        <f>SUM(AP$8:AP28)/1000</f>
        <v>4.7273732999999887E-2</v>
      </c>
    </row>
    <row r="29" spans="1:46" x14ac:dyDescent="0.25">
      <c r="A29" s="4">
        <v>45221</v>
      </c>
      <c r="B29" s="5">
        <f t="shared" si="0"/>
        <v>21.783201818181926</v>
      </c>
      <c r="C29" s="5">
        <f t="shared" si="0"/>
        <v>20.721360909090894</v>
      </c>
      <c r="D29" s="5"/>
      <c r="E29" s="4">
        <v>45221</v>
      </c>
      <c r="F29" s="5">
        <f t="shared" si="1"/>
        <v>0.46538382627272723</v>
      </c>
      <c r="G29" s="5">
        <f t="shared" si="1"/>
        <v>0.46123439963636342</v>
      </c>
      <c r="U29" s="4">
        <v>36455</v>
      </c>
      <c r="V29" s="13">
        <v>19.803106818181817</v>
      </c>
      <c r="W29" s="13">
        <v>18.474309909090909</v>
      </c>
      <c r="X29" s="4"/>
      <c r="Y29" s="4">
        <f t="shared" si="2"/>
        <v>36455</v>
      </c>
      <c r="Z29" s="14">
        <f>SUM(V$8:V29)/1000</f>
        <v>0.4309465232727272</v>
      </c>
      <c r="AA29" s="14">
        <f>SUM(W$8:W29)/1000</f>
        <v>0.41171361563636355</v>
      </c>
      <c r="AN29" s="4">
        <v>45221</v>
      </c>
      <c r="AO29" s="5">
        <v>1.9800950000001085</v>
      </c>
      <c r="AP29" s="5">
        <v>2.2470509999999835</v>
      </c>
      <c r="AR29" s="4">
        <v>45221</v>
      </c>
      <c r="AS29" s="14">
        <f>SUM(AO$8:AO29)/1000</f>
        <v>3.4437303000000058E-2</v>
      </c>
      <c r="AT29" s="14">
        <f>SUM(AP$8:AP29)/1000</f>
        <v>4.9520783999999873E-2</v>
      </c>
    </row>
    <row r="30" spans="1:46" x14ac:dyDescent="0.25">
      <c r="A30" s="4">
        <v>45222</v>
      </c>
      <c r="B30" s="5">
        <f t="shared" si="0"/>
        <v>21.749026999999984</v>
      </c>
      <c r="C30" s="5">
        <f t="shared" si="0"/>
        <v>22.578449454545535</v>
      </c>
      <c r="D30" s="5"/>
      <c r="E30" s="4">
        <v>45222</v>
      </c>
      <c r="F30" s="5">
        <f t="shared" si="1"/>
        <v>0.48713285327272726</v>
      </c>
      <c r="G30" s="5">
        <f t="shared" si="1"/>
        <v>0.48381284909090899</v>
      </c>
      <c r="U30" s="4">
        <v>36456</v>
      </c>
      <c r="V30" s="13">
        <v>19.738776000000001</v>
      </c>
      <c r="W30" s="13">
        <v>20.405149454545455</v>
      </c>
      <c r="X30" s="4"/>
      <c r="Y30" s="4">
        <f t="shared" si="2"/>
        <v>36456</v>
      </c>
      <c r="Z30" s="14">
        <f>SUM(V$8:V30)/1000</f>
        <v>0.45068529927272721</v>
      </c>
      <c r="AA30" s="14">
        <f>SUM(W$8:W30)/1000</f>
        <v>0.43211876509090902</v>
      </c>
      <c r="AN30" s="4">
        <v>45222</v>
      </c>
      <c r="AO30" s="5">
        <v>2.0102509999999825</v>
      </c>
      <c r="AP30" s="5">
        <v>2.1733000000000802</v>
      </c>
      <c r="AR30" s="4">
        <v>45222</v>
      </c>
      <c r="AS30" s="14">
        <f>SUM(AO$8:AO30)/1000</f>
        <v>3.6447554000000042E-2</v>
      </c>
      <c r="AT30" s="14">
        <f>SUM(AP$8:AP30)/1000</f>
        <v>5.1694083999999953E-2</v>
      </c>
    </row>
    <row r="31" spans="1:46" x14ac:dyDescent="0.25">
      <c r="A31" s="4">
        <v>45223</v>
      </c>
      <c r="B31" s="5">
        <f t="shared" si="0"/>
        <v>22.814017181818155</v>
      </c>
      <c r="C31" s="5">
        <f t="shared" si="0"/>
        <v>22.773479909090696</v>
      </c>
      <c r="D31" s="5"/>
      <c r="E31" s="4">
        <v>45223</v>
      </c>
      <c r="F31" s="5">
        <f t="shared" si="1"/>
        <v>0.50994687045454545</v>
      </c>
      <c r="G31" s="5">
        <f t="shared" si="1"/>
        <v>0.50658632899999967</v>
      </c>
      <c r="U31" s="4">
        <v>36457</v>
      </c>
      <c r="V31" s="13">
        <v>20.760344181818184</v>
      </c>
      <c r="W31" s="13">
        <v>20.285131909090911</v>
      </c>
      <c r="X31" s="4"/>
      <c r="Y31" s="4">
        <f t="shared" si="2"/>
        <v>36457</v>
      </c>
      <c r="Z31" s="14">
        <f>SUM(V$8:V31)/1000</f>
        <v>0.47144564345454543</v>
      </c>
      <c r="AA31" s="14">
        <f>SUM(W$8:W31)/1000</f>
        <v>0.45240389699999989</v>
      </c>
      <c r="AN31" s="4">
        <v>45223</v>
      </c>
      <c r="AO31" s="5">
        <v>2.0536729999999705</v>
      </c>
      <c r="AP31" s="5">
        <v>2.4883479999997853</v>
      </c>
      <c r="AR31" s="4">
        <v>45223</v>
      </c>
      <c r="AS31" s="14">
        <f>SUM(AO$8:AO31)/1000</f>
        <v>3.8501227000000006E-2</v>
      </c>
      <c r="AT31" s="14">
        <f>SUM(AP$8:AP31)/1000</f>
        <v>5.4182431999999739E-2</v>
      </c>
    </row>
    <row r="32" spans="1:46" x14ac:dyDescent="0.25">
      <c r="A32" s="4">
        <v>45224</v>
      </c>
      <c r="B32" s="5">
        <f t="shared" si="0"/>
        <v>23.006541818181905</v>
      </c>
      <c r="C32" s="5">
        <f t="shared" si="0"/>
        <v>22.737886999999997</v>
      </c>
      <c r="D32" s="5"/>
      <c r="E32" s="4">
        <v>45224</v>
      </c>
      <c r="F32" s="5">
        <f t="shared" si="1"/>
        <v>0.5329534122727273</v>
      </c>
      <c r="G32" s="5">
        <f t="shared" si="1"/>
        <v>0.52932421599999957</v>
      </c>
      <c r="U32" s="4">
        <v>36458</v>
      </c>
      <c r="V32" s="13">
        <v>20.968089818181816</v>
      </c>
      <c r="W32" s="13">
        <v>20.143784</v>
      </c>
      <c r="X32" s="4"/>
      <c r="Y32" s="4">
        <f t="shared" si="2"/>
        <v>36458</v>
      </c>
      <c r="Z32" s="14">
        <f>SUM(V$8:V32)/1000</f>
        <v>0.49241373327272719</v>
      </c>
      <c r="AA32" s="14">
        <f>SUM(W$8:W32)/1000</f>
        <v>0.47254768099999989</v>
      </c>
      <c r="AN32" s="4">
        <v>45224</v>
      </c>
      <c r="AO32" s="5">
        <v>2.0384520000000883</v>
      </c>
      <c r="AP32" s="5">
        <v>2.5941029999999978</v>
      </c>
      <c r="AR32" s="4">
        <v>45224</v>
      </c>
      <c r="AS32" s="14">
        <f>SUM(AO$8:AO32)/1000</f>
        <v>4.0539679000000092E-2</v>
      </c>
      <c r="AT32" s="14">
        <f>SUM(AP$8:AP32)/1000</f>
        <v>5.6776534999999732E-2</v>
      </c>
    </row>
    <row r="33" spans="1:46" x14ac:dyDescent="0.25">
      <c r="A33" s="4">
        <v>45225</v>
      </c>
      <c r="B33" s="5">
        <f t="shared" si="0"/>
        <v>22.942877181818108</v>
      </c>
      <c r="C33" s="5">
        <f t="shared" si="0"/>
        <v>22.606928181818169</v>
      </c>
      <c r="D33" s="5"/>
      <c r="E33" s="4">
        <v>45225</v>
      </c>
      <c r="F33" s="5">
        <f t="shared" si="1"/>
        <v>0.55589628945454528</v>
      </c>
      <c r="G33" s="5">
        <f t="shared" si="1"/>
        <v>0.55193114418181777</v>
      </c>
      <c r="U33" s="4">
        <v>36459</v>
      </c>
      <c r="V33" s="13">
        <v>20.895475181818181</v>
      </c>
      <c r="W33" s="13">
        <v>20.126878181818181</v>
      </c>
      <c r="X33" s="4"/>
      <c r="Y33" s="4">
        <f t="shared" si="2"/>
        <v>36459</v>
      </c>
      <c r="Z33" s="14">
        <f>SUM(V$8:V33)/1000</f>
        <v>0.51330920845454531</v>
      </c>
      <c r="AA33" s="14">
        <f>SUM(W$8:W33)/1000</f>
        <v>0.49267455918181807</v>
      </c>
      <c r="AN33" s="4">
        <v>45225</v>
      </c>
      <c r="AO33" s="5">
        <v>2.0474019999999271</v>
      </c>
      <c r="AP33" s="5">
        <v>2.4800499999999879</v>
      </c>
      <c r="AR33" s="4">
        <v>45225</v>
      </c>
      <c r="AS33" s="14">
        <f>SUM(AO$8:AO33)/1000</f>
        <v>4.258708100000002E-2</v>
      </c>
      <c r="AT33" s="14">
        <f>SUM(AP$8:AP33)/1000</f>
        <v>5.9256584999999716E-2</v>
      </c>
    </row>
    <row r="34" spans="1:46" x14ac:dyDescent="0.25">
      <c r="A34" s="4">
        <v>45226</v>
      </c>
      <c r="B34" s="5">
        <f t="shared" si="0"/>
        <v>23.561569090909135</v>
      </c>
      <c r="C34" s="5">
        <f t="shared" si="0"/>
        <v>22.013377727273014</v>
      </c>
      <c r="D34" s="5"/>
      <c r="E34" s="4">
        <v>45226</v>
      </c>
      <c r="F34" s="5">
        <f t="shared" si="1"/>
        <v>0.5794578585454544</v>
      </c>
      <c r="G34" s="5">
        <f t="shared" si="1"/>
        <v>0.57394452190909073</v>
      </c>
      <c r="U34" s="4">
        <v>36460</v>
      </c>
      <c r="V34" s="13">
        <v>21.62083509090909</v>
      </c>
      <c r="W34" s="13">
        <v>19.553545727272727</v>
      </c>
      <c r="X34" s="4"/>
      <c r="Y34" s="4">
        <f t="shared" si="2"/>
        <v>36460</v>
      </c>
      <c r="Z34" s="14">
        <f>SUM(V$8:V34)/1000</f>
        <v>0.53493004354545437</v>
      </c>
      <c r="AA34" s="14">
        <f>SUM(W$8:W34)/1000</f>
        <v>0.51222810490909076</v>
      </c>
      <c r="AN34" s="4">
        <v>45226</v>
      </c>
      <c r="AO34" s="5">
        <v>1.9407340000000464</v>
      </c>
      <c r="AP34" s="5">
        <v>2.4598320000002856</v>
      </c>
      <c r="AR34" s="4">
        <v>45226</v>
      </c>
      <c r="AS34" s="14">
        <f>SUM(AO$8:AO34)/1000</f>
        <v>4.4527815000000068E-2</v>
      </c>
      <c r="AT34" s="14">
        <f>SUM(AP$8:AP34)/1000</f>
        <v>6.1716417000000003E-2</v>
      </c>
    </row>
    <row r="35" spans="1:46" x14ac:dyDescent="0.25">
      <c r="A35" s="4">
        <v>45227</v>
      </c>
      <c r="B35" s="5">
        <f t="shared" si="0"/>
        <v>23.30471009090904</v>
      </c>
      <c r="C35" s="5">
        <f t="shared" si="0"/>
        <v>20.00867645454554</v>
      </c>
      <c r="D35" s="5"/>
      <c r="E35" s="4">
        <v>45227</v>
      </c>
      <c r="F35" s="5">
        <f t="shared" si="1"/>
        <v>0.60276256863636357</v>
      </c>
      <c r="G35" s="5">
        <f t="shared" si="1"/>
        <v>0.59395319836363636</v>
      </c>
      <c r="U35" s="4">
        <v>36461</v>
      </c>
      <c r="V35" s="13">
        <v>21.16871609090909</v>
      </c>
      <c r="W35" s="13">
        <v>17.446731454545453</v>
      </c>
      <c r="X35" s="4"/>
      <c r="Y35" s="4">
        <f t="shared" si="2"/>
        <v>36461</v>
      </c>
      <c r="Z35" s="14">
        <f>SUM(V$8:V35)/1000</f>
        <v>0.55609875963636357</v>
      </c>
      <c r="AA35" s="14">
        <f>SUM(W$8:W35)/1000</f>
        <v>0.52967483636363621</v>
      </c>
      <c r="AN35" s="4">
        <v>45227</v>
      </c>
      <c r="AO35" s="5">
        <v>2.1359939999999518</v>
      </c>
      <c r="AP35" s="5">
        <v>2.5619450000000854</v>
      </c>
      <c r="AR35" s="4">
        <v>45227</v>
      </c>
      <c r="AS35" s="14">
        <f>SUM(AO$8:AO35)/1000</f>
        <v>4.6663809000000021E-2</v>
      </c>
      <c r="AT35" s="14">
        <f>SUM(AP$8:AP35)/1000</f>
        <v>6.4278362000000089E-2</v>
      </c>
    </row>
    <row r="36" spans="1:46" x14ac:dyDescent="0.25">
      <c r="A36" s="4">
        <v>45228</v>
      </c>
      <c r="B36" s="5">
        <f t="shared" si="0"/>
        <v>23.057052909090856</v>
      </c>
      <c r="C36" s="5">
        <f t="shared" si="0"/>
        <v>19.989139636363582</v>
      </c>
      <c r="D36" s="5"/>
      <c r="E36" s="4">
        <v>45228</v>
      </c>
      <c r="F36" s="5">
        <f t="shared" si="1"/>
        <v>0.62581962154545434</v>
      </c>
      <c r="G36" s="5">
        <f t="shared" si="1"/>
        <v>0.61394233799999987</v>
      </c>
      <c r="U36" s="4">
        <v>36462</v>
      </c>
      <c r="V36" s="13">
        <v>20.87077690909091</v>
      </c>
      <c r="W36" s="13">
        <v>17.521275636363637</v>
      </c>
      <c r="X36" s="4"/>
      <c r="Y36" s="4">
        <f t="shared" si="2"/>
        <v>36462</v>
      </c>
      <c r="Z36" s="14">
        <f>SUM(V$8:V36)/1000</f>
        <v>0.57696953654545435</v>
      </c>
      <c r="AA36" s="14">
        <f>SUM(W$8:W36)/1000</f>
        <v>0.54719611199999985</v>
      </c>
      <c r="AN36" s="4">
        <v>45228</v>
      </c>
      <c r="AO36" s="5">
        <v>2.1862759999999453</v>
      </c>
      <c r="AP36" s="5">
        <v>2.4678639999999472</v>
      </c>
      <c r="AR36" s="4">
        <v>45228</v>
      </c>
      <c r="AS36" s="14">
        <f>SUM(AO$8:AO36)/1000</f>
        <v>4.8850084999999967E-2</v>
      </c>
      <c r="AT36" s="14">
        <f>SUM(AP$8:AP36)/1000</f>
        <v>6.6746226000000033E-2</v>
      </c>
    </row>
    <row r="37" spans="1:46" x14ac:dyDescent="0.25">
      <c r="A37" s="4">
        <v>45229</v>
      </c>
      <c r="B37" s="5">
        <f t="shared" si="0"/>
        <v>22.413194909091004</v>
      </c>
      <c r="C37" s="5">
        <f t="shared" si="0"/>
        <v>22.173172181818153</v>
      </c>
      <c r="D37" s="5"/>
      <c r="E37" s="4">
        <v>45229</v>
      </c>
      <c r="F37" s="5">
        <f t="shared" si="1"/>
        <v>0.64823281645454534</v>
      </c>
      <c r="G37" s="5">
        <f t="shared" si="1"/>
        <v>0.636115510181818</v>
      </c>
      <c r="U37" s="4">
        <v>36463</v>
      </c>
      <c r="V37" s="13">
        <v>20.08038190909091</v>
      </c>
      <c r="W37" s="13">
        <v>19.643672181818182</v>
      </c>
      <c r="X37" s="4"/>
      <c r="Y37" s="4">
        <f t="shared" si="2"/>
        <v>36463</v>
      </c>
      <c r="Z37" s="14">
        <f>SUM(V$8:V37)/1000</f>
        <v>0.59704991845454525</v>
      </c>
      <c r="AA37" s="14">
        <f>SUM(W$8:W37)/1000</f>
        <v>0.56683978418181802</v>
      </c>
      <c r="AN37" s="4">
        <v>45229</v>
      </c>
      <c r="AO37" s="5">
        <v>2.3328130000000931</v>
      </c>
      <c r="AP37" s="5">
        <v>2.5294999999999712</v>
      </c>
      <c r="AR37" s="4">
        <v>45229</v>
      </c>
      <c r="AS37" s="14">
        <f>SUM(AO$8:AO37)/1000</f>
        <v>5.118289800000006E-2</v>
      </c>
      <c r="AT37" s="14">
        <f>SUM(AP$8:AP37)/1000</f>
        <v>6.927572600000001E-2</v>
      </c>
    </row>
    <row r="38" spans="1:46" x14ac:dyDescent="0.25">
      <c r="A38" s="4">
        <v>45230</v>
      </c>
      <c r="B38" s="5">
        <f t="shared" si="0"/>
        <v>23.997224363636324</v>
      </c>
      <c r="C38" s="5">
        <f t="shared" si="0"/>
        <v>22.20624209090909</v>
      </c>
      <c r="D38" s="5"/>
      <c r="E38" s="4">
        <v>45230</v>
      </c>
      <c r="F38" s="5">
        <f t="shared" si="1"/>
        <v>0.67223004081818161</v>
      </c>
      <c r="G38" s="5">
        <f t="shared" si="1"/>
        <v>0.65832175227272705</v>
      </c>
      <c r="U38" s="4">
        <v>36464</v>
      </c>
      <c r="V38" s="13">
        <v>21.106568363636363</v>
      </c>
      <c r="W38" s="13">
        <v>19.820752090909092</v>
      </c>
      <c r="X38" s="4"/>
      <c r="Y38" s="4">
        <f t="shared" si="2"/>
        <v>36464</v>
      </c>
      <c r="Z38" s="14">
        <f>SUM(V$8:V38)/1000</f>
        <v>0.61815648681818158</v>
      </c>
      <c r="AA38" s="14">
        <f>SUM(W$8:W38)/1000</f>
        <v>0.58666053627272707</v>
      </c>
      <c r="AN38" s="4">
        <v>45230</v>
      </c>
      <c r="AO38" s="5">
        <v>2.8906559999999604</v>
      </c>
      <c r="AP38" s="5">
        <v>2.3854899999999977</v>
      </c>
      <c r="AR38" s="4">
        <v>45230</v>
      </c>
      <c r="AS38" s="14">
        <f>SUM(AO$8:AO38)/1000</f>
        <v>5.4073554000000017E-2</v>
      </c>
      <c r="AT38" s="14">
        <f>SUM(AP$8:AP38)/1000</f>
        <v>7.1661216000000014E-2</v>
      </c>
    </row>
    <row r="39" spans="1:46" x14ac:dyDescent="0.25">
      <c r="A39" s="4">
        <v>45231</v>
      </c>
      <c r="B39" s="5">
        <f t="shared" si="0"/>
        <v>24.527288363636309</v>
      </c>
      <c r="C39" s="5">
        <f t="shared" si="0"/>
        <v>21.725697090909158</v>
      </c>
      <c r="D39" s="5"/>
      <c r="E39" s="4">
        <v>45231</v>
      </c>
      <c r="F39" s="5">
        <f t="shared" si="1"/>
        <v>0.69675732918181799</v>
      </c>
      <c r="G39" s="5">
        <f t="shared" si="1"/>
        <v>0.68004744936363626</v>
      </c>
      <c r="U39" s="4">
        <v>36465</v>
      </c>
      <c r="V39" s="13">
        <v>21.397626363636363</v>
      </c>
      <c r="W39" s="13">
        <v>19.273297090909089</v>
      </c>
      <c r="X39" s="4"/>
      <c r="Y39" s="4">
        <f t="shared" si="2"/>
        <v>36465</v>
      </c>
      <c r="Z39" s="14">
        <f>SUM(V$8:V39)/1000</f>
        <v>0.63955411318181798</v>
      </c>
      <c r="AA39" s="14">
        <f>SUM(W$8:W39)/1000</f>
        <v>0.60593383336363615</v>
      </c>
      <c r="AN39" s="4">
        <v>45231</v>
      </c>
      <c r="AO39" s="5">
        <v>3.1296619999999455</v>
      </c>
      <c r="AP39" s="5">
        <v>2.4524000000000665</v>
      </c>
      <c r="AR39" s="4">
        <v>45231</v>
      </c>
      <c r="AS39" s="14">
        <f>SUM(AO$8:AO39)/1000</f>
        <v>5.720321599999996E-2</v>
      </c>
      <c r="AT39" s="14">
        <f>SUM(AP$8:AP39)/1000</f>
        <v>7.4113616000000077E-2</v>
      </c>
    </row>
    <row r="40" spans="1:46" x14ac:dyDescent="0.25">
      <c r="A40" s="4">
        <v>45232</v>
      </c>
      <c r="B40" s="5">
        <f t="shared" ref="B40:C71" si="3">V40+AO40</f>
        <v>26.046788727272727</v>
      </c>
      <c r="C40" s="5">
        <f t="shared" si="3"/>
        <v>21.061176545454693</v>
      </c>
      <c r="D40" s="5"/>
      <c r="E40" s="4">
        <v>45232</v>
      </c>
      <c r="F40" s="5">
        <f t="shared" ref="F40:G71" si="4">Z40+AS40</f>
        <v>0.7228041179090906</v>
      </c>
      <c r="G40" s="5">
        <f t="shared" si="4"/>
        <v>0.70110862590909095</v>
      </c>
      <c r="U40" s="4">
        <v>36466</v>
      </c>
      <c r="V40" s="13">
        <v>22.884267727272729</v>
      </c>
      <c r="W40" s="13">
        <v>18.660836545454547</v>
      </c>
      <c r="X40" s="4"/>
      <c r="Y40" s="4">
        <f t="shared" si="2"/>
        <v>36466</v>
      </c>
      <c r="Z40" s="14">
        <f>SUM(V$8:V40)/1000</f>
        <v>0.66243838090909068</v>
      </c>
      <c r="AA40" s="14">
        <f>SUM(W$8:W40)/1000</f>
        <v>0.62459466990909074</v>
      </c>
      <c r="AN40" s="4">
        <v>45232</v>
      </c>
      <c r="AO40" s="5">
        <v>3.1625209999999973</v>
      </c>
      <c r="AP40" s="5">
        <v>2.4003400000001456</v>
      </c>
      <c r="AR40" s="4">
        <v>45232</v>
      </c>
      <c r="AS40" s="14">
        <f>SUM(AO$8:AO40)/1000</f>
        <v>6.0365736999999961E-2</v>
      </c>
      <c r="AT40" s="14">
        <f>SUM(AP$8:AP40)/1000</f>
        <v>7.6513956000000216E-2</v>
      </c>
    </row>
    <row r="41" spans="1:46" x14ac:dyDescent="0.25">
      <c r="A41" s="4">
        <v>45233</v>
      </c>
      <c r="B41" s="5">
        <f t="shared" si="3"/>
        <v>26.138352909090919</v>
      </c>
      <c r="C41" s="5">
        <f t="shared" si="3"/>
        <v>22.362229909091099</v>
      </c>
      <c r="D41" s="5"/>
      <c r="E41" s="4">
        <v>45233</v>
      </c>
      <c r="F41" s="5">
        <f t="shared" si="4"/>
        <v>0.74894247081818155</v>
      </c>
      <c r="G41" s="5">
        <f t="shared" si="4"/>
        <v>0.72347085581818205</v>
      </c>
      <c r="U41" s="4">
        <v>36467</v>
      </c>
      <c r="V41" s="13">
        <v>22.991678909090908</v>
      </c>
      <c r="W41" s="13">
        <v>19.743189909090908</v>
      </c>
      <c r="X41" s="4"/>
      <c r="Y41" s="4">
        <f t="shared" si="2"/>
        <v>36467</v>
      </c>
      <c r="Z41" s="14">
        <f>SUM(V$8:V41)/1000</f>
        <v>0.68543005981818161</v>
      </c>
      <c r="AA41" s="14">
        <f>SUM(W$8:W41)/1000</f>
        <v>0.64433785981818159</v>
      </c>
      <c r="AN41" s="4">
        <v>45233</v>
      </c>
      <c r="AO41" s="5">
        <v>3.1466740000000115</v>
      </c>
      <c r="AP41" s="5">
        <v>2.6190400000001914</v>
      </c>
      <c r="AR41" s="4">
        <v>45233</v>
      </c>
      <c r="AS41" s="14">
        <f>SUM(AO$8:AO41)/1000</f>
        <v>6.3512410999999977E-2</v>
      </c>
      <c r="AT41" s="14">
        <f>SUM(AP$8:AP41)/1000</f>
        <v>7.9132996000000413E-2</v>
      </c>
    </row>
    <row r="42" spans="1:46" x14ac:dyDescent="0.25">
      <c r="A42" s="4">
        <v>45234</v>
      </c>
      <c r="B42" s="5">
        <f t="shared" si="3"/>
        <v>25.383461454545447</v>
      </c>
      <c r="C42" s="5">
        <f t="shared" si="3"/>
        <v>21.494683000000023</v>
      </c>
      <c r="D42" s="5"/>
      <c r="E42" s="4">
        <v>45234</v>
      </c>
      <c r="F42" s="5">
        <f t="shared" si="4"/>
        <v>0.77432593227272695</v>
      </c>
      <c r="G42" s="5">
        <f t="shared" si="4"/>
        <v>0.74496553881818206</v>
      </c>
      <c r="U42" s="4">
        <v>36468</v>
      </c>
      <c r="V42" s="13">
        <v>22.425151454545453</v>
      </c>
      <c r="W42" s="13">
        <v>18.892213000000002</v>
      </c>
      <c r="X42" s="4"/>
      <c r="Y42" s="4">
        <f t="shared" si="2"/>
        <v>36468</v>
      </c>
      <c r="Z42" s="14">
        <f>SUM(V$8:V42)/1000</f>
        <v>0.70785521127272699</v>
      </c>
      <c r="AA42" s="14">
        <f>SUM(W$8:W42)/1000</f>
        <v>0.66323007281818158</v>
      </c>
      <c r="AN42" s="4">
        <v>45234</v>
      </c>
      <c r="AO42" s="5">
        <v>2.9583099999999947</v>
      </c>
      <c r="AP42" s="5">
        <v>2.6024700000000234</v>
      </c>
      <c r="AR42" s="4">
        <v>45234</v>
      </c>
      <c r="AS42" s="14">
        <f>SUM(AO$8:AO42)/1000</f>
        <v>6.6470720999999969E-2</v>
      </c>
      <c r="AT42" s="14">
        <f>SUM(AP$8:AP42)/1000</f>
        <v>8.1735466000000437E-2</v>
      </c>
    </row>
    <row r="43" spans="1:46" x14ac:dyDescent="0.25">
      <c r="A43" s="4">
        <v>45235</v>
      </c>
      <c r="B43" s="5">
        <f t="shared" si="3"/>
        <v>22.05465663636361</v>
      </c>
      <c r="C43" s="5">
        <f t="shared" si="3"/>
        <v>21.389863909090689</v>
      </c>
      <c r="D43" s="5"/>
      <c r="E43" s="4">
        <v>45235</v>
      </c>
      <c r="F43" s="5">
        <f t="shared" si="4"/>
        <v>0.79638058890909069</v>
      </c>
      <c r="G43" s="5">
        <f t="shared" si="4"/>
        <v>0.76635540272727276</v>
      </c>
      <c r="U43" s="4">
        <v>36469</v>
      </c>
      <c r="V43" s="13">
        <v>19.188326636363637</v>
      </c>
      <c r="W43" s="13">
        <v>18.922183909090908</v>
      </c>
      <c r="X43" s="4"/>
      <c r="Y43" s="4">
        <f t="shared" si="2"/>
        <v>36469</v>
      </c>
      <c r="Z43" s="14">
        <f>SUM(V$8:V43)/1000</f>
        <v>0.72704353790909071</v>
      </c>
      <c r="AA43" s="14">
        <f>SUM(W$8:W43)/1000</f>
        <v>0.68215225672727253</v>
      </c>
      <c r="AN43" s="4">
        <v>45235</v>
      </c>
      <c r="AO43" s="5">
        <v>2.8663299999999734</v>
      </c>
      <c r="AP43" s="5">
        <v>2.467679999999782</v>
      </c>
      <c r="AR43" s="4">
        <v>45235</v>
      </c>
      <c r="AS43" s="14">
        <f>SUM(AO$8:AO43)/1000</f>
        <v>6.9337050999999941E-2</v>
      </c>
      <c r="AT43" s="14">
        <f>SUM(AP$8:AP43)/1000</f>
        <v>8.4203146000000229E-2</v>
      </c>
    </row>
    <row r="44" spans="1:46" x14ac:dyDescent="0.25">
      <c r="A44" s="4">
        <v>45236</v>
      </c>
      <c r="B44" s="5">
        <f t="shared" si="3"/>
        <v>22.68295681818185</v>
      </c>
      <c r="C44" s="5">
        <f t="shared" si="3"/>
        <v>22.211759727272835</v>
      </c>
      <c r="D44" s="5"/>
      <c r="E44" s="4">
        <v>45236</v>
      </c>
      <c r="F44" s="5">
        <f t="shared" si="4"/>
        <v>0.81906354572727236</v>
      </c>
      <c r="G44" s="5">
        <f t="shared" si="4"/>
        <v>0.78856716245454561</v>
      </c>
      <c r="U44" s="4">
        <v>36470</v>
      </c>
      <c r="V44" s="13">
        <v>19.786746818181818</v>
      </c>
      <c r="W44" s="13">
        <v>19.791679727272726</v>
      </c>
      <c r="X44" s="4"/>
      <c r="Y44" s="4">
        <f t="shared" si="2"/>
        <v>36470</v>
      </c>
      <c r="Z44" s="14">
        <f>SUM(V$8:V44)/1000</f>
        <v>0.74683028472727242</v>
      </c>
      <c r="AA44" s="14">
        <f>SUM(W$8:W44)/1000</f>
        <v>0.70194393645454523</v>
      </c>
      <c r="AN44" s="4">
        <v>45236</v>
      </c>
      <c r="AO44" s="5">
        <v>2.8962100000000319</v>
      </c>
      <c r="AP44" s="5">
        <v>2.4200800000001106</v>
      </c>
      <c r="AR44" s="4">
        <v>45236</v>
      </c>
      <c r="AS44" s="14">
        <f>SUM(AO$8:AO44)/1000</f>
        <v>7.2233260999999965E-2</v>
      </c>
      <c r="AT44" s="14">
        <f>SUM(AP$8:AP44)/1000</f>
        <v>8.6623226000000345E-2</v>
      </c>
    </row>
    <row r="45" spans="1:46" x14ac:dyDescent="0.25">
      <c r="A45" s="4">
        <v>45237</v>
      </c>
      <c r="B45" s="5">
        <f t="shared" si="3"/>
        <v>23.364200090909105</v>
      </c>
      <c r="C45" s="5">
        <f t="shared" si="3"/>
        <v>22.605763909091046</v>
      </c>
      <c r="D45" s="5"/>
      <c r="E45" s="4">
        <v>45237</v>
      </c>
      <c r="F45" s="5">
        <f t="shared" si="4"/>
        <v>0.84242774581818147</v>
      </c>
      <c r="G45" s="5">
        <f t="shared" si="4"/>
        <v>0.81117292636363658</v>
      </c>
      <c r="U45" s="4">
        <v>36471</v>
      </c>
      <c r="V45" s="13">
        <v>20.829280090909091</v>
      </c>
      <c r="W45" s="13">
        <v>20.198443909090908</v>
      </c>
      <c r="X45" s="4"/>
      <c r="Y45" s="4">
        <f t="shared" si="2"/>
        <v>36471</v>
      </c>
      <c r="Z45" s="14">
        <f>SUM(V$8:V45)/1000</f>
        <v>0.76765956481818143</v>
      </c>
      <c r="AA45" s="14">
        <f>SUM(W$8:W45)/1000</f>
        <v>0.72214238036363609</v>
      </c>
      <c r="AN45" s="4">
        <v>45237</v>
      </c>
      <c r="AO45" s="5">
        <v>2.5349200000000129</v>
      </c>
      <c r="AP45" s="5">
        <v>2.4073200000001376</v>
      </c>
      <c r="AR45" s="4">
        <v>45237</v>
      </c>
      <c r="AS45" s="14">
        <f>SUM(AO$8:AO45)/1000</f>
        <v>7.4768180999999989E-2</v>
      </c>
      <c r="AT45" s="14">
        <f>SUM(AP$8:AP45)/1000</f>
        <v>8.9030546000000488E-2</v>
      </c>
    </row>
    <row r="46" spans="1:46" x14ac:dyDescent="0.25">
      <c r="A46" s="4">
        <v>45238</v>
      </c>
      <c r="B46" s="5">
        <f t="shared" si="3"/>
        <v>24.054024363636358</v>
      </c>
      <c r="C46" s="5">
        <f t="shared" si="3"/>
        <v>22.976311272726868</v>
      </c>
      <c r="D46" s="5"/>
      <c r="E46" s="4">
        <v>45238</v>
      </c>
      <c r="F46" s="5">
        <f t="shared" si="4"/>
        <v>0.86648177018181782</v>
      </c>
      <c r="G46" s="5">
        <f t="shared" si="4"/>
        <v>0.83414923763636339</v>
      </c>
      <c r="U46" s="4">
        <v>36472</v>
      </c>
      <c r="V46" s="13">
        <v>21.883644363636364</v>
      </c>
      <c r="W46" s="13">
        <v>20.592221272727272</v>
      </c>
      <c r="X46" s="4"/>
      <c r="Y46" s="4">
        <f t="shared" si="2"/>
        <v>36472</v>
      </c>
      <c r="Z46" s="14">
        <f>SUM(V$8:V46)/1000</f>
        <v>0.78954320918181786</v>
      </c>
      <c r="AA46" s="14">
        <f>SUM(W$8:W46)/1000</f>
        <v>0.74273460163636329</v>
      </c>
      <c r="AN46" s="4">
        <v>45238</v>
      </c>
      <c r="AO46" s="5">
        <v>2.1703799999999935</v>
      </c>
      <c r="AP46" s="5">
        <v>2.3840899999995955</v>
      </c>
      <c r="AR46" s="4">
        <v>45238</v>
      </c>
      <c r="AS46" s="14">
        <f>SUM(AO$8:AO46)/1000</f>
        <v>7.6938560999999975E-2</v>
      </c>
      <c r="AT46" s="14">
        <f>SUM(AP$8:AP46)/1000</f>
        <v>9.1414636000000091E-2</v>
      </c>
    </row>
    <row r="47" spans="1:46" x14ac:dyDescent="0.25">
      <c r="A47" s="4">
        <v>45239</v>
      </c>
      <c r="B47" s="5">
        <f t="shared" si="3"/>
        <v>24.015055363636321</v>
      </c>
      <c r="C47" s="5">
        <f t="shared" si="3"/>
        <v>22.908233909091045</v>
      </c>
      <c r="D47" s="5"/>
      <c r="E47" s="4">
        <v>45239</v>
      </c>
      <c r="F47" s="5">
        <f t="shared" si="4"/>
        <v>0.89049682554545417</v>
      </c>
      <c r="G47" s="5">
        <f t="shared" si="4"/>
        <v>0.85705747154545442</v>
      </c>
      <c r="U47" s="4">
        <v>36473</v>
      </c>
      <c r="V47" s="13">
        <v>21.784205363636364</v>
      </c>
      <c r="W47" s="13">
        <v>20.51418390909091</v>
      </c>
      <c r="X47" s="4"/>
      <c r="Y47" s="4">
        <f t="shared" si="2"/>
        <v>36473</v>
      </c>
      <c r="Z47" s="14">
        <f>SUM(V$8:V47)/1000</f>
        <v>0.81132741454545421</v>
      </c>
      <c r="AA47" s="14">
        <f>SUM(W$8:W47)/1000</f>
        <v>0.76324878554545417</v>
      </c>
      <c r="AN47" s="4">
        <v>45239</v>
      </c>
      <c r="AO47" s="5">
        <v>2.2308499999999576</v>
      </c>
      <c r="AP47" s="5">
        <v>2.3940500000001359</v>
      </c>
      <c r="AR47" s="4">
        <v>45239</v>
      </c>
      <c r="AS47" s="14">
        <f>SUM(AO$8:AO47)/1000</f>
        <v>7.916941099999994E-2</v>
      </c>
      <c r="AT47" s="14">
        <f>SUM(AP$8:AP47)/1000</f>
        <v>9.3808686000000224E-2</v>
      </c>
    </row>
    <row r="48" spans="1:46" x14ac:dyDescent="0.25">
      <c r="A48" s="4">
        <v>45240</v>
      </c>
      <c r="B48" s="5">
        <f t="shared" si="3"/>
        <v>24.050370545454562</v>
      </c>
      <c r="C48" s="5">
        <f t="shared" si="3"/>
        <v>23.025235363636359</v>
      </c>
      <c r="D48" s="5"/>
      <c r="E48" s="4">
        <v>45240</v>
      </c>
      <c r="F48" s="5">
        <f t="shared" si="4"/>
        <v>0.91454719609090884</v>
      </c>
      <c r="G48" s="5">
        <f t="shared" si="4"/>
        <v>0.88008270690909085</v>
      </c>
      <c r="U48" s="4">
        <v>36474</v>
      </c>
      <c r="V48" s="13">
        <v>21.840178545454545</v>
      </c>
      <c r="W48" s="13">
        <v>20.590993363636365</v>
      </c>
      <c r="X48" s="4"/>
      <c r="Y48" s="4">
        <f t="shared" si="2"/>
        <v>36474</v>
      </c>
      <c r="Z48" s="14">
        <f>SUM(V$8:V48)/1000</f>
        <v>0.83316759309090882</v>
      </c>
      <c r="AA48" s="14">
        <f>SUM(W$8:W48)/1000</f>
        <v>0.78383977890909062</v>
      </c>
      <c r="AN48" s="4">
        <v>45240</v>
      </c>
      <c r="AO48" s="5">
        <v>2.2101920000000161</v>
      </c>
      <c r="AP48" s="5">
        <v>2.4342419999999931</v>
      </c>
      <c r="AR48" s="4">
        <v>45240</v>
      </c>
      <c r="AS48" s="14">
        <f>SUM(AO$8:AO48)/1000</f>
        <v>8.1379602999999967E-2</v>
      </c>
      <c r="AT48" s="14">
        <f>SUM(AP$8:AP48)/1000</f>
        <v>9.6242928000000214E-2</v>
      </c>
    </row>
    <row r="49" spans="1:46" x14ac:dyDescent="0.25">
      <c r="A49" s="4">
        <v>45241</v>
      </c>
      <c r="B49" s="5">
        <f t="shared" si="3"/>
        <v>23.555180363636389</v>
      </c>
      <c r="C49" s="5">
        <f t="shared" si="3"/>
        <v>21.83881418181825</v>
      </c>
      <c r="D49" s="5"/>
      <c r="E49" s="4">
        <v>45241</v>
      </c>
      <c r="F49" s="5">
        <f t="shared" si="4"/>
        <v>0.93810237645454519</v>
      </c>
      <c r="G49" s="5">
        <f t="shared" si="4"/>
        <v>0.90192152109090906</v>
      </c>
      <c r="U49" s="4">
        <v>36475</v>
      </c>
      <c r="V49" s="13">
        <v>21.286322363636362</v>
      </c>
      <c r="W49" s="13">
        <v>19.39598918181818</v>
      </c>
      <c r="X49" s="4"/>
      <c r="Y49" s="4">
        <f t="shared" si="2"/>
        <v>36475</v>
      </c>
      <c r="Z49" s="14">
        <f>SUM(V$8:V49)/1000</f>
        <v>0.85445391545454519</v>
      </c>
      <c r="AA49" s="14">
        <f>SUM(W$8:W49)/1000</f>
        <v>0.8032357680909088</v>
      </c>
      <c r="AN49" s="4">
        <v>45241</v>
      </c>
      <c r="AO49" s="5">
        <v>2.2688580000000256</v>
      </c>
      <c r="AP49" s="5">
        <v>2.4428250000000702</v>
      </c>
      <c r="AR49" s="4">
        <v>45241</v>
      </c>
      <c r="AS49" s="14">
        <f>SUM(AO$8:AO49)/1000</f>
        <v>8.364846099999998E-2</v>
      </c>
      <c r="AT49" s="14">
        <f>SUM(AP$8:AP49)/1000</f>
        <v>9.8685753000000292E-2</v>
      </c>
    </row>
    <row r="50" spans="1:46" x14ac:dyDescent="0.25">
      <c r="A50" s="4">
        <v>45242</v>
      </c>
      <c r="B50" s="5">
        <f t="shared" si="3"/>
        <v>23.505593909090919</v>
      </c>
      <c r="C50" s="5">
        <f t="shared" si="3"/>
        <v>21.478038636363635</v>
      </c>
      <c r="D50" s="5"/>
      <c r="E50" s="4">
        <v>45242</v>
      </c>
      <c r="F50" s="5">
        <f t="shared" si="4"/>
        <v>0.96160797036363599</v>
      </c>
      <c r="G50" s="5">
        <f t="shared" si="4"/>
        <v>0.92339955972727272</v>
      </c>
      <c r="U50" s="4">
        <v>36476</v>
      </c>
      <c r="V50" s="13">
        <v>21.060077909090911</v>
      </c>
      <c r="W50" s="13">
        <v>19.050439636363638</v>
      </c>
      <c r="X50" s="4"/>
      <c r="Y50" s="4">
        <f t="shared" si="2"/>
        <v>36476</v>
      </c>
      <c r="Z50" s="14">
        <f>SUM(V$8:V50)/1000</f>
        <v>0.875513993363636</v>
      </c>
      <c r="AA50" s="14">
        <f>SUM(W$8:W50)/1000</f>
        <v>0.82228620772727246</v>
      </c>
      <c r="AN50" s="4">
        <v>45242</v>
      </c>
      <c r="AO50" s="5">
        <v>2.4455160000000093</v>
      </c>
      <c r="AP50" s="5">
        <v>2.4275989999999958</v>
      </c>
      <c r="AR50" s="4">
        <v>45242</v>
      </c>
      <c r="AS50" s="14">
        <f>SUM(AO$8:AO50)/1000</f>
        <v>8.6093977000000002E-2</v>
      </c>
      <c r="AT50" s="14">
        <f>SUM(AP$8:AP50)/1000</f>
        <v>0.10111335200000029</v>
      </c>
    </row>
    <row r="51" spans="1:46" x14ac:dyDescent="0.25">
      <c r="A51" s="4">
        <v>45243</v>
      </c>
      <c r="B51" s="5">
        <f t="shared" si="3"/>
        <v>24.321737545454461</v>
      </c>
      <c r="C51" s="5">
        <f t="shared" si="3"/>
        <v>22.46587218181806</v>
      </c>
      <c r="D51" s="5"/>
      <c r="E51" s="4">
        <v>45243</v>
      </c>
      <c r="F51" s="5">
        <f t="shared" si="4"/>
        <v>0.98592970790909051</v>
      </c>
      <c r="G51" s="5">
        <f t="shared" si="4"/>
        <v>0.94586543190909078</v>
      </c>
      <c r="U51" s="4">
        <v>36477</v>
      </c>
      <c r="V51" s="13">
        <v>21.957907545454546</v>
      </c>
      <c r="W51" s="13">
        <v>20.022492181818183</v>
      </c>
      <c r="X51" s="4"/>
      <c r="Y51" s="4">
        <f t="shared" si="2"/>
        <v>36477</v>
      </c>
      <c r="Z51" s="14">
        <f>SUM(V$8:V51)/1000</f>
        <v>0.89747190090909057</v>
      </c>
      <c r="AA51" s="14">
        <f>SUM(W$8:W51)/1000</f>
        <v>0.84230869990909063</v>
      </c>
      <c r="AN51" s="4">
        <v>45243</v>
      </c>
      <c r="AO51" s="5">
        <v>2.3638299999999148</v>
      </c>
      <c r="AP51" s="5">
        <v>2.4433799999998773</v>
      </c>
      <c r="AR51" s="4">
        <v>45243</v>
      </c>
      <c r="AS51" s="14">
        <f>SUM(AO$8:AO51)/1000</f>
        <v>8.8457806999999916E-2</v>
      </c>
      <c r="AT51" s="14">
        <f>SUM(AP$8:AP51)/1000</f>
        <v>0.10355673200000017</v>
      </c>
    </row>
    <row r="52" spans="1:46" x14ac:dyDescent="0.25">
      <c r="A52" s="4">
        <v>45244</v>
      </c>
      <c r="B52" s="5">
        <f t="shared" si="3"/>
        <v>25.991407000000059</v>
      </c>
      <c r="C52" s="5">
        <f t="shared" si="3"/>
        <v>23.715393090909327</v>
      </c>
      <c r="D52" s="5"/>
      <c r="E52" s="4">
        <v>45244</v>
      </c>
      <c r="F52" s="5">
        <f t="shared" si="4"/>
        <v>1.0119211149090905</v>
      </c>
      <c r="G52" s="5">
        <f t="shared" si="4"/>
        <v>0.96958082500000009</v>
      </c>
      <c r="U52" s="4">
        <v>36478</v>
      </c>
      <c r="V52" s="13">
        <v>23.275065000000001</v>
      </c>
      <c r="W52" s="13">
        <v>21.30084309090909</v>
      </c>
      <c r="X52" s="4"/>
      <c r="Y52" s="4">
        <f t="shared" si="2"/>
        <v>36478</v>
      </c>
      <c r="Z52" s="14">
        <f>SUM(V$8:V52)/1000</f>
        <v>0.92074696590909055</v>
      </c>
      <c r="AA52" s="14">
        <f>SUM(W$8:W52)/1000</f>
        <v>0.8636095429999997</v>
      </c>
      <c r="AN52" s="4">
        <v>45244</v>
      </c>
      <c r="AO52" s="5">
        <v>2.716342000000056</v>
      </c>
      <c r="AP52" s="5">
        <v>2.4145500000002356</v>
      </c>
      <c r="AR52" s="4">
        <v>45244</v>
      </c>
      <c r="AS52" s="14">
        <f>SUM(AO$8:AO52)/1000</f>
        <v>9.1174148999999968E-2</v>
      </c>
      <c r="AT52" s="14">
        <f>SUM(AP$8:AP52)/1000</f>
        <v>0.1059712820000004</v>
      </c>
    </row>
    <row r="53" spans="1:46" x14ac:dyDescent="0.25">
      <c r="A53" s="4">
        <v>45245</v>
      </c>
      <c r="B53" s="5">
        <f t="shared" si="3"/>
        <v>26.575470272727209</v>
      </c>
      <c r="C53" s="5">
        <f t="shared" si="3"/>
        <v>23.845524909090958</v>
      </c>
      <c r="D53" s="5"/>
      <c r="E53" s="4">
        <v>45245</v>
      </c>
      <c r="F53" s="5">
        <f t="shared" si="4"/>
        <v>1.0384965851818178</v>
      </c>
      <c r="G53" s="5">
        <f t="shared" si="4"/>
        <v>0.99342634990909118</v>
      </c>
      <c r="U53" s="4">
        <v>36479</v>
      </c>
      <c r="V53" s="13">
        <v>23.576124272727274</v>
      </c>
      <c r="W53" s="13">
        <v>21.369574909090908</v>
      </c>
      <c r="X53" s="4"/>
      <c r="Y53" s="4">
        <f t="shared" si="2"/>
        <v>36479</v>
      </c>
      <c r="Z53" s="14">
        <f>SUM(V$8:V53)/1000</f>
        <v>0.94432309018181781</v>
      </c>
      <c r="AA53" s="14">
        <f>SUM(W$8:W53)/1000</f>
        <v>0.88497911790909067</v>
      </c>
      <c r="AN53" s="4">
        <v>45245</v>
      </c>
      <c r="AO53" s="5">
        <v>2.9993459999999357</v>
      </c>
      <c r="AP53" s="5">
        <v>2.4759500000000494</v>
      </c>
      <c r="AR53" s="4">
        <v>45245</v>
      </c>
      <c r="AS53" s="14">
        <f>SUM(AO$8:AO53)/1000</f>
        <v>9.4173494999999899E-2</v>
      </c>
      <c r="AT53" s="14">
        <f>SUM(AP$8:AP53)/1000</f>
        <v>0.10844723200000045</v>
      </c>
    </row>
    <row r="54" spans="1:46" x14ac:dyDescent="0.25">
      <c r="A54" s="4">
        <v>45246</v>
      </c>
      <c r="B54" s="5">
        <f t="shared" si="3"/>
        <v>26.900828727272771</v>
      </c>
      <c r="C54" s="5">
        <f t="shared" si="3"/>
        <v>25.828322909090904</v>
      </c>
      <c r="D54" s="5"/>
      <c r="E54" s="4">
        <v>45246</v>
      </c>
      <c r="F54" s="5">
        <f t="shared" si="4"/>
        <v>1.0653974139090905</v>
      </c>
      <c r="G54" s="5">
        <f t="shared" si="4"/>
        <v>1.0192546728181819</v>
      </c>
      <c r="U54" s="4">
        <v>36480</v>
      </c>
      <c r="V54" s="13">
        <v>24.124069727272726</v>
      </c>
      <c r="W54" s="13">
        <v>23.134416909090909</v>
      </c>
      <c r="X54" s="4"/>
      <c r="Y54" s="4">
        <f t="shared" si="2"/>
        <v>36480</v>
      </c>
      <c r="Z54" s="14">
        <f>SUM(V$8:V54)/1000</f>
        <v>0.96844715990909058</v>
      </c>
      <c r="AA54" s="14">
        <f>SUM(W$8:W54)/1000</f>
        <v>0.90811353481818147</v>
      </c>
      <c r="AN54" s="4">
        <v>45246</v>
      </c>
      <c r="AO54" s="5">
        <v>2.7767590000000451</v>
      </c>
      <c r="AP54" s="5">
        <v>2.6939059999999957</v>
      </c>
      <c r="AR54" s="4">
        <v>45246</v>
      </c>
      <c r="AS54" s="14">
        <f>SUM(AO$8:AO54)/1000</f>
        <v>9.6950253999999944E-2</v>
      </c>
      <c r="AT54" s="14">
        <f>SUM(AP$8:AP54)/1000</f>
        <v>0.11114113800000046</v>
      </c>
    </row>
    <row r="55" spans="1:46" x14ac:dyDescent="0.25">
      <c r="A55" s="4">
        <v>45247</v>
      </c>
      <c r="B55" s="5">
        <f t="shared" si="3"/>
        <v>25.417211545454567</v>
      </c>
      <c r="C55" s="5">
        <f t="shared" si="3"/>
        <v>23.633203727272601</v>
      </c>
      <c r="D55" s="5"/>
      <c r="E55" s="4">
        <v>45247</v>
      </c>
      <c r="F55" s="5">
        <f t="shared" si="4"/>
        <v>1.0908146254545452</v>
      </c>
      <c r="G55" s="5">
        <f t="shared" si="4"/>
        <v>1.0428878765454546</v>
      </c>
      <c r="U55" s="4">
        <v>36481</v>
      </c>
      <c r="V55" s="13">
        <v>22.934110545454544</v>
      </c>
      <c r="W55" s="13">
        <v>21.026383727272727</v>
      </c>
      <c r="X55" s="4"/>
      <c r="Y55" s="4">
        <f t="shared" si="2"/>
        <v>36481</v>
      </c>
      <c r="Z55" s="14">
        <f>SUM(V$8:V55)/1000</f>
        <v>0.99138127045454516</v>
      </c>
      <c r="AA55" s="14">
        <f>SUM(W$8:W55)/1000</f>
        <v>0.92913991854545419</v>
      </c>
      <c r="AN55" s="4">
        <v>45247</v>
      </c>
      <c r="AO55" s="5">
        <v>2.4831010000000218</v>
      </c>
      <c r="AP55" s="5">
        <v>2.6068199999998747</v>
      </c>
      <c r="AR55" s="4">
        <v>45247</v>
      </c>
      <c r="AS55" s="14">
        <f>SUM(AO$8:AO55)/1000</f>
        <v>9.9433354999999959E-2</v>
      </c>
      <c r="AT55" s="14">
        <f>SUM(AP$8:AP55)/1000</f>
        <v>0.11374795800000033</v>
      </c>
    </row>
    <row r="56" spans="1:46" x14ac:dyDescent="0.25">
      <c r="A56" s="4">
        <v>45248</v>
      </c>
      <c r="B56" s="5">
        <f t="shared" si="3"/>
        <v>25.244641000000005</v>
      </c>
      <c r="C56" s="5">
        <f t="shared" si="3"/>
        <v>19.875888909090911</v>
      </c>
      <c r="D56" s="5"/>
      <c r="E56" s="4">
        <v>45248</v>
      </c>
      <c r="F56" s="5">
        <f t="shared" si="4"/>
        <v>1.1160592664545452</v>
      </c>
      <c r="G56" s="5">
        <f t="shared" si="4"/>
        <v>1.0627637654545454</v>
      </c>
      <c r="U56" s="4">
        <v>36482</v>
      </c>
      <c r="V56" s="13">
        <v>22.696622000000001</v>
      </c>
      <c r="W56" s="13">
        <v>17.527668909090909</v>
      </c>
      <c r="X56" s="4"/>
      <c r="Y56" s="4">
        <f t="shared" si="2"/>
        <v>36482</v>
      </c>
      <c r="Z56" s="14">
        <f>SUM(V$8:V56)/1000</f>
        <v>1.0140778924545453</v>
      </c>
      <c r="AA56" s="14">
        <f>SUM(W$8:W56)/1000</f>
        <v>0.94666758745454516</v>
      </c>
      <c r="AN56" s="4">
        <v>45248</v>
      </c>
      <c r="AO56" s="5">
        <v>2.5480190000000027</v>
      </c>
      <c r="AP56" s="5">
        <v>2.3482200000000013</v>
      </c>
      <c r="AR56" s="4">
        <v>45248</v>
      </c>
      <c r="AS56" s="14">
        <f>SUM(AO$8:AO56)/1000</f>
        <v>0.10198137399999996</v>
      </c>
      <c r="AT56" s="14">
        <f>SUM(AP$8:AP56)/1000</f>
        <v>0.11609617800000033</v>
      </c>
    </row>
    <row r="57" spans="1:46" x14ac:dyDescent="0.25">
      <c r="A57" s="4">
        <v>45249</v>
      </c>
      <c r="B57" s="5">
        <f t="shared" si="3"/>
        <v>24.180703272727282</v>
      </c>
      <c r="C57" s="5">
        <f t="shared" si="3"/>
        <v>19.727062181818116</v>
      </c>
      <c r="D57" s="5"/>
      <c r="E57" s="4">
        <v>45249</v>
      </c>
      <c r="F57" s="5">
        <f t="shared" si="4"/>
        <v>1.1402399697272725</v>
      </c>
      <c r="G57" s="5">
        <f t="shared" si="4"/>
        <v>1.0824908276363636</v>
      </c>
      <c r="U57" s="4">
        <v>36483</v>
      </c>
      <c r="V57" s="13">
        <v>21.647398272727273</v>
      </c>
      <c r="W57" s="13">
        <v>17.418225181818183</v>
      </c>
      <c r="X57" s="4"/>
      <c r="Y57" s="4">
        <f t="shared" si="2"/>
        <v>36483</v>
      </c>
      <c r="Z57" s="14">
        <f>SUM(V$8:V57)/1000</f>
        <v>1.0357252907272725</v>
      </c>
      <c r="AA57" s="14">
        <f>SUM(W$8:W57)/1000</f>
        <v>0.96408581263636339</v>
      </c>
      <c r="AN57" s="4">
        <v>45249</v>
      </c>
      <c r="AO57" s="5">
        <v>2.5333050000000084</v>
      </c>
      <c r="AP57" s="5">
        <v>2.3088369999999343</v>
      </c>
      <c r="AR57" s="4">
        <v>45249</v>
      </c>
      <c r="AS57" s="14">
        <f>SUM(AO$8:AO57)/1000</f>
        <v>0.10451467899999997</v>
      </c>
      <c r="AT57" s="14">
        <f>SUM(AP$8:AP57)/1000</f>
        <v>0.11840501500000027</v>
      </c>
    </row>
    <row r="58" spans="1:46" x14ac:dyDescent="0.25">
      <c r="A58" s="4">
        <v>45250</v>
      </c>
      <c r="B58" s="5">
        <f t="shared" si="3"/>
        <v>25.529153272727335</v>
      </c>
      <c r="C58" s="5">
        <f t="shared" si="3"/>
        <v>22.434222181818168</v>
      </c>
      <c r="D58" s="5"/>
      <c r="E58" s="4">
        <v>45250</v>
      </c>
      <c r="F58" s="5">
        <f t="shared" si="4"/>
        <v>1.165769123</v>
      </c>
      <c r="G58" s="5">
        <f t="shared" si="4"/>
        <v>1.1049250498181817</v>
      </c>
      <c r="U58" s="4">
        <v>36484</v>
      </c>
      <c r="V58" s="13">
        <v>22.755010272727272</v>
      </c>
      <c r="W58" s="13">
        <v>20.136462181818182</v>
      </c>
      <c r="X58" s="4"/>
      <c r="Y58" s="4">
        <f t="shared" si="2"/>
        <v>36484</v>
      </c>
      <c r="Z58" s="14">
        <f>SUM(V$8:V58)/1000</f>
        <v>1.0584803009999999</v>
      </c>
      <c r="AA58" s="14">
        <f>SUM(W$8:W58)/1000</f>
        <v>0.98422227481818148</v>
      </c>
      <c r="AN58" s="4">
        <v>45250</v>
      </c>
      <c r="AO58" s="5">
        <v>2.7741430000000609</v>
      </c>
      <c r="AP58" s="5">
        <v>2.2977599999999847</v>
      </c>
      <c r="AR58" s="4">
        <v>45250</v>
      </c>
      <c r="AS58" s="14">
        <f>SUM(AO$8:AO58)/1000</f>
        <v>0.10728882200000003</v>
      </c>
      <c r="AT58" s="14">
        <f>SUM(AP$8:AP58)/1000</f>
        <v>0.12070277500000025</v>
      </c>
    </row>
    <row r="59" spans="1:46" x14ac:dyDescent="0.25">
      <c r="A59" s="4">
        <v>45251</v>
      </c>
      <c r="B59" s="5">
        <f t="shared" si="3"/>
        <v>26.928216090909025</v>
      </c>
      <c r="C59" s="5">
        <f t="shared" si="3"/>
        <v>24.300522272727246</v>
      </c>
      <c r="D59" s="5"/>
      <c r="E59" s="4">
        <v>45251</v>
      </c>
      <c r="F59" s="5">
        <f t="shared" si="4"/>
        <v>1.192697339090909</v>
      </c>
      <c r="G59" s="5">
        <f t="shared" si="4"/>
        <v>1.1292255720909088</v>
      </c>
      <c r="U59" s="4">
        <v>36485</v>
      </c>
      <c r="V59" s="13">
        <v>24.34952909090909</v>
      </c>
      <c r="W59" s="13">
        <v>22.023632272727273</v>
      </c>
      <c r="X59" s="4"/>
      <c r="Y59" s="4">
        <f t="shared" si="2"/>
        <v>36485</v>
      </c>
      <c r="Z59" s="14">
        <f>SUM(V$8:V59)/1000</f>
        <v>1.0828298300909089</v>
      </c>
      <c r="AA59" s="14">
        <f>SUM(W$8:W59)/1000</f>
        <v>1.0062459070909087</v>
      </c>
      <c r="AN59" s="4">
        <v>45251</v>
      </c>
      <c r="AO59" s="5">
        <v>2.5786869999999351</v>
      </c>
      <c r="AP59" s="5">
        <v>2.2768899999999741</v>
      </c>
      <c r="AR59" s="4">
        <v>45251</v>
      </c>
      <c r="AS59" s="14">
        <f>SUM(AO$8:AO59)/1000</f>
        <v>0.10986750899999997</v>
      </c>
      <c r="AT59" s="14">
        <f>SUM(AP$8:AP59)/1000</f>
        <v>0.12297966500000022</v>
      </c>
    </row>
    <row r="60" spans="1:46" x14ac:dyDescent="0.25">
      <c r="A60" s="4">
        <v>45252</v>
      </c>
      <c r="B60" s="5">
        <f t="shared" si="3"/>
        <v>27.696306545454494</v>
      </c>
      <c r="C60" s="5">
        <f t="shared" si="3"/>
        <v>23.116980272727481</v>
      </c>
      <c r="D60" s="5"/>
      <c r="E60" s="4">
        <v>45252</v>
      </c>
      <c r="F60" s="5">
        <f t="shared" si="4"/>
        <v>1.2203936456363633</v>
      </c>
      <c r="G60" s="5">
        <f t="shared" si="4"/>
        <v>1.1523425523636366</v>
      </c>
      <c r="U60" s="4">
        <v>36486</v>
      </c>
      <c r="V60" s="13">
        <v>24.957231545454544</v>
      </c>
      <c r="W60" s="13">
        <v>20.810419272727273</v>
      </c>
      <c r="X60" s="4"/>
      <c r="Y60" s="4">
        <f t="shared" si="2"/>
        <v>36486</v>
      </c>
      <c r="Z60" s="14">
        <f>SUM(V$8:V60)/1000</f>
        <v>1.1077870616363634</v>
      </c>
      <c r="AA60" s="14">
        <f>SUM(W$8:W60)/1000</f>
        <v>1.0270563263636361</v>
      </c>
      <c r="AN60" s="4">
        <v>45252</v>
      </c>
      <c r="AO60" s="5">
        <v>2.7390749999999486</v>
      </c>
      <c r="AP60" s="5">
        <v>2.3065610000002064</v>
      </c>
      <c r="AR60" s="4">
        <v>45252</v>
      </c>
      <c r="AS60" s="14">
        <f>SUM(AO$8:AO60)/1000</f>
        <v>0.11260658399999991</v>
      </c>
      <c r="AT60" s="14">
        <f>SUM(AP$8:AP60)/1000</f>
        <v>0.12528622600000042</v>
      </c>
    </row>
    <row r="61" spans="1:46" x14ac:dyDescent="0.25">
      <c r="A61" s="4">
        <v>45253</v>
      </c>
      <c r="B61" s="5">
        <f t="shared" si="3"/>
        <v>25.81274000000009</v>
      </c>
      <c r="C61" s="5">
        <f t="shared" si="3"/>
        <v>22.10422699999971</v>
      </c>
      <c r="D61" s="5"/>
      <c r="E61" s="4">
        <v>45253</v>
      </c>
      <c r="F61" s="5">
        <f t="shared" si="4"/>
        <v>1.2462063856363634</v>
      </c>
      <c r="G61" s="5">
        <f t="shared" si="4"/>
        <v>1.1744467793636362</v>
      </c>
      <c r="U61" s="4">
        <v>36487</v>
      </c>
      <c r="V61" s="13">
        <v>22.967324999999999</v>
      </c>
      <c r="W61" s="13">
        <v>19.850677000000001</v>
      </c>
      <c r="X61" s="4"/>
      <c r="Y61" s="4">
        <f t="shared" si="2"/>
        <v>36487</v>
      </c>
      <c r="Z61" s="14">
        <f>SUM(V$8:V61)/1000</f>
        <v>1.1307543866363634</v>
      </c>
      <c r="AA61" s="14">
        <f>SUM(W$8:W61)/1000</f>
        <v>1.0469070033636361</v>
      </c>
      <c r="AN61" s="4">
        <v>45253</v>
      </c>
      <c r="AO61" s="5">
        <v>2.8454150000000928</v>
      </c>
      <c r="AP61" s="5">
        <v>2.2535499999997084</v>
      </c>
      <c r="AR61" s="4">
        <v>45253</v>
      </c>
      <c r="AS61" s="14">
        <f>SUM(AO$8:AO61)/1000</f>
        <v>0.115451999</v>
      </c>
      <c r="AT61" s="14">
        <f>SUM(AP$8:AP61)/1000</f>
        <v>0.12753977600000013</v>
      </c>
    </row>
    <row r="62" spans="1:46" x14ac:dyDescent="0.25">
      <c r="A62" s="4">
        <v>45254</v>
      </c>
      <c r="B62" s="5">
        <f t="shared" si="3"/>
        <v>25.952991272727232</v>
      </c>
      <c r="C62" s="5">
        <f t="shared" si="3"/>
        <v>23.410855181818484</v>
      </c>
      <c r="D62" s="5"/>
      <c r="E62" s="4">
        <v>45254</v>
      </c>
      <c r="F62" s="5">
        <f t="shared" si="4"/>
        <v>1.2721593769090909</v>
      </c>
      <c r="G62" s="5">
        <f t="shared" si="4"/>
        <v>1.1978576345454546</v>
      </c>
      <c r="U62" s="4">
        <v>36488</v>
      </c>
      <c r="V62" s="13">
        <v>22.848912272727272</v>
      </c>
      <c r="W62" s="13">
        <v>21.041795181818181</v>
      </c>
      <c r="X62" s="4"/>
      <c r="Y62" s="4">
        <f t="shared" si="2"/>
        <v>36488</v>
      </c>
      <c r="Z62" s="14">
        <f>SUM(V$8:V62)/1000</f>
        <v>1.153603298909091</v>
      </c>
      <c r="AA62" s="14">
        <f>SUM(W$8:W62)/1000</f>
        <v>1.0679487985454541</v>
      </c>
      <c r="AN62" s="4">
        <v>45254</v>
      </c>
      <c r="AO62" s="5">
        <v>3.104078999999961</v>
      </c>
      <c r="AP62" s="5">
        <v>2.3690600000003048</v>
      </c>
      <c r="AR62" s="4">
        <v>45254</v>
      </c>
      <c r="AS62" s="14">
        <f>SUM(AO$8:AO62)/1000</f>
        <v>0.11855607799999995</v>
      </c>
      <c r="AT62" s="14">
        <f>SUM(AP$8:AP62)/1000</f>
        <v>0.12990883600000044</v>
      </c>
    </row>
    <row r="63" spans="1:46" x14ac:dyDescent="0.25">
      <c r="A63" s="4">
        <v>45255</v>
      </c>
      <c r="B63" s="5">
        <f t="shared" si="3"/>
        <v>25.1748038181818</v>
      </c>
      <c r="C63" s="5">
        <f t="shared" si="3"/>
        <v>22.51144554545462</v>
      </c>
      <c r="D63" s="5"/>
      <c r="E63" s="4">
        <v>45255</v>
      </c>
      <c r="F63" s="5">
        <f t="shared" si="4"/>
        <v>1.2973341807272725</v>
      </c>
      <c r="G63" s="5">
        <f t="shared" si="4"/>
        <v>1.2203690800909093</v>
      </c>
      <c r="U63" s="4">
        <v>36489</v>
      </c>
      <c r="V63" s="13">
        <v>22.570528818181817</v>
      </c>
      <c r="W63" s="13">
        <v>20.093036545454545</v>
      </c>
      <c r="X63" s="4"/>
      <c r="Y63" s="4">
        <f t="shared" si="2"/>
        <v>36489</v>
      </c>
      <c r="Z63" s="14">
        <f>SUM(V$8:V63)/1000</f>
        <v>1.1761738277272726</v>
      </c>
      <c r="AA63" s="14">
        <f>SUM(W$8:W63)/1000</f>
        <v>1.0880418350909087</v>
      </c>
      <c r="AN63" s="4">
        <v>45255</v>
      </c>
      <c r="AO63" s="5">
        <v>2.6042749999999817</v>
      </c>
      <c r="AP63" s="5">
        <v>2.4184090000000737</v>
      </c>
      <c r="AR63" s="4">
        <v>45255</v>
      </c>
      <c r="AS63" s="14">
        <f>SUM(AO$8:AO63)/1000</f>
        <v>0.12116035299999994</v>
      </c>
      <c r="AT63" s="14">
        <f>SUM(AP$8:AP63)/1000</f>
        <v>0.13232724500000051</v>
      </c>
    </row>
    <row r="64" spans="1:46" x14ac:dyDescent="0.25">
      <c r="A64" s="4">
        <v>45256</v>
      </c>
      <c r="B64" s="5">
        <f t="shared" si="3"/>
        <v>23.329283363636346</v>
      </c>
      <c r="C64" s="5">
        <f t="shared" si="3"/>
        <v>22.128054636363633</v>
      </c>
      <c r="D64" s="5"/>
      <c r="E64" s="4">
        <v>45256</v>
      </c>
      <c r="F64" s="5">
        <f t="shared" si="4"/>
        <v>1.3206634640909092</v>
      </c>
      <c r="G64" s="5">
        <f t="shared" si="4"/>
        <v>1.2424971347272729</v>
      </c>
      <c r="U64" s="4">
        <v>36490</v>
      </c>
      <c r="V64" s="13">
        <v>20.852013363636363</v>
      </c>
      <c r="W64" s="13">
        <v>19.757406636363637</v>
      </c>
      <c r="X64" s="4"/>
      <c r="Y64" s="4">
        <f t="shared" si="2"/>
        <v>36490</v>
      </c>
      <c r="Z64" s="14">
        <f>SUM(V$8:V64)/1000</f>
        <v>1.1970258410909091</v>
      </c>
      <c r="AA64" s="14">
        <f>SUM(W$8:W64)/1000</f>
        <v>1.1077992417272724</v>
      </c>
      <c r="AN64" s="4">
        <v>45256</v>
      </c>
      <c r="AO64" s="5">
        <v>2.4772699999999839</v>
      </c>
      <c r="AP64" s="5">
        <v>2.3706479999999956</v>
      </c>
      <c r="AR64" s="4">
        <v>45256</v>
      </c>
      <c r="AS64" s="14">
        <f>SUM(AO$8:AO64)/1000</f>
        <v>0.12363762299999993</v>
      </c>
      <c r="AT64" s="14">
        <f>SUM(AP$8:AP64)/1000</f>
        <v>0.13469789300000051</v>
      </c>
    </row>
    <row r="65" spans="1:46" x14ac:dyDescent="0.25">
      <c r="A65" s="4">
        <v>45257</v>
      </c>
      <c r="B65" s="5">
        <f t="shared" si="3"/>
        <v>23.825482636363638</v>
      </c>
      <c r="C65" s="5">
        <f t="shared" si="3"/>
        <v>23.349591999999966</v>
      </c>
      <c r="D65" s="5"/>
      <c r="E65" s="4">
        <v>45257</v>
      </c>
      <c r="F65" s="5">
        <f t="shared" si="4"/>
        <v>1.3444889467272727</v>
      </c>
      <c r="G65" s="5">
        <f t="shared" si="4"/>
        <v>1.2658467267272728</v>
      </c>
      <c r="U65" s="4">
        <v>36491</v>
      </c>
      <c r="V65" s="13">
        <v>21.119522636363637</v>
      </c>
      <c r="W65" s="13">
        <v>21.014462999999999</v>
      </c>
      <c r="X65" s="4"/>
      <c r="Y65" s="4">
        <f t="shared" si="2"/>
        <v>36491</v>
      </c>
      <c r="Z65" s="14">
        <f>SUM(V$8:V65)/1000</f>
        <v>1.2181453637272728</v>
      </c>
      <c r="AA65" s="14">
        <f>SUM(W$8:W65)/1000</f>
        <v>1.1288137047272724</v>
      </c>
      <c r="AN65" s="4">
        <v>45257</v>
      </c>
      <c r="AO65" s="5">
        <v>2.7059600000000024</v>
      </c>
      <c r="AP65" s="5">
        <v>2.3351289999999674</v>
      </c>
      <c r="AR65" s="4">
        <v>45257</v>
      </c>
      <c r="AS65" s="14">
        <f>SUM(AO$8:AO65)/1000</f>
        <v>0.12634358299999993</v>
      </c>
      <c r="AT65" s="14">
        <f>SUM(AP$8:AP65)/1000</f>
        <v>0.13703302200000048</v>
      </c>
    </row>
    <row r="66" spans="1:46" x14ac:dyDescent="0.25">
      <c r="A66" s="4">
        <v>45258</v>
      </c>
      <c r="B66" s="5">
        <f t="shared" si="3"/>
        <v>28.252340000000085</v>
      </c>
      <c r="C66" s="5">
        <f t="shared" si="3"/>
        <v>25.328684999999957</v>
      </c>
      <c r="D66" s="5"/>
      <c r="E66" s="4">
        <v>45258</v>
      </c>
      <c r="F66" s="5">
        <f t="shared" si="4"/>
        <v>1.3727412867272728</v>
      </c>
      <c r="G66" s="5">
        <f t="shared" si="4"/>
        <v>1.2911754117272727</v>
      </c>
      <c r="U66" s="4">
        <v>36492</v>
      </c>
      <c r="V66" s="13">
        <v>25.194732999999999</v>
      </c>
      <c r="W66" s="13">
        <v>23.002628000000001</v>
      </c>
      <c r="X66" s="4"/>
      <c r="Y66" s="4">
        <f t="shared" si="2"/>
        <v>36492</v>
      </c>
      <c r="Z66" s="14">
        <f>SUM(V$8:V66)/1000</f>
        <v>1.2433400967272727</v>
      </c>
      <c r="AA66" s="14">
        <f>SUM(W$8:W66)/1000</f>
        <v>1.1518163327272724</v>
      </c>
      <c r="AN66" s="4">
        <v>45258</v>
      </c>
      <c r="AO66" s="5">
        <v>3.0576070000000848</v>
      </c>
      <c r="AP66" s="5">
        <v>2.3260569999999543</v>
      </c>
      <c r="AR66" s="4">
        <v>45258</v>
      </c>
      <c r="AS66" s="14">
        <f>SUM(AO$8:AO66)/1000</f>
        <v>0.12940119000000003</v>
      </c>
      <c r="AT66" s="14">
        <f>SUM(AP$8:AP66)/1000</f>
        <v>0.13935907900000044</v>
      </c>
    </row>
    <row r="67" spans="1:46" x14ac:dyDescent="0.25">
      <c r="A67" s="4">
        <v>45259</v>
      </c>
      <c r="B67" s="5">
        <f t="shared" si="3"/>
        <v>28.891263545454603</v>
      </c>
      <c r="C67" s="5">
        <f t="shared" si="3"/>
        <v>26.652498818181694</v>
      </c>
      <c r="D67" s="5"/>
      <c r="E67" s="4">
        <v>45259</v>
      </c>
      <c r="F67" s="5">
        <f t="shared" si="4"/>
        <v>1.4016325502727274</v>
      </c>
      <c r="G67" s="5">
        <f t="shared" si="4"/>
        <v>1.3178279105454545</v>
      </c>
      <c r="U67" s="4">
        <v>36493</v>
      </c>
      <c r="V67" s="13">
        <v>25.984083545454546</v>
      </c>
      <c r="W67" s="13">
        <v>24.266238818181819</v>
      </c>
      <c r="X67" s="4"/>
      <c r="Y67" s="4">
        <f t="shared" si="2"/>
        <v>36493</v>
      </c>
      <c r="Z67" s="14">
        <f>SUM(V$8:V67)/1000</f>
        <v>1.2693241802727273</v>
      </c>
      <c r="AA67" s="14">
        <f>SUM(W$8:W67)/1000</f>
        <v>1.1760825715454541</v>
      </c>
      <c r="AN67" s="4">
        <v>45259</v>
      </c>
      <c r="AO67" s="5">
        <v>2.9071800000000572</v>
      </c>
      <c r="AP67" s="5">
        <v>2.3862599999998753</v>
      </c>
      <c r="AR67" s="4">
        <v>45259</v>
      </c>
      <c r="AS67" s="14">
        <f>SUM(AO$8:AO67)/1000</f>
        <v>0.13230837000000009</v>
      </c>
      <c r="AT67" s="14">
        <f>SUM(AP$8:AP67)/1000</f>
        <v>0.1417453390000003</v>
      </c>
    </row>
    <row r="68" spans="1:46" x14ac:dyDescent="0.25">
      <c r="A68" s="4">
        <v>45260</v>
      </c>
      <c r="B68" s="5">
        <f t="shared" si="3"/>
        <v>27.144499636363626</v>
      </c>
      <c r="C68" s="5">
        <f t="shared" si="3"/>
        <v>28.134588636363787</v>
      </c>
      <c r="D68" s="5"/>
      <c r="E68" s="4">
        <v>45260</v>
      </c>
      <c r="F68" s="5">
        <f t="shared" si="4"/>
        <v>1.428777049909091</v>
      </c>
      <c r="G68" s="5">
        <f t="shared" si="4"/>
        <v>1.3459624991818182</v>
      </c>
      <c r="U68" s="4">
        <v>36494</v>
      </c>
      <c r="V68" s="13">
        <v>24.533925636363637</v>
      </c>
      <c r="W68" s="13">
        <v>25.615188636363637</v>
      </c>
      <c r="X68" s="4"/>
      <c r="Y68" s="4">
        <f t="shared" si="2"/>
        <v>36494</v>
      </c>
      <c r="Z68" s="14">
        <f>SUM(V$8:V68)/1000</f>
        <v>1.293858105909091</v>
      </c>
      <c r="AA68" s="14">
        <f>SUM(W$8:W68)/1000</f>
        <v>1.2016977601818177</v>
      </c>
      <c r="AN68" s="4">
        <v>45260</v>
      </c>
      <c r="AO68" s="5">
        <v>2.6105739999999882</v>
      </c>
      <c r="AP68" s="5">
        <v>2.5194000000001511</v>
      </c>
      <c r="AR68" s="4">
        <v>45260</v>
      </c>
      <c r="AS68" s="14">
        <f>SUM(AO$8:AO68)/1000</f>
        <v>0.13491894400000007</v>
      </c>
      <c r="AT68" s="14">
        <f>SUM(AP$8:AP68)/1000</f>
        <v>0.14426473900000047</v>
      </c>
    </row>
    <row r="69" spans="1:46" x14ac:dyDescent="0.25">
      <c r="A69" s="4">
        <v>45261</v>
      </c>
      <c r="B69" s="5">
        <f t="shared" si="3"/>
        <v>27.287587363636334</v>
      </c>
      <c r="C69" s="5">
        <f t="shared" si="3"/>
        <v>27.609626818181574</v>
      </c>
      <c r="D69" s="5"/>
      <c r="E69" s="4">
        <v>45261</v>
      </c>
      <c r="F69" s="5">
        <f t="shared" si="4"/>
        <v>1.4560646372727273</v>
      </c>
      <c r="G69" s="5">
        <f t="shared" si="4"/>
        <v>1.3735721259999998</v>
      </c>
      <c r="U69" s="4">
        <v>36495</v>
      </c>
      <c r="V69" s="13">
        <v>24.550239363636365</v>
      </c>
      <c r="W69" s="13">
        <v>25.067450818181818</v>
      </c>
      <c r="X69" s="4"/>
      <c r="Y69" s="4">
        <f t="shared" si="2"/>
        <v>36495</v>
      </c>
      <c r="Z69" s="14">
        <f>SUM(V$8:V69)/1000</f>
        <v>1.3184083452727273</v>
      </c>
      <c r="AA69" s="14">
        <f>SUM(W$8:W69)/1000</f>
        <v>1.2267652109999996</v>
      </c>
      <c r="AN69" s="4">
        <v>45261</v>
      </c>
      <c r="AO69" s="5">
        <v>2.7373479999999679</v>
      </c>
      <c r="AP69" s="5">
        <v>2.5421759999997557</v>
      </c>
      <c r="AR69" s="4">
        <v>45261</v>
      </c>
      <c r="AS69" s="14">
        <f>SUM(AO$8:AO69)/1000</f>
        <v>0.13765629200000004</v>
      </c>
      <c r="AT69" s="14">
        <f>SUM(AP$8:AP69)/1000</f>
        <v>0.14680691500000023</v>
      </c>
    </row>
    <row r="70" spans="1:46" x14ac:dyDescent="0.25">
      <c r="A70" s="4">
        <v>45262</v>
      </c>
      <c r="B70" s="5">
        <f t="shared" si="3"/>
        <v>24.252757363636405</v>
      </c>
      <c r="C70" s="5">
        <f t="shared" si="3"/>
        <v>25.251795272727293</v>
      </c>
      <c r="D70" s="5"/>
      <c r="E70" s="4">
        <v>45262</v>
      </c>
      <c r="F70" s="5">
        <f t="shared" si="4"/>
        <v>1.4803173946363637</v>
      </c>
      <c r="G70" s="5">
        <f t="shared" si="4"/>
        <v>1.3988239212727271</v>
      </c>
      <c r="U70" s="4">
        <v>36496</v>
      </c>
      <c r="V70" s="13">
        <v>21.642610363636365</v>
      </c>
      <c r="W70" s="13">
        <v>22.836945272727274</v>
      </c>
      <c r="X70" s="4"/>
      <c r="Y70" s="4">
        <f t="shared" si="2"/>
        <v>36496</v>
      </c>
      <c r="Z70" s="14">
        <f>SUM(V$8:V70)/1000</f>
        <v>1.3400509556363636</v>
      </c>
      <c r="AA70" s="14">
        <f>SUM(W$8:W70)/1000</f>
        <v>1.2496021562727269</v>
      </c>
      <c r="AN70" s="4">
        <v>45262</v>
      </c>
      <c r="AO70" s="5">
        <v>2.6101470000000413</v>
      </c>
      <c r="AP70" s="5">
        <v>2.4148500000000173</v>
      </c>
      <c r="AR70" s="4">
        <v>45262</v>
      </c>
      <c r="AS70" s="14">
        <f>SUM(AO$8:AO70)/1000</f>
        <v>0.14026643900000008</v>
      </c>
      <c r="AT70" s="14">
        <f>SUM(AP$8:AP70)/1000</f>
        <v>0.14922176500000026</v>
      </c>
    </row>
    <row r="71" spans="1:46" x14ac:dyDescent="0.25">
      <c r="A71" s="4">
        <v>45263</v>
      </c>
      <c r="B71" s="5">
        <f t="shared" si="3"/>
        <v>22.893111090908981</v>
      </c>
      <c r="C71" s="5">
        <f t="shared" si="3"/>
        <v>22.451643090909052</v>
      </c>
      <c r="D71" s="5"/>
      <c r="E71" s="4">
        <v>45263</v>
      </c>
      <c r="F71" s="5">
        <f t="shared" si="4"/>
        <v>1.5032105057272727</v>
      </c>
      <c r="G71" s="5">
        <f t="shared" si="4"/>
        <v>1.4212755643636361</v>
      </c>
      <c r="U71" s="4">
        <v>36497</v>
      </c>
      <c r="V71" s="13">
        <v>20.29899409090909</v>
      </c>
      <c r="W71" s="13">
        <v>20.23078409090909</v>
      </c>
      <c r="X71" s="4"/>
      <c r="Y71" s="4">
        <f t="shared" si="2"/>
        <v>36497</v>
      </c>
      <c r="Z71" s="14">
        <f>SUM(V$8:V71)/1000</f>
        <v>1.3603499497272726</v>
      </c>
      <c r="AA71" s="14">
        <f>SUM(W$8:W71)/1000</f>
        <v>1.2698329403636359</v>
      </c>
      <c r="AN71" s="4">
        <v>45263</v>
      </c>
      <c r="AO71" s="5">
        <v>2.5941169999998897</v>
      </c>
      <c r="AP71" s="5">
        <v>2.2208589999999617</v>
      </c>
      <c r="AR71" s="4">
        <v>45263</v>
      </c>
      <c r="AS71" s="14">
        <f>SUM(AO$8:AO71)/1000</f>
        <v>0.14286055599999997</v>
      </c>
      <c r="AT71" s="14">
        <f>SUM(AP$8:AP71)/1000</f>
        <v>0.15144262400000022</v>
      </c>
    </row>
    <row r="72" spans="1:46" x14ac:dyDescent="0.25">
      <c r="A72" s="4">
        <v>45264</v>
      </c>
      <c r="B72" s="5">
        <f t="shared" ref="B72:C103" si="5">V72+AO72</f>
        <v>23.436608272727398</v>
      </c>
      <c r="C72" s="5">
        <f t="shared" si="5"/>
        <v>23.491717909090916</v>
      </c>
      <c r="D72" s="5"/>
      <c r="E72" s="4">
        <v>45264</v>
      </c>
      <c r="F72" s="5">
        <f t="shared" ref="F72:G103" si="6">Z72+AS72</f>
        <v>1.526647114</v>
      </c>
      <c r="G72" s="5">
        <f t="shared" si="6"/>
        <v>1.4447672822727271</v>
      </c>
      <c r="U72" s="4">
        <v>36498</v>
      </c>
      <c r="V72" s="13">
        <v>20.806096272727274</v>
      </c>
      <c r="W72" s="13">
        <v>21.216797909090911</v>
      </c>
      <c r="X72" s="4"/>
      <c r="Y72" s="4">
        <f t="shared" si="2"/>
        <v>36498</v>
      </c>
      <c r="Z72" s="14">
        <f>SUM(V$8:V72)/1000</f>
        <v>1.3811560459999999</v>
      </c>
      <c r="AA72" s="14">
        <f>SUM(W$8:W72)/1000</f>
        <v>1.2910497382727268</v>
      </c>
      <c r="AN72" s="4">
        <v>45264</v>
      </c>
      <c r="AO72" s="5">
        <v>2.6305120000001239</v>
      </c>
      <c r="AP72" s="5">
        <v>2.274920000000006</v>
      </c>
      <c r="AR72" s="4">
        <v>45264</v>
      </c>
      <c r="AS72" s="14">
        <f>SUM(AO$8:AO72)/1000</f>
        <v>0.14549106800000008</v>
      </c>
      <c r="AT72" s="14">
        <f>SUM(AP$8:AP72)/1000</f>
        <v>0.15371754400000023</v>
      </c>
    </row>
    <row r="73" spans="1:46" x14ac:dyDescent="0.25">
      <c r="A73" s="4">
        <v>45265</v>
      </c>
      <c r="B73" s="5">
        <f t="shared" si="5"/>
        <v>25.137213454545375</v>
      </c>
      <c r="C73" s="5">
        <f t="shared" si="5"/>
        <v>23.262537363636671</v>
      </c>
      <c r="D73" s="5"/>
      <c r="E73" s="4">
        <v>45265</v>
      </c>
      <c r="F73" s="5">
        <f t="shared" si="6"/>
        <v>1.5517843274545453</v>
      </c>
      <c r="G73" s="5">
        <f t="shared" si="6"/>
        <v>1.4680298196363639</v>
      </c>
      <c r="U73" s="4">
        <v>36499</v>
      </c>
      <c r="V73" s="13">
        <v>22.527869454545456</v>
      </c>
      <c r="W73" s="13">
        <v>20.870817363636363</v>
      </c>
      <c r="X73" s="4"/>
      <c r="Y73" s="4">
        <f t="shared" ref="Y73:Y136" si="7">U73</f>
        <v>36499</v>
      </c>
      <c r="Z73" s="14">
        <f>SUM(V$8:V73)/1000</f>
        <v>1.4036839154545453</v>
      </c>
      <c r="AA73" s="14">
        <f>SUM(W$8:W73)/1000</f>
        <v>1.3119205556363633</v>
      </c>
      <c r="AN73" s="4">
        <v>45265</v>
      </c>
      <c r="AO73" s="5">
        <v>2.6093439999999166</v>
      </c>
      <c r="AP73" s="5">
        <v>2.3917200000003085</v>
      </c>
      <c r="AR73" s="4">
        <v>45265</v>
      </c>
      <c r="AS73" s="14">
        <f>SUM(AO$8:AO73)/1000</f>
        <v>0.14810041200000001</v>
      </c>
      <c r="AT73" s="14">
        <f>SUM(AP$8:AP73)/1000</f>
        <v>0.15610926400000052</v>
      </c>
    </row>
    <row r="74" spans="1:46" x14ac:dyDescent="0.25">
      <c r="A74" s="4">
        <v>45266</v>
      </c>
      <c r="B74" s="5">
        <f t="shared" si="5"/>
        <v>25.778318363636458</v>
      </c>
      <c r="C74" s="5">
        <f t="shared" si="5"/>
        <v>25.435024272726952</v>
      </c>
      <c r="D74" s="5"/>
      <c r="E74" s="4">
        <v>45266</v>
      </c>
      <c r="F74" s="5">
        <f t="shared" si="6"/>
        <v>1.5775626458181817</v>
      </c>
      <c r="G74" s="5">
        <f t="shared" si="6"/>
        <v>1.493464843909091</v>
      </c>
      <c r="U74" s="4">
        <v>36500</v>
      </c>
      <c r="V74" s="13">
        <v>23.308752363636362</v>
      </c>
      <c r="W74" s="13">
        <v>22.835704272727273</v>
      </c>
      <c r="X74" s="4"/>
      <c r="Y74" s="4">
        <f t="shared" si="7"/>
        <v>36500</v>
      </c>
      <c r="Z74" s="14">
        <f>SUM(V$8:V74)/1000</f>
        <v>1.4269926678181817</v>
      </c>
      <c r="AA74" s="14">
        <f>SUM(W$8:W74)/1000</f>
        <v>1.3347562599090907</v>
      </c>
      <c r="AN74" s="4">
        <v>45266</v>
      </c>
      <c r="AO74" s="5">
        <v>2.4695660000000976</v>
      </c>
      <c r="AP74" s="5">
        <v>2.5993199999996781</v>
      </c>
      <c r="AR74" s="4">
        <v>45266</v>
      </c>
      <c r="AS74" s="14">
        <f>SUM(AO$8:AO74)/1000</f>
        <v>0.1505699780000001</v>
      </c>
      <c r="AT74" s="14">
        <f>SUM(AP$8:AP74)/1000</f>
        <v>0.15870858400000021</v>
      </c>
    </row>
    <row r="75" spans="1:46" x14ac:dyDescent="0.25">
      <c r="A75" s="4">
        <v>45267</v>
      </c>
      <c r="B75" s="5">
        <f t="shared" si="5"/>
        <v>26.084858818181782</v>
      </c>
      <c r="C75" s="5">
        <f t="shared" si="5"/>
        <v>23.754016454545642</v>
      </c>
      <c r="D75" s="5"/>
      <c r="E75" s="4">
        <v>45267</v>
      </c>
      <c r="F75" s="5">
        <f t="shared" si="6"/>
        <v>1.6036475046363636</v>
      </c>
      <c r="G75" s="5">
        <f t="shared" si="6"/>
        <v>1.5172188603636365</v>
      </c>
      <c r="U75" s="4">
        <v>36501</v>
      </c>
      <c r="V75" s="13">
        <v>23.629641818181817</v>
      </c>
      <c r="W75" s="13">
        <v>21.381511454545453</v>
      </c>
      <c r="X75" s="4"/>
      <c r="Y75" s="4">
        <f t="shared" si="7"/>
        <v>36501</v>
      </c>
      <c r="Z75" s="14">
        <f>SUM(V$8:V75)/1000</f>
        <v>1.4506223096363635</v>
      </c>
      <c r="AA75" s="14">
        <f>SUM(W$8:W75)/1000</f>
        <v>1.3561377713636362</v>
      </c>
      <c r="AN75" s="4">
        <v>45267</v>
      </c>
      <c r="AO75" s="5">
        <v>2.455216999999966</v>
      </c>
      <c r="AP75" s="5">
        <v>2.3725050000001904</v>
      </c>
      <c r="AR75" s="4">
        <v>45267</v>
      </c>
      <c r="AS75" s="14">
        <f>SUM(AO$8:AO75)/1000</f>
        <v>0.15302519500000009</v>
      </c>
      <c r="AT75" s="14">
        <f>SUM(AP$8:AP75)/1000</f>
        <v>0.1610810890000004</v>
      </c>
    </row>
    <row r="76" spans="1:46" x14ac:dyDescent="0.25">
      <c r="A76" s="4">
        <v>45268</v>
      </c>
      <c r="B76" s="5">
        <f t="shared" si="5"/>
        <v>26.021906818181844</v>
      </c>
      <c r="C76" s="5">
        <f t="shared" si="5"/>
        <v>22.068998000000043</v>
      </c>
      <c r="D76" s="5"/>
      <c r="E76" s="4">
        <v>45268</v>
      </c>
      <c r="F76" s="5">
        <f t="shared" si="6"/>
        <v>1.6296694114545454</v>
      </c>
      <c r="G76" s="5">
        <f t="shared" si="6"/>
        <v>1.5392878583636365</v>
      </c>
      <c r="U76" s="4">
        <v>36502</v>
      </c>
      <c r="V76" s="13">
        <v>23.275291818181817</v>
      </c>
      <c r="W76" s="13">
        <v>19.683447999999999</v>
      </c>
      <c r="X76" s="4"/>
      <c r="Y76" s="4">
        <f t="shared" si="7"/>
        <v>36502</v>
      </c>
      <c r="Z76" s="14">
        <f>SUM(V$8:V76)/1000</f>
        <v>1.4738976014545453</v>
      </c>
      <c r="AA76" s="14">
        <f>SUM(W$8:W76)/1000</f>
        <v>1.3758212193636361</v>
      </c>
      <c r="AN76" s="4">
        <v>45268</v>
      </c>
      <c r="AO76" s="5">
        <v>2.7466150000000265</v>
      </c>
      <c r="AP76" s="5">
        <v>2.3855500000000429</v>
      </c>
      <c r="AR76" s="4">
        <v>45268</v>
      </c>
      <c r="AS76" s="14">
        <f>SUM(AO$8:AO76)/1000</f>
        <v>0.15577181000000009</v>
      </c>
      <c r="AT76" s="14">
        <f>SUM(AP$8:AP76)/1000</f>
        <v>0.16346663900000044</v>
      </c>
    </row>
    <row r="77" spans="1:46" x14ac:dyDescent="0.25">
      <c r="A77" s="4">
        <v>45269</v>
      </c>
      <c r="B77" s="5">
        <f t="shared" si="5"/>
        <v>27.023440363636272</v>
      </c>
      <c r="C77" s="5">
        <f t="shared" si="5"/>
        <v>19.735636545454543</v>
      </c>
      <c r="D77" s="5"/>
      <c r="E77" s="4">
        <v>45269</v>
      </c>
      <c r="F77" s="5">
        <f t="shared" si="6"/>
        <v>1.6566928518181818</v>
      </c>
      <c r="G77" s="5">
        <f t="shared" si="6"/>
        <v>1.5590234949090909</v>
      </c>
      <c r="U77" s="4">
        <v>36503</v>
      </c>
      <c r="V77" s="13">
        <v>24.241642363636362</v>
      </c>
      <c r="W77" s="13">
        <v>17.460996545454545</v>
      </c>
      <c r="X77" s="4"/>
      <c r="Y77" s="4">
        <f t="shared" si="7"/>
        <v>36503</v>
      </c>
      <c r="Z77" s="14">
        <f>SUM(V$8:V77)/1000</f>
        <v>1.4981392438181818</v>
      </c>
      <c r="AA77" s="14">
        <f>SUM(W$8:W77)/1000</f>
        <v>1.3932822159090905</v>
      </c>
      <c r="AN77" s="4">
        <v>45269</v>
      </c>
      <c r="AO77" s="5">
        <v>2.7817979999999105</v>
      </c>
      <c r="AP77" s="5">
        <v>2.2746399999999989</v>
      </c>
      <c r="AR77" s="4">
        <v>45269</v>
      </c>
      <c r="AS77" s="14">
        <f>SUM(AO$8:AO77)/1000</f>
        <v>0.15855360800000001</v>
      </c>
      <c r="AT77" s="14">
        <f>SUM(AP$8:AP77)/1000</f>
        <v>0.16574127900000044</v>
      </c>
    </row>
    <row r="78" spans="1:46" x14ac:dyDescent="0.25">
      <c r="A78" s="4">
        <v>45270</v>
      </c>
      <c r="B78" s="5">
        <f t="shared" si="5"/>
        <v>24.225319727272804</v>
      </c>
      <c r="C78" s="5">
        <f t="shared" si="5"/>
        <v>19.881918727272744</v>
      </c>
      <c r="D78" s="5"/>
      <c r="E78" s="4">
        <v>45270</v>
      </c>
      <c r="F78" s="5">
        <f t="shared" si="6"/>
        <v>1.6809181715454544</v>
      </c>
      <c r="G78" s="5">
        <f t="shared" si="6"/>
        <v>1.5789054136363638</v>
      </c>
      <c r="U78" s="4">
        <v>36504</v>
      </c>
      <c r="V78" s="13">
        <v>21.679337727272728</v>
      </c>
      <c r="W78" s="13">
        <v>17.623963727272727</v>
      </c>
      <c r="X78" s="4"/>
      <c r="Y78" s="4">
        <f t="shared" si="7"/>
        <v>36504</v>
      </c>
      <c r="Z78" s="14">
        <f>SUM(V$8:V78)/1000</f>
        <v>1.5198185815454544</v>
      </c>
      <c r="AA78" s="14">
        <f>SUM(W$8:W78)/1000</f>
        <v>1.4109061796363633</v>
      </c>
      <c r="AN78" s="4">
        <v>45270</v>
      </c>
      <c r="AO78" s="5">
        <v>2.5459820000000781</v>
      </c>
      <c r="AP78" s="5">
        <v>2.2579550000000168</v>
      </c>
      <c r="AR78" s="4">
        <v>45270</v>
      </c>
      <c r="AS78" s="14">
        <f>SUM(AO$8:AO78)/1000</f>
        <v>0.1610995900000001</v>
      </c>
      <c r="AT78" s="14">
        <f>SUM(AP$8:AP78)/1000</f>
        <v>0.16799923400000047</v>
      </c>
    </row>
    <row r="79" spans="1:46" x14ac:dyDescent="0.25">
      <c r="A79" s="4">
        <v>45271</v>
      </c>
      <c r="B79" s="5">
        <f t="shared" si="5"/>
        <v>24.665855636363577</v>
      </c>
      <c r="C79" s="5">
        <f t="shared" si="5"/>
        <v>22.731470000000115</v>
      </c>
      <c r="D79" s="5"/>
      <c r="E79" s="4">
        <v>45271</v>
      </c>
      <c r="F79" s="5">
        <f t="shared" si="6"/>
        <v>1.7055840271818181</v>
      </c>
      <c r="G79" s="5">
        <f t="shared" si="6"/>
        <v>1.6016368836363639</v>
      </c>
      <c r="U79" s="4">
        <v>36505</v>
      </c>
      <c r="V79" s="13">
        <v>22.072804636363635</v>
      </c>
      <c r="W79" s="13">
        <v>20.420200000000001</v>
      </c>
      <c r="X79" s="4"/>
      <c r="Y79" s="4">
        <f t="shared" si="7"/>
        <v>36505</v>
      </c>
      <c r="Z79" s="14">
        <f>SUM(V$8:V79)/1000</f>
        <v>1.541891386181818</v>
      </c>
      <c r="AA79" s="14">
        <f>SUM(W$8:W79)/1000</f>
        <v>1.4313263796363633</v>
      </c>
      <c r="AN79" s="4">
        <v>45271</v>
      </c>
      <c r="AO79" s="5">
        <v>2.5930509999999427</v>
      </c>
      <c r="AP79" s="5">
        <v>2.3112700000001132</v>
      </c>
      <c r="AR79" s="4">
        <v>45271</v>
      </c>
      <c r="AS79" s="14">
        <f>SUM(AO$8:AO79)/1000</f>
        <v>0.16369264100000003</v>
      </c>
      <c r="AT79" s="14">
        <f>SUM(AP$8:AP79)/1000</f>
        <v>0.17031050400000058</v>
      </c>
    </row>
    <row r="80" spans="1:46" x14ac:dyDescent="0.25">
      <c r="A80" s="4">
        <v>45272</v>
      </c>
      <c r="B80" s="5">
        <f t="shared" si="5"/>
        <v>28.092460636363612</v>
      </c>
      <c r="C80" s="5">
        <f t="shared" si="5"/>
        <v>25.236047090909075</v>
      </c>
      <c r="D80" s="5"/>
      <c r="E80" s="4">
        <v>45272</v>
      </c>
      <c r="F80" s="5">
        <f t="shared" si="6"/>
        <v>1.7336764878181818</v>
      </c>
      <c r="G80" s="5">
        <f t="shared" si="6"/>
        <v>1.6268729307272729</v>
      </c>
      <c r="U80" s="4">
        <v>36506</v>
      </c>
      <c r="V80" s="13">
        <v>25.205717636363637</v>
      </c>
      <c r="W80" s="13">
        <v>23.065187090909092</v>
      </c>
      <c r="X80" s="4"/>
      <c r="Y80" s="4">
        <f t="shared" si="7"/>
        <v>36506</v>
      </c>
      <c r="Z80" s="14">
        <f>SUM(V$8:V80)/1000</f>
        <v>1.5670971038181818</v>
      </c>
      <c r="AA80" s="14">
        <f>SUM(W$8:W80)/1000</f>
        <v>1.4543915667272724</v>
      </c>
      <c r="AN80" s="4">
        <v>45272</v>
      </c>
      <c r="AO80" s="5">
        <v>2.8867429999999761</v>
      </c>
      <c r="AP80" s="5">
        <v>2.1708599999999851</v>
      </c>
      <c r="AR80" s="4">
        <v>45272</v>
      </c>
      <c r="AS80" s="14">
        <f>SUM(AO$8:AO80)/1000</f>
        <v>0.166579384</v>
      </c>
      <c r="AT80" s="14">
        <f>SUM(AP$8:AP80)/1000</f>
        <v>0.17248136400000055</v>
      </c>
    </row>
    <row r="81" spans="1:46" x14ac:dyDescent="0.25">
      <c r="A81" s="4">
        <v>45273</v>
      </c>
      <c r="B81" s="5">
        <f t="shared" si="5"/>
        <v>28.249229000000025</v>
      </c>
      <c r="C81" s="5">
        <f t="shared" si="5"/>
        <v>25.551516181817817</v>
      </c>
      <c r="D81" s="5"/>
      <c r="E81" s="4">
        <v>45273</v>
      </c>
      <c r="F81" s="5">
        <f t="shared" si="6"/>
        <v>1.7619257168181819</v>
      </c>
      <c r="G81" s="5">
        <f t="shared" si="6"/>
        <v>1.6524244469090907</v>
      </c>
      <c r="U81" s="4">
        <v>36507</v>
      </c>
      <c r="V81" s="13">
        <v>25.49682</v>
      </c>
      <c r="W81" s="13">
        <v>23.337831181818181</v>
      </c>
      <c r="X81" s="4"/>
      <c r="Y81" s="4">
        <f t="shared" si="7"/>
        <v>36507</v>
      </c>
      <c r="Z81" s="14">
        <f>SUM(V$8:V81)/1000</f>
        <v>1.5925939238181819</v>
      </c>
      <c r="AA81" s="14">
        <f>SUM(W$8:W81)/1000</f>
        <v>1.4777293979090906</v>
      </c>
      <c r="AN81" s="4">
        <v>45273</v>
      </c>
      <c r="AO81" s="5">
        <v>2.7524090000000236</v>
      </c>
      <c r="AP81" s="5">
        <v>2.2136849999996357</v>
      </c>
      <c r="AR81" s="4">
        <v>45273</v>
      </c>
      <c r="AS81" s="14">
        <f>SUM(AO$8:AO81)/1000</f>
        <v>0.16933179300000004</v>
      </c>
      <c r="AT81" s="14">
        <f>SUM(AP$8:AP81)/1000</f>
        <v>0.17469504900000019</v>
      </c>
    </row>
    <row r="82" spans="1:46" x14ac:dyDescent="0.25">
      <c r="A82" s="4">
        <v>45274</v>
      </c>
      <c r="B82" s="5">
        <f t="shared" si="5"/>
        <v>27.177747636363605</v>
      </c>
      <c r="C82" s="5">
        <f t="shared" si="5"/>
        <v>24.765114181818245</v>
      </c>
      <c r="D82" s="5"/>
      <c r="E82" s="4">
        <v>45274</v>
      </c>
      <c r="F82" s="5">
        <f t="shared" si="6"/>
        <v>1.7891034644545454</v>
      </c>
      <c r="G82" s="5">
        <f t="shared" si="6"/>
        <v>1.6771895610909091</v>
      </c>
      <c r="U82" s="4">
        <v>36508</v>
      </c>
      <c r="V82" s="13">
        <v>24.361788636363638</v>
      </c>
      <c r="W82" s="13">
        <v>22.496674181818182</v>
      </c>
      <c r="X82" s="4"/>
      <c r="Y82" s="4">
        <f t="shared" si="7"/>
        <v>36508</v>
      </c>
      <c r="Z82" s="14">
        <f>SUM(V$8:V82)/1000</f>
        <v>1.6169557124545455</v>
      </c>
      <c r="AA82" s="14">
        <f>SUM(W$8:W82)/1000</f>
        <v>1.5002260720909089</v>
      </c>
      <c r="AN82" s="4">
        <v>45274</v>
      </c>
      <c r="AO82" s="5">
        <v>2.8159589999999688</v>
      </c>
      <c r="AP82" s="5">
        <v>2.2684400000000613</v>
      </c>
      <c r="AR82" s="4">
        <v>45274</v>
      </c>
      <c r="AS82" s="14">
        <f>SUM(AO$8:AO82)/1000</f>
        <v>0.17214775199999999</v>
      </c>
      <c r="AT82" s="14">
        <f>SUM(AP$8:AP82)/1000</f>
        <v>0.17696348900000022</v>
      </c>
    </row>
    <row r="83" spans="1:46" x14ac:dyDescent="0.25">
      <c r="A83" s="4">
        <v>45275</v>
      </c>
      <c r="B83" s="5">
        <f t="shared" si="5"/>
        <v>27.37666572727273</v>
      </c>
      <c r="C83" s="5">
        <f t="shared" si="5"/>
        <v>22.810362999999882</v>
      </c>
      <c r="D83" s="5"/>
      <c r="E83" s="4">
        <v>45275</v>
      </c>
      <c r="F83" s="5">
        <f t="shared" si="6"/>
        <v>1.8164801301818183</v>
      </c>
      <c r="G83" s="5">
        <f t="shared" si="6"/>
        <v>1.6999999240909092</v>
      </c>
      <c r="U83" s="4">
        <v>36509</v>
      </c>
      <c r="V83" s="13">
        <v>24.751157727272727</v>
      </c>
      <c r="W83" s="13">
        <v>20.510221000000001</v>
      </c>
      <c r="X83" s="4"/>
      <c r="Y83" s="4">
        <f t="shared" si="7"/>
        <v>36509</v>
      </c>
      <c r="Z83" s="14">
        <f>SUM(V$8:V83)/1000</f>
        <v>1.6417068701818183</v>
      </c>
      <c r="AA83" s="14">
        <f>SUM(W$8:W83)/1000</f>
        <v>1.520736293090909</v>
      </c>
      <c r="AN83" s="4">
        <v>45275</v>
      </c>
      <c r="AO83" s="5">
        <v>2.6255080000000026</v>
      </c>
      <c r="AP83" s="5">
        <v>2.3001419999998785</v>
      </c>
      <c r="AR83" s="4">
        <v>45275</v>
      </c>
      <c r="AS83" s="14">
        <f>SUM(AO$8:AO83)/1000</f>
        <v>0.17477325999999999</v>
      </c>
      <c r="AT83" s="14">
        <f>SUM(AP$8:AP83)/1000</f>
        <v>0.17926363100000012</v>
      </c>
    </row>
    <row r="84" spans="1:46" x14ac:dyDescent="0.25">
      <c r="A84" s="4">
        <v>45276</v>
      </c>
      <c r="B84" s="5">
        <f t="shared" si="5"/>
        <v>25.744505727272799</v>
      </c>
      <c r="C84" s="5">
        <f t="shared" si="5"/>
        <v>20.820351272727308</v>
      </c>
      <c r="D84" s="5"/>
      <c r="E84" s="4">
        <v>45276</v>
      </c>
      <c r="F84" s="5">
        <f t="shared" si="6"/>
        <v>1.842224635909091</v>
      </c>
      <c r="G84" s="5">
        <f t="shared" si="6"/>
        <v>1.7208202753636364</v>
      </c>
      <c r="U84" s="4">
        <v>36510</v>
      </c>
      <c r="V84" s="13">
        <v>23.180904727272726</v>
      </c>
      <c r="W84" s="13">
        <v>18.537859272727271</v>
      </c>
      <c r="X84" s="4"/>
      <c r="Y84" s="4">
        <f t="shared" si="7"/>
        <v>36510</v>
      </c>
      <c r="Z84" s="14">
        <f>SUM(V$8:V84)/1000</f>
        <v>1.6648877749090909</v>
      </c>
      <c r="AA84" s="14">
        <f>SUM(W$8:W84)/1000</f>
        <v>1.5392741523636362</v>
      </c>
      <c r="AN84" s="4">
        <v>45276</v>
      </c>
      <c r="AO84" s="5">
        <v>2.5636010000000717</v>
      </c>
      <c r="AP84" s="5">
        <v>2.282492000000035</v>
      </c>
      <c r="AR84" s="4">
        <v>45276</v>
      </c>
      <c r="AS84" s="14">
        <f>SUM(AO$8:AO84)/1000</f>
        <v>0.17733686100000007</v>
      </c>
      <c r="AT84" s="14">
        <f>SUM(AP$8:AP84)/1000</f>
        <v>0.18154612300000017</v>
      </c>
    </row>
    <row r="85" spans="1:46" x14ac:dyDescent="0.25">
      <c r="A85" s="4">
        <v>45277</v>
      </c>
      <c r="B85" s="5">
        <f t="shared" si="5"/>
        <v>22.718565545454538</v>
      </c>
      <c r="C85" s="5">
        <f t="shared" si="5"/>
        <v>21.433260181818198</v>
      </c>
      <c r="D85" s="5"/>
      <c r="E85" s="4">
        <v>45277</v>
      </c>
      <c r="F85" s="5">
        <f t="shared" si="6"/>
        <v>1.8649432014545455</v>
      </c>
      <c r="G85" s="5">
        <f t="shared" si="6"/>
        <v>1.7422535355454545</v>
      </c>
      <c r="U85" s="4">
        <v>36511</v>
      </c>
      <c r="V85" s="13">
        <v>20.156025545454547</v>
      </c>
      <c r="W85" s="13">
        <v>19.151957181818183</v>
      </c>
      <c r="X85" s="4"/>
      <c r="Y85" s="4">
        <f t="shared" si="7"/>
        <v>36511</v>
      </c>
      <c r="Z85" s="14">
        <f>SUM(V$8:V85)/1000</f>
        <v>1.6850438004545454</v>
      </c>
      <c r="AA85" s="14">
        <f>SUM(W$8:W85)/1000</f>
        <v>1.5584261095454544</v>
      </c>
      <c r="AN85" s="4">
        <v>45277</v>
      </c>
      <c r="AO85" s="5">
        <v>2.5625399999999914</v>
      </c>
      <c r="AP85" s="5">
        <v>2.2813030000000145</v>
      </c>
      <c r="AR85" s="4">
        <v>45277</v>
      </c>
      <c r="AS85" s="14">
        <f>SUM(AO$8:AO85)/1000</f>
        <v>0.17989940100000004</v>
      </c>
      <c r="AT85" s="14">
        <f>SUM(AP$8:AP85)/1000</f>
        <v>0.18382742600000018</v>
      </c>
    </row>
    <row r="86" spans="1:46" x14ac:dyDescent="0.25">
      <c r="A86" s="4">
        <v>45278</v>
      </c>
      <c r="B86" s="5">
        <f t="shared" si="5"/>
        <v>20.804272090909137</v>
      </c>
      <c r="C86" s="5">
        <f t="shared" si="5"/>
        <v>22.03104836363644</v>
      </c>
      <c r="D86" s="5"/>
      <c r="E86" s="4">
        <v>45278</v>
      </c>
      <c r="F86" s="5">
        <f t="shared" si="6"/>
        <v>1.8857474735454545</v>
      </c>
      <c r="G86" s="5">
        <f t="shared" si="6"/>
        <v>1.764284583909091</v>
      </c>
      <c r="U86" s="4">
        <v>36512</v>
      </c>
      <c r="V86" s="13">
        <v>18.557542090909092</v>
      </c>
      <c r="W86" s="13">
        <v>19.773563363636363</v>
      </c>
      <c r="X86" s="4"/>
      <c r="Y86" s="4">
        <f t="shared" si="7"/>
        <v>36512</v>
      </c>
      <c r="Z86" s="14">
        <f>SUM(V$8:V86)/1000</f>
        <v>1.7036013425454544</v>
      </c>
      <c r="AA86" s="14">
        <f>SUM(W$8:W86)/1000</f>
        <v>1.5781996729090908</v>
      </c>
      <c r="AN86" s="4">
        <v>45278</v>
      </c>
      <c r="AO86" s="5">
        <v>2.2467300000000461</v>
      </c>
      <c r="AP86" s="5">
        <v>2.2574850000000772</v>
      </c>
      <c r="AR86" s="4">
        <v>45278</v>
      </c>
      <c r="AS86" s="14">
        <f>SUM(AO$8:AO86)/1000</f>
        <v>0.18214613100000007</v>
      </c>
      <c r="AT86" s="14">
        <f>SUM(AP$8:AP86)/1000</f>
        <v>0.18608491100000027</v>
      </c>
    </row>
    <row r="87" spans="1:46" x14ac:dyDescent="0.25">
      <c r="A87" s="4">
        <v>45279</v>
      </c>
      <c r="B87" s="5">
        <f t="shared" si="5"/>
        <v>19.884106545454582</v>
      </c>
      <c r="C87" s="5">
        <f t="shared" si="5"/>
        <v>22.669628818181714</v>
      </c>
      <c r="D87" s="5"/>
      <c r="E87" s="4">
        <v>45279</v>
      </c>
      <c r="F87" s="5">
        <f t="shared" si="6"/>
        <v>1.9056315800909089</v>
      </c>
      <c r="G87" s="5">
        <f t="shared" si="6"/>
        <v>1.7869542127272728</v>
      </c>
      <c r="U87" s="4">
        <v>36513</v>
      </c>
      <c r="V87" s="13">
        <v>17.693911545454544</v>
      </c>
      <c r="W87" s="13">
        <v>20.486718818181817</v>
      </c>
      <c r="X87" s="4"/>
      <c r="Y87" s="4">
        <f t="shared" si="7"/>
        <v>36513</v>
      </c>
      <c r="Z87" s="14">
        <f>SUM(V$8:V87)/1000</f>
        <v>1.7212952540909088</v>
      </c>
      <c r="AA87" s="14">
        <f>SUM(W$8:W87)/1000</f>
        <v>1.5986863917272727</v>
      </c>
      <c r="AN87" s="4">
        <v>45279</v>
      </c>
      <c r="AO87" s="5">
        <v>2.1901950000000383</v>
      </c>
      <c r="AP87" s="5">
        <v>2.1829099999998949</v>
      </c>
      <c r="AR87" s="4">
        <v>45279</v>
      </c>
      <c r="AS87" s="14">
        <f>SUM(AO$8:AO87)/1000</f>
        <v>0.18433632600000013</v>
      </c>
      <c r="AT87" s="14">
        <f>SUM(AP$8:AP87)/1000</f>
        <v>0.18826782100000017</v>
      </c>
    </row>
    <row r="88" spans="1:46" x14ac:dyDescent="0.25">
      <c r="A88" s="4">
        <v>45280</v>
      </c>
      <c r="B88" s="5">
        <f t="shared" si="5"/>
        <v>21.22991545454536</v>
      </c>
      <c r="C88" s="5">
        <f t="shared" si="5"/>
        <v>20.948034181818407</v>
      </c>
      <c r="D88" s="5"/>
      <c r="E88" s="4">
        <v>45280</v>
      </c>
      <c r="F88" s="5">
        <f t="shared" si="6"/>
        <v>1.9268614955454544</v>
      </c>
      <c r="G88" s="5">
        <f t="shared" si="6"/>
        <v>1.8079022469090911</v>
      </c>
      <c r="U88" s="4">
        <v>36514</v>
      </c>
      <c r="V88" s="13">
        <v>19.081557454545454</v>
      </c>
      <c r="W88" s="13">
        <v>18.688230181818181</v>
      </c>
      <c r="X88" s="4"/>
      <c r="Y88" s="4">
        <f t="shared" si="7"/>
        <v>36514</v>
      </c>
      <c r="Z88" s="14">
        <f>SUM(V$8:V88)/1000</f>
        <v>1.7403768115454543</v>
      </c>
      <c r="AA88" s="14">
        <f>SUM(W$8:W88)/1000</f>
        <v>1.6173746219090908</v>
      </c>
      <c r="AN88" s="4">
        <v>45280</v>
      </c>
      <c r="AO88" s="5">
        <v>2.1483579999999058</v>
      </c>
      <c r="AP88" s="5">
        <v>2.2598040000002264</v>
      </c>
      <c r="AR88" s="4">
        <v>45280</v>
      </c>
      <c r="AS88" s="14">
        <f>SUM(AO$8:AO88)/1000</f>
        <v>0.18648468400000004</v>
      </c>
      <c r="AT88" s="14">
        <f>SUM(AP$8:AP88)/1000</f>
        <v>0.19052762500000039</v>
      </c>
    </row>
    <row r="89" spans="1:46" x14ac:dyDescent="0.25">
      <c r="A89" s="4">
        <v>45281</v>
      </c>
      <c r="B89" s="5">
        <f t="shared" si="5"/>
        <v>21.358546181818227</v>
      </c>
      <c r="C89" s="5">
        <f t="shared" si="5"/>
        <v>20.46115827272704</v>
      </c>
      <c r="D89" s="5"/>
      <c r="E89" s="4">
        <v>45281</v>
      </c>
      <c r="F89" s="5">
        <f t="shared" si="6"/>
        <v>1.9482200417272728</v>
      </c>
      <c r="G89" s="5">
        <f t="shared" si="6"/>
        <v>1.8283634051818185</v>
      </c>
      <c r="U89" s="4">
        <v>36515</v>
      </c>
      <c r="V89" s="13">
        <v>19.210781181818181</v>
      </c>
      <c r="W89" s="13">
        <v>18.206708272727273</v>
      </c>
      <c r="X89" s="4"/>
      <c r="Y89" s="4">
        <f t="shared" si="7"/>
        <v>36515</v>
      </c>
      <c r="Z89" s="14">
        <f>SUM(V$8:V89)/1000</f>
        <v>1.7595875927272726</v>
      </c>
      <c r="AA89" s="14">
        <f>SUM(W$8:W89)/1000</f>
        <v>1.6355813301818183</v>
      </c>
      <c r="AN89" s="4">
        <v>45281</v>
      </c>
      <c r="AO89" s="5">
        <v>2.1477650000000468</v>
      </c>
      <c r="AP89" s="5">
        <v>2.2544499999997667</v>
      </c>
      <c r="AR89" s="4">
        <v>45281</v>
      </c>
      <c r="AS89" s="14">
        <f>SUM(AO$8:AO89)/1000</f>
        <v>0.18863244900000009</v>
      </c>
      <c r="AT89" s="14">
        <f>SUM(AP$8:AP89)/1000</f>
        <v>0.19278207500000016</v>
      </c>
    </row>
    <row r="90" spans="1:46" x14ac:dyDescent="0.25">
      <c r="A90" s="4">
        <v>45282</v>
      </c>
      <c r="B90" s="5">
        <f t="shared" si="5"/>
        <v>21.586544181818148</v>
      </c>
      <c r="C90" s="5">
        <f t="shared" si="5"/>
        <v>19.826673454545457</v>
      </c>
      <c r="D90" s="5"/>
      <c r="E90" s="4">
        <v>45282</v>
      </c>
      <c r="F90" s="5">
        <f t="shared" si="6"/>
        <v>1.9698065859090907</v>
      </c>
      <c r="G90" s="5">
        <f t="shared" si="6"/>
        <v>1.8481900786363639</v>
      </c>
      <c r="U90" s="4">
        <v>36516</v>
      </c>
      <c r="V90" s="13">
        <v>19.423167181818183</v>
      </c>
      <c r="W90" s="13">
        <v>17.598172454545455</v>
      </c>
      <c r="X90" s="4"/>
      <c r="Y90" s="4">
        <f t="shared" si="7"/>
        <v>36516</v>
      </c>
      <c r="Z90" s="14">
        <f>SUM(V$8:V90)/1000</f>
        <v>1.7790107599090907</v>
      </c>
      <c r="AA90" s="14">
        <f>SUM(W$8:W90)/1000</f>
        <v>1.6531795026363636</v>
      </c>
      <c r="AN90" s="4">
        <v>45282</v>
      </c>
      <c r="AO90" s="5">
        <v>2.1633769999999632</v>
      </c>
      <c r="AP90" s="5">
        <v>2.2285009999999996</v>
      </c>
      <c r="AR90" s="4">
        <v>45282</v>
      </c>
      <c r="AS90" s="14">
        <f>SUM(AO$8:AO90)/1000</f>
        <v>0.19079582600000006</v>
      </c>
      <c r="AT90" s="14">
        <f>SUM(AP$8:AP90)/1000</f>
        <v>0.19501057600000016</v>
      </c>
    </row>
    <row r="91" spans="1:46" x14ac:dyDescent="0.25">
      <c r="A91" s="4">
        <v>45283</v>
      </c>
      <c r="B91" s="5">
        <f t="shared" si="5"/>
        <v>18.730072181818187</v>
      </c>
      <c r="C91" s="5">
        <f t="shared" si="5"/>
        <v>18.219077363636362</v>
      </c>
      <c r="D91" s="5"/>
      <c r="E91" s="4">
        <v>45283</v>
      </c>
      <c r="F91" s="5">
        <f t="shared" si="6"/>
        <v>1.9885366580909092</v>
      </c>
      <c r="G91" s="5">
        <f t="shared" si="6"/>
        <v>1.8664091560000002</v>
      </c>
      <c r="U91" s="4">
        <v>36517</v>
      </c>
      <c r="V91" s="13">
        <v>16.496795181818182</v>
      </c>
      <c r="W91" s="13">
        <v>15.984590363636364</v>
      </c>
      <c r="X91" s="4"/>
      <c r="Y91" s="4">
        <f t="shared" si="7"/>
        <v>36517</v>
      </c>
      <c r="Z91" s="14">
        <f>SUM(V$8:V91)/1000</f>
        <v>1.795507555090909</v>
      </c>
      <c r="AA91" s="14">
        <f>SUM(W$8:W91)/1000</f>
        <v>1.669164093</v>
      </c>
      <c r="AN91" s="4">
        <v>45283</v>
      </c>
      <c r="AO91" s="5">
        <v>2.2332770000000064</v>
      </c>
      <c r="AP91" s="5">
        <v>2.2344869999999992</v>
      </c>
      <c r="AR91" s="4">
        <v>45283</v>
      </c>
      <c r="AS91" s="14">
        <f>SUM(AO$8:AO91)/1000</f>
        <v>0.19302910300000009</v>
      </c>
      <c r="AT91" s="14">
        <f>SUM(AP$8:AP91)/1000</f>
        <v>0.19724506300000016</v>
      </c>
    </row>
    <row r="92" spans="1:46" x14ac:dyDescent="0.25">
      <c r="A92" s="4">
        <v>45284</v>
      </c>
      <c r="B92" s="5">
        <f t="shared" si="5"/>
        <v>15.791550181818245</v>
      </c>
      <c r="C92" s="5">
        <f t="shared" si="5"/>
        <v>15.527672181818239</v>
      </c>
      <c r="D92" s="5"/>
      <c r="E92" s="4">
        <v>45284</v>
      </c>
      <c r="F92" s="5">
        <f t="shared" si="6"/>
        <v>2.0043282082727272</v>
      </c>
      <c r="G92" s="5">
        <f t="shared" si="6"/>
        <v>1.8819368281818187</v>
      </c>
      <c r="U92" s="4">
        <v>36518</v>
      </c>
      <c r="V92" s="13">
        <v>13.591006181818182</v>
      </c>
      <c r="W92" s="13">
        <v>13.328929181818182</v>
      </c>
      <c r="X92" s="4"/>
      <c r="Y92" s="4">
        <f t="shared" si="7"/>
        <v>36518</v>
      </c>
      <c r="Z92" s="14">
        <f>SUM(V$8:V92)/1000</f>
        <v>1.8090985612727271</v>
      </c>
      <c r="AA92" s="14">
        <f>SUM(W$8:W92)/1000</f>
        <v>1.6824930221818184</v>
      </c>
      <c r="AN92" s="4">
        <v>45284</v>
      </c>
      <c r="AO92" s="5">
        <v>2.2005440000000629</v>
      </c>
      <c r="AP92" s="5">
        <v>2.1987430000000563</v>
      </c>
      <c r="AR92" s="4">
        <v>45284</v>
      </c>
      <c r="AS92" s="14">
        <f>SUM(AO$8:AO92)/1000</f>
        <v>0.19522964700000014</v>
      </c>
      <c r="AT92" s="14">
        <f>SUM(AP$8:AP92)/1000</f>
        <v>0.19944380600000022</v>
      </c>
    </row>
    <row r="93" spans="1:46" x14ac:dyDescent="0.25">
      <c r="A93" s="4">
        <v>45285</v>
      </c>
      <c r="B93" s="5">
        <f t="shared" si="5"/>
        <v>15.634783454545413</v>
      </c>
      <c r="C93" s="5">
        <f t="shared" si="5"/>
        <v>15.615188818181808</v>
      </c>
      <c r="D93" s="5"/>
      <c r="E93" s="4">
        <v>45285</v>
      </c>
      <c r="F93" s="5">
        <f t="shared" si="6"/>
        <v>2.0199629917272728</v>
      </c>
      <c r="G93" s="5">
        <f t="shared" si="6"/>
        <v>1.8975520170000004</v>
      </c>
      <c r="U93" s="4">
        <v>36519</v>
      </c>
      <c r="V93" s="13">
        <v>13.484885454545454</v>
      </c>
      <c r="W93" s="13">
        <v>13.405648818181819</v>
      </c>
      <c r="X93" s="4"/>
      <c r="Y93" s="4">
        <f t="shared" si="7"/>
        <v>36519</v>
      </c>
      <c r="Z93" s="14">
        <f>SUM(V$8:V93)/1000</f>
        <v>1.8225834467272726</v>
      </c>
      <c r="AA93" s="14">
        <f>SUM(W$8:W93)/1000</f>
        <v>1.6958986710000001</v>
      </c>
      <c r="AN93" s="4">
        <v>45285</v>
      </c>
      <c r="AO93" s="5">
        <v>2.1498979999999586</v>
      </c>
      <c r="AP93" s="5">
        <v>2.2095399999999898</v>
      </c>
      <c r="AR93" s="4">
        <v>45285</v>
      </c>
      <c r="AS93" s="14">
        <f>SUM(AO$8:AO93)/1000</f>
        <v>0.1973795450000001</v>
      </c>
      <c r="AT93" s="14">
        <f>SUM(AP$8:AP93)/1000</f>
        <v>0.20165334600000023</v>
      </c>
    </row>
    <row r="94" spans="1:46" x14ac:dyDescent="0.25">
      <c r="A94" s="4">
        <v>45286</v>
      </c>
      <c r="B94" s="5">
        <f t="shared" si="5"/>
        <v>16.563418090909103</v>
      </c>
      <c r="C94" s="5">
        <f t="shared" si="5"/>
        <v>17.282339272727285</v>
      </c>
      <c r="D94" s="5"/>
      <c r="E94" s="4">
        <v>45286</v>
      </c>
      <c r="F94" s="5">
        <f t="shared" si="6"/>
        <v>2.0365264098181819</v>
      </c>
      <c r="G94" s="5">
        <f t="shared" si="6"/>
        <v>1.9148343562727275</v>
      </c>
      <c r="U94" s="4">
        <v>36520</v>
      </c>
      <c r="V94" s="13">
        <v>14.38173609090909</v>
      </c>
      <c r="W94" s="13">
        <v>15.071919272727273</v>
      </c>
      <c r="X94" s="4"/>
      <c r="Y94" s="4">
        <f t="shared" si="7"/>
        <v>36520</v>
      </c>
      <c r="Z94" s="14">
        <f>SUM(V$8:V94)/1000</f>
        <v>1.8369651828181817</v>
      </c>
      <c r="AA94" s="14">
        <f>SUM(W$8:W94)/1000</f>
        <v>1.7109705902727272</v>
      </c>
      <c r="AN94" s="4">
        <v>45286</v>
      </c>
      <c r="AO94" s="5">
        <v>2.1816820000000119</v>
      </c>
      <c r="AP94" s="5">
        <v>2.2104200000000103</v>
      </c>
      <c r="AR94" s="4">
        <v>45286</v>
      </c>
      <c r="AS94" s="14">
        <f>SUM(AO$8:AO94)/1000</f>
        <v>0.19956122700000012</v>
      </c>
      <c r="AT94" s="14">
        <f>SUM(AP$8:AP94)/1000</f>
        <v>0.20386376600000022</v>
      </c>
    </row>
    <row r="95" spans="1:46" x14ac:dyDescent="0.25">
      <c r="A95" s="4">
        <v>45287</v>
      </c>
      <c r="B95" s="5">
        <f t="shared" si="5"/>
        <v>17.072571999999962</v>
      </c>
      <c r="C95" s="5">
        <f t="shared" si="5"/>
        <v>17.008625818181844</v>
      </c>
      <c r="D95" s="5"/>
      <c r="E95" s="4">
        <v>45287</v>
      </c>
      <c r="F95" s="5">
        <f t="shared" si="6"/>
        <v>2.0535989818181819</v>
      </c>
      <c r="G95" s="5">
        <f t="shared" si="6"/>
        <v>1.9318429820909093</v>
      </c>
      <c r="U95" s="4">
        <v>36521</v>
      </c>
      <c r="V95" s="13">
        <v>14.890423</v>
      </c>
      <c r="W95" s="13">
        <v>14.817469818181818</v>
      </c>
      <c r="X95" s="4"/>
      <c r="Y95" s="4">
        <f t="shared" si="7"/>
        <v>36521</v>
      </c>
      <c r="Z95" s="14">
        <f>SUM(V$8:V95)/1000</f>
        <v>1.8518556058181816</v>
      </c>
      <c r="AA95" s="14">
        <f>SUM(W$8:W95)/1000</f>
        <v>1.725788060090909</v>
      </c>
      <c r="AN95" s="4">
        <v>45287</v>
      </c>
      <c r="AO95" s="5">
        <v>2.1821489999999608</v>
      </c>
      <c r="AP95" s="5">
        <v>2.1911560000000256</v>
      </c>
      <c r="AR95" s="4">
        <v>45287</v>
      </c>
      <c r="AS95" s="14">
        <f>SUM(AO$8:AO95)/1000</f>
        <v>0.20174337600000006</v>
      </c>
      <c r="AT95" s="14">
        <f>SUM(AP$8:AP95)/1000</f>
        <v>0.20605492200000025</v>
      </c>
    </row>
    <row r="96" spans="1:46" x14ac:dyDescent="0.25">
      <c r="A96" s="4">
        <v>45288</v>
      </c>
      <c r="B96" s="5">
        <f t="shared" si="5"/>
        <v>17.624314454545512</v>
      </c>
      <c r="C96" s="5">
        <f t="shared" si="5"/>
        <v>17.663797181818179</v>
      </c>
      <c r="D96" s="5"/>
      <c r="E96" s="4">
        <v>45288</v>
      </c>
      <c r="F96" s="5">
        <f t="shared" si="6"/>
        <v>2.0712232962727271</v>
      </c>
      <c r="G96" s="5">
        <f t="shared" si="6"/>
        <v>1.9495067792727274</v>
      </c>
      <c r="U96" s="4">
        <v>36522</v>
      </c>
      <c r="V96" s="13">
        <v>15.425230454545455</v>
      </c>
      <c r="W96" s="13">
        <v>15.458125181818183</v>
      </c>
      <c r="X96" s="4"/>
      <c r="Y96" s="4">
        <f t="shared" si="7"/>
        <v>36522</v>
      </c>
      <c r="Z96" s="14">
        <f>SUM(V$8:V96)/1000</f>
        <v>1.8672808362727271</v>
      </c>
      <c r="AA96" s="14">
        <f>SUM(W$8:W96)/1000</f>
        <v>1.7412461852727272</v>
      </c>
      <c r="AN96" s="4">
        <v>45288</v>
      </c>
      <c r="AO96" s="5">
        <v>2.1990840000000591</v>
      </c>
      <c r="AP96" s="5">
        <v>2.2056719999999972</v>
      </c>
      <c r="AR96" s="4">
        <v>45288</v>
      </c>
      <c r="AS96" s="14">
        <f>SUM(AO$8:AO96)/1000</f>
        <v>0.20394246000000013</v>
      </c>
      <c r="AT96" s="14">
        <f>SUM(AP$8:AP96)/1000</f>
        <v>0.20826059400000024</v>
      </c>
    </row>
    <row r="97" spans="1:46" x14ac:dyDescent="0.25">
      <c r="A97" s="4">
        <v>45289</v>
      </c>
      <c r="B97" s="5">
        <f t="shared" si="5"/>
        <v>18.319565545454523</v>
      </c>
      <c r="C97" s="5">
        <f t="shared" si="5"/>
        <v>18.641073818181791</v>
      </c>
      <c r="D97" s="5"/>
      <c r="E97" s="4">
        <v>45289</v>
      </c>
      <c r="F97" s="5">
        <f t="shared" si="6"/>
        <v>2.0895428618181819</v>
      </c>
      <c r="G97" s="5">
        <f t="shared" si="6"/>
        <v>1.9681478530909093</v>
      </c>
      <c r="U97" s="4">
        <v>36523</v>
      </c>
      <c r="V97" s="13">
        <v>16.086889545454547</v>
      </c>
      <c r="W97" s="13">
        <v>16.392423818181818</v>
      </c>
      <c r="X97" s="4"/>
      <c r="Y97" s="4">
        <f t="shared" si="7"/>
        <v>36523</v>
      </c>
      <c r="Z97" s="14">
        <f>SUM(V$8:V97)/1000</f>
        <v>1.8833677258181818</v>
      </c>
      <c r="AA97" s="14">
        <f>SUM(W$8:W97)/1000</f>
        <v>1.7576386090909091</v>
      </c>
      <c r="AN97" s="4">
        <v>45289</v>
      </c>
      <c r="AO97" s="5">
        <v>2.2326759999999748</v>
      </c>
      <c r="AP97" s="5">
        <v>2.2486499999999729</v>
      </c>
      <c r="AR97" s="4">
        <v>45289</v>
      </c>
      <c r="AS97" s="14">
        <f>SUM(AO$8:AO97)/1000</f>
        <v>0.20617513600000009</v>
      </c>
      <c r="AT97" s="14">
        <f>SUM(AP$8:AP97)/1000</f>
        <v>0.21050924400000023</v>
      </c>
    </row>
    <row r="98" spans="1:46" x14ac:dyDescent="0.25">
      <c r="A98" s="4">
        <v>45290</v>
      </c>
      <c r="B98" s="5">
        <f t="shared" si="5"/>
        <v>18.301705909090892</v>
      </c>
      <c r="C98" s="5">
        <f t="shared" si="5"/>
        <v>17.67812572727275</v>
      </c>
      <c r="D98" s="5"/>
      <c r="E98" s="4">
        <v>45290</v>
      </c>
      <c r="F98" s="5">
        <f t="shared" si="6"/>
        <v>2.1078445677272724</v>
      </c>
      <c r="G98" s="5">
        <f t="shared" si="6"/>
        <v>1.9858259788181822</v>
      </c>
      <c r="U98" s="4">
        <v>36524</v>
      </c>
      <c r="V98" s="13">
        <v>16.078554909090908</v>
      </c>
      <c r="W98" s="13">
        <v>15.456765727272728</v>
      </c>
      <c r="X98" s="4"/>
      <c r="Y98" s="4">
        <f t="shared" si="7"/>
        <v>36524</v>
      </c>
      <c r="Z98" s="14">
        <f>SUM(V$8:V98)/1000</f>
        <v>1.8994462807272725</v>
      </c>
      <c r="AA98" s="14">
        <f>SUM(W$8:W98)/1000</f>
        <v>1.7730953748181819</v>
      </c>
      <c r="AN98" s="4">
        <v>45290</v>
      </c>
      <c r="AO98" s="5">
        <v>2.2231509999999837</v>
      </c>
      <c r="AP98" s="5">
        <v>2.221360000000022</v>
      </c>
      <c r="AR98" s="4">
        <v>45290</v>
      </c>
      <c r="AS98" s="14">
        <f>SUM(AO$8:AO98)/1000</f>
        <v>0.20839828700000007</v>
      </c>
      <c r="AT98" s="14">
        <f>SUM(AP$8:AP98)/1000</f>
        <v>0.21273060400000027</v>
      </c>
    </row>
    <row r="99" spans="1:46" x14ac:dyDescent="0.25">
      <c r="A99" s="4">
        <v>45291</v>
      </c>
      <c r="B99" s="5">
        <f t="shared" si="5"/>
        <v>18.850789454545428</v>
      </c>
      <c r="C99" s="5">
        <f t="shared" si="5"/>
        <v>16.978674999999996</v>
      </c>
      <c r="D99" s="5"/>
      <c r="E99" s="4">
        <v>45291</v>
      </c>
      <c r="F99" s="5">
        <f t="shared" si="6"/>
        <v>2.1266953571818181</v>
      </c>
      <c r="G99" s="5">
        <f t="shared" si="6"/>
        <v>2.0028046538181821</v>
      </c>
      <c r="U99" s="4">
        <v>36525</v>
      </c>
      <c r="V99" s="13">
        <v>16.655445454545454</v>
      </c>
      <c r="W99" s="13">
        <v>14.798475</v>
      </c>
      <c r="X99" s="4"/>
      <c r="Y99" s="4">
        <f t="shared" si="7"/>
        <v>36525</v>
      </c>
      <c r="Z99" s="14">
        <f>SUM(V$8:V99)/1000</f>
        <v>1.9161017261818181</v>
      </c>
      <c r="AA99" s="14">
        <f>SUM(W$8:W99)/1000</f>
        <v>1.787893849818182</v>
      </c>
      <c r="AN99" s="4">
        <v>45291</v>
      </c>
      <c r="AO99" s="5">
        <v>2.1953439999999751</v>
      </c>
      <c r="AP99" s="5">
        <v>2.1801999999999939</v>
      </c>
      <c r="AR99" s="4">
        <v>45291</v>
      </c>
      <c r="AS99" s="14">
        <f>SUM(AO$8:AO99)/1000</f>
        <v>0.21059363100000003</v>
      </c>
      <c r="AT99" s="14">
        <f>SUM(AP$8:AP99)/1000</f>
        <v>0.21491080400000023</v>
      </c>
    </row>
    <row r="100" spans="1:46" x14ac:dyDescent="0.25">
      <c r="A100" s="4">
        <v>45292</v>
      </c>
      <c r="B100" s="5">
        <f t="shared" si="5"/>
        <v>18.004949363636349</v>
      </c>
      <c r="C100" s="5">
        <f t="shared" si="5"/>
        <v>17.336257545454544</v>
      </c>
      <c r="D100" s="5"/>
      <c r="E100" s="4">
        <v>45292</v>
      </c>
      <c r="F100" s="5">
        <f t="shared" si="6"/>
        <v>2.1447003065454542</v>
      </c>
      <c r="G100" s="5">
        <f t="shared" si="6"/>
        <v>2.0201409113636366</v>
      </c>
      <c r="U100" s="4">
        <v>36526</v>
      </c>
      <c r="V100" s="13">
        <v>15.689558363636364</v>
      </c>
      <c r="W100" s="13">
        <v>15.107227545454545</v>
      </c>
      <c r="X100" s="4"/>
      <c r="Y100" s="4">
        <f t="shared" si="7"/>
        <v>36526</v>
      </c>
      <c r="Z100" s="14">
        <f>SUM(V$8:V100)/1000</f>
        <v>1.9317912845454543</v>
      </c>
      <c r="AA100" s="14">
        <f>SUM(W$8:W100)/1000</f>
        <v>1.8030010773636365</v>
      </c>
      <c r="AN100" s="4">
        <v>45292</v>
      </c>
      <c r="AO100" s="5">
        <v>2.315390999999984</v>
      </c>
      <c r="AP100" s="5">
        <v>2.2290299999999972</v>
      </c>
      <c r="AR100" s="4">
        <v>45292</v>
      </c>
      <c r="AS100" s="14">
        <f>SUM(AO$8:AO100)/1000</f>
        <v>0.21290902200000003</v>
      </c>
      <c r="AT100" s="14">
        <f>SUM(AP$8:AP100)/1000</f>
        <v>0.21713983400000023</v>
      </c>
    </row>
    <row r="101" spans="1:46" x14ac:dyDescent="0.25">
      <c r="A101" s="4">
        <v>45293</v>
      </c>
      <c r="B101" s="5">
        <f t="shared" si="5"/>
        <v>20.295142636363664</v>
      </c>
      <c r="C101" s="5">
        <f t="shared" si="5"/>
        <v>20.09013800000012</v>
      </c>
      <c r="D101" s="5"/>
      <c r="E101" s="4">
        <v>45293</v>
      </c>
      <c r="F101" s="5">
        <f t="shared" si="6"/>
        <v>2.1649954491818177</v>
      </c>
      <c r="G101" s="5">
        <f t="shared" si="6"/>
        <v>2.0402310493636371</v>
      </c>
      <c r="U101" s="4">
        <v>36527</v>
      </c>
      <c r="V101" s="13">
        <v>17.971594636363637</v>
      </c>
      <c r="W101" s="13">
        <v>17.849658000000002</v>
      </c>
      <c r="X101" s="4"/>
      <c r="Y101" s="4">
        <f t="shared" si="7"/>
        <v>36527</v>
      </c>
      <c r="Z101" s="14">
        <f>SUM(V$8:V101)/1000</f>
        <v>1.9497628791818178</v>
      </c>
      <c r="AA101" s="14">
        <f>SUM(W$8:W101)/1000</f>
        <v>1.8208507353636367</v>
      </c>
      <c r="AN101" s="4">
        <v>45293</v>
      </c>
      <c r="AO101" s="5">
        <v>2.3235480000000281</v>
      </c>
      <c r="AP101" s="5">
        <v>2.2404800000001179</v>
      </c>
      <c r="AR101" s="4">
        <v>45293</v>
      </c>
      <c r="AS101" s="14">
        <f>SUM(AO$8:AO101)/1000</f>
        <v>0.21523257000000004</v>
      </c>
      <c r="AT101" s="14">
        <f>SUM(AP$8:AP101)/1000</f>
        <v>0.21938031400000033</v>
      </c>
    </row>
    <row r="102" spans="1:46" x14ac:dyDescent="0.25">
      <c r="A102" s="4">
        <v>45294</v>
      </c>
      <c r="B102" s="5">
        <f t="shared" si="5"/>
        <v>20.459051636363611</v>
      </c>
      <c r="C102" s="5">
        <f t="shared" si="5"/>
        <v>23.591518818181868</v>
      </c>
      <c r="D102" s="5"/>
      <c r="E102" s="4">
        <v>45294</v>
      </c>
      <c r="F102" s="5">
        <f t="shared" si="6"/>
        <v>2.1854545008181816</v>
      </c>
      <c r="G102" s="5">
        <f t="shared" si="6"/>
        <v>2.063822568181819</v>
      </c>
      <c r="U102" s="4">
        <v>36528</v>
      </c>
      <c r="V102" s="13">
        <v>18.264969636363638</v>
      </c>
      <c r="W102" s="13">
        <v>21.328165818181819</v>
      </c>
      <c r="X102" s="4"/>
      <c r="Y102" s="4">
        <f t="shared" si="7"/>
        <v>36528</v>
      </c>
      <c r="Z102" s="14">
        <f>SUM(V$8:V102)/1000</f>
        <v>1.9680278488181817</v>
      </c>
      <c r="AA102" s="14">
        <f>SUM(W$8:W102)/1000</f>
        <v>1.8421789011818184</v>
      </c>
      <c r="AN102" s="4">
        <v>45294</v>
      </c>
      <c r="AO102" s="5">
        <v>2.1940819999999728</v>
      </c>
      <c r="AP102" s="5">
        <v>2.2633530000000479</v>
      </c>
      <c r="AR102" s="4">
        <v>45294</v>
      </c>
      <c r="AS102" s="14">
        <f>SUM(AO$8:AO102)/1000</f>
        <v>0.21742665200000003</v>
      </c>
      <c r="AT102" s="14">
        <f>SUM(AP$8:AP102)/1000</f>
        <v>0.2216436670000004</v>
      </c>
    </row>
    <row r="103" spans="1:46" x14ac:dyDescent="0.25">
      <c r="A103" s="4">
        <v>45295</v>
      </c>
      <c r="B103" s="5">
        <f t="shared" si="5"/>
        <v>20.918801181818228</v>
      </c>
      <c r="C103" s="5">
        <f t="shared" si="5"/>
        <v>23.983853090909268</v>
      </c>
      <c r="D103" s="5"/>
      <c r="E103" s="4">
        <v>45295</v>
      </c>
      <c r="F103" s="5">
        <f t="shared" si="6"/>
        <v>2.2063733019999998</v>
      </c>
      <c r="G103" s="5">
        <f t="shared" si="6"/>
        <v>2.0878064212727283</v>
      </c>
      <c r="U103" s="4">
        <v>36529</v>
      </c>
      <c r="V103" s="13">
        <v>18.779806181818181</v>
      </c>
      <c r="W103" s="13">
        <v>21.675266090909091</v>
      </c>
      <c r="X103" s="4"/>
      <c r="Y103" s="4">
        <f t="shared" si="7"/>
        <v>36529</v>
      </c>
      <c r="Z103" s="14">
        <f>SUM(V$8:V103)/1000</f>
        <v>1.9868076549999998</v>
      </c>
      <c r="AA103" s="14">
        <f>SUM(W$8:W103)/1000</f>
        <v>1.8638541672727276</v>
      </c>
      <c r="AN103" s="4">
        <v>45295</v>
      </c>
      <c r="AO103" s="5">
        <v>2.1389950000000484</v>
      </c>
      <c r="AP103" s="5">
        <v>2.3085870000001769</v>
      </c>
      <c r="AR103" s="4">
        <v>45295</v>
      </c>
      <c r="AS103" s="14">
        <f>SUM(AO$8:AO103)/1000</f>
        <v>0.21956564700000006</v>
      </c>
      <c r="AT103" s="14">
        <f>SUM(AP$8:AP103)/1000</f>
        <v>0.22395225400000057</v>
      </c>
    </row>
    <row r="104" spans="1:46" x14ac:dyDescent="0.25">
      <c r="A104" s="4">
        <v>45296</v>
      </c>
      <c r="B104" s="5">
        <f t="shared" ref="B104:C135" si="8">V104+AO104</f>
        <v>21.933057999999946</v>
      </c>
      <c r="C104" s="5">
        <f t="shared" si="8"/>
        <v>23.723005272727232</v>
      </c>
      <c r="D104" s="5"/>
      <c r="E104" s="4">
        <v>45296</v>
      </c>
      <c r="F104" s="5">
        <f t="shared" ref="F104:G135" si="9">Z104+AS104</f>
        <v>2.2283063599999999</v>
      </c>
      <c r="G104" s="5">
        <f t="shared" si="9"/>
        <v>2.1115294265454554</v>
      </c>
      <c r="U104" s="4">
        <v>36530</v>
      </c>
      <c r="V104" s="13">
        <v>19.772781999999999</v>
      </c>
      <c r="W104" s="13">
        <v>21.287607272727271</v>
      </c>
      <c r="X104" s="4"/>
      <c r="Y104" s="4">
        <f t="shared" si="7"/>
        <v>36530</v>
      </c>
      <c r="Z104" s="14">
        <f>SUM(V$8:V104)/1000</f>
        <v>2.0065804369999998</v>
      </c>
      <c r="AA104" s="14">
        <f>SUM(W$8:W104)/1000</f>
        <v>1.8851417745454548</v>
      </c>
      <c r="AN104" s="4">
        <v>45296</v>
      </c>
      <c r="AO104" s="5">
        <v>2.1602759999999446</v>
      </c>
      <c r="AP104" s="5">
        <v>2.4353979999999606</v>
      </c>
      <c r="AR104" s="4">
        <v>45296</v>
      </c>
      <c r="AS104" s="14">
        <f>SUM(AO$8:AO104)/1000</f>
        <v>0.22172592300000002</v>
      </c>
      <c r="AT104" s="14">
        <f>SUM(AP$8:AP104)/1000</f>
        <v>0.22638765200000055</v>
      </c>
    </row>
    <row r="105" spans="1:46" x14ac:dyDescent="0.25">
      <c r="A105" s="4">
        <v>45297</v>
      </c>
      <c r="B105" s="5">
        <f t="shared" si="8"/>
        <v>22.23557790909096</v>
      </c>
      <c r="C105" s="5">
        <f t="shared" si="8"/>
        <v>22.792250999999965</v>
      </c>
      <c r="D105" s="5"/>
      <c r="E105" s="4">
        <v>45297</v>
      </c>
      <c r="F105" s="5">
        <f t="shared" si="9"/>
        <v>2.250541937909091</v>
      </c>
      <c r="G105" s="5">
        <f t="shared" si="9"/>
        <v>2.1343216775454552</v>
      </c>
      <c r="U105" s="4">
        <v>36531</v>
      </c>
      <c r="V105" s="13">
        <v>19.94575290909091</v>
      </c>
      <c r="W105" s="13">
        <v>20.396699999999999</v>
      </c>
      <c r="X105" s="4"/>
      <c r="Y105" s="4">
        <f t="shared" si="7"/>
        <v>36531</v>
      </c>
      <c r="Z105" s="14">
        <f>SUM(V$8:V105)/1000</f>
        <v>2.0265261899090907</v>
      </c>
      <c r="AA105" s="14">
        <f>SUM(W$8:W105)/1000</f>
        <v>1.9055384745454549</v>
      </c>
      <c r="AN105" s="4">
        <v>45297</v>
      </c>
      <c r="AO105" s="5">
        <v>2.2898250000000497</v>
      </c>
      <c r="AP105" s="5">
        <v>2.3955509999999673</v>
      </c>
      <c r="AR105" s="4">
        <v>45297</v>
      </c>
      <c r="AS105" s="14">
        <f>SUM(AO$8:AO105)/1000</f>
        <v>0.22401574800000007</v>
      </c>
      <c r="AT105" s="14">
        <f>SUM(AP$8:AP105)/1000</f>
        <v>0.22878320300000049</v>
      </c>
    </row>
    <row r="106" spans="1:46" x14ac:dyDescent="0.25">
      <c r="A106" s="4">
        <v>45298</v>
      </c>
      <c r="B106" s="5">
        <f t="shared" si="8"/>
        <v>20.358145272727302</v>
      </c>
      <c r="C106" s="5">
        <f t="shared" si="8"/>
        <v>22.908999454545445</v>
      </c>
      <c r="D106" s="5"/>
      <c r="E106" s="4">
        <v>45298</v>
      </c>
      <c r="F106" s="5">
        <f t="shared" si="9"/>
        <v>2.270900083181818</v>
      </c>
      <c r="G106" s="5">
        <f t="shared" si="9"/>
        <v>2.1572306770000007</v>
      </c>
      <c r="U106" s="4">
        <v>36532</v>
      </c>
      <c r="V106" s="13">
        <v>17.936655272727272</v>
      </c>
      <c r="W106" s="13">
        <v>20.560779454545454</v>
      </c>
      <c r="X106" s="4"/>
      <c r="Y106" s="4">
        <f t="shared" si="7"/>
        <v>36532</v>
      </c>
      <c r="Z106" s="14">
        <f>SUM(V$8:V106)/1000</f>
        <v>2.0444628451818181</v>
      </c>
      <c r="AA106" s="14">
        <f>SUM(W$8:W106)/1000</f>
        <v>1.9260992540000001</v>
      </c>
      <c r="AN106" s="4">
        <v>45298</v>
      </c>
      <c r="AO106" s="5">
        <v>2.4214900000000301</v>
      </c>
      <c r="AP106" s="5">
        <v>2.3482199999999902</v>
      </c>
      <c r="AR106" s="4">
        <v>45298</v>
      </c>
      <c r="AS106" s="14">
        <f>SUM(AO$8:AO106)/1000</f>
        <v>0.2264372380000001</v>
      </c>
      <c r="AT106" s="14">
        <f>SUM(AP$8:AP106)/1000</f>
        <v>0.2311314230000005</v>
      </c>
    </row>
    <row r="107" spans="1:46" x14ac:dyDescent="0.25">
      <c r="A107" s="4">
        <v>45299</v>
      </c>
      <c r="B107" s="5">
        <f t="shared" si="8"/>
        <v>21.628600454545385</v>
      </c>
      <c r="C107" s="5">
        <f t="shared" si="8"/>
        <v>25.408667363636187</v>
      </c>
      <c r="D107" s="5"/>
      <c r="E107" s="4">
        <v>45299</v>
      </c>
      <c r="F107" s="5">
        <f t="shared" si="9"/>
        <v>2.2925286836363639</v>
      </c>
      <c r="G107" s="5">
        <f t="shared" si="9"/>
        <v>2.1826393443636367</v>
      </c>
      <c r="U107" s="4">
        <v>36533</v>
      </c>
      <c r="V107" s="13">
        <v>19.262403454545453</v>
      </c>
      <c r="W107" s="13">
        <v>22.953597363636362</v>
      </c>
      <c r="X107" s="4"/>
      <c r="Y107" s="4">
        <f t="shared" si="7"/>
        <v>36533</v>
      </c>
      <c r="Z107" s="14">
        <f>SUM(V$8:V107)/1000</f>
        <v>2.0637252486363638</v>
      </c>
      <c r="AA107" s="14">
        <f>SUM(W$8:W107)/1000</f>
        <v>1.9490528513636365</v>
      </c>
      <c r="AN107" s="4">
        <v>45299</v>
      </c>
      <c r="AO107" s="5">
        <v>2.3661969999999304</v>
      </c>
      <c r="AP107" s="5">
        <v>2.455069999999826</v>
      </c>
      <c r="AR107" s="4">
        <v>45299</v>
      </c>
      <c r="AS107" s="14">
        <f>SUM(AO$8:AO107)/1000</f>
        <v>0.22880343500000003</v>
      </c>
      <c r="AT107" s="14">
        <f>SUM(AP$8:AP107)/1000</f>
        <v>0.23358649300000034</v>
      </c>
    </row>
    <row r="108" spans="1:46" x14ac:dyDescent="0.25">
      <c r="A108" s="4">
        <v>45300</v>
      </c>
      <c r="B108" s="5">
        <f t="shared" si="8"/>
        <v>22.537346272727216</v>
      </c>
      <c r="C108" s="5">
        <f t="shared" si="8"/>
        <v>25.838035636363742</v>
      </c>
      <c r="D108" s="5"/>
      <c r="E108" s="4">
        <v>45300</v>
      </c>
      <c r="F108" s="5">
        <f t="shared" si="9"/>
        <v>2.3150660299090906</v>
      </c>
      <c r="G108" s="5">
        <f t="shared" si="9"/>
        <v>2.2084773800000006</v>
      </c>
      <c r="U108" s="4">
        <v>36534</v>
      </c>
      <c r="V108" s="13">
        <v>20.207314272727274</v>
      </c>
      <c r="W108" s="13">
        <v>23.431828636363637</v>
      </c>
      <c r="X108" s="4"/>
      <c r="Y108" s="4">
        <f t="shared" si="7"/>
        <v>36534</v>
      </c>
      <c r="Z108" s="14">
        <f>SUM(V$8:V108)/1000</f>
        <v>2.0839325629090908</v>
      </c>
      <c r="AA108" s="14">
        <f>SUM(W$8:W108)/1000</f>
        <v>1.9724846800000002</v>
      </c>
      <c r="AN108" s="4">
        <v>45300</v>
      </c>
      <c r="AO108" s="5">
        <v>2.3300319999999437</v>
      </c>
      <c r="AP108" s="5">
        <v>2.4062070000001032</v>
      </c>
      <c r="AR108" s="4">
        <v>45300</v>
      </c>
      <c r="AS108" s="14">
        <f>SUM(AO$8:AO108)/1000</f>
        <v>0.23113346699999998</v>
      </c>
      <c r="AT108" s="14">
        <f>SUM(AP$8:AP108)/1000</f>
        <v>0.23599270000000044</v>
      </c>
    </row>
    <row r="109" spans="1:46" x14ac:dyDescent="0.25">
      <c r="A109" s="4">
        <v>45301</v>
      </c>
      <c r="B109" s="5">
        <f t="shared" si="8"/>
        <v>22.665063090909168</v>
      </c>
      <c r="C109" s="5">
        <f t="shared" si="8"/>
        <v>26.526858363636297</v>
      </c>
      <c r="D109" s="5"/>
      <c r="E109" s="4">
        <v>45301</v>
      </c>
      <c r="F109" s="5">
        <f t="shared" si="9"/>
        <v>2.3377310929999999</v>
      </c>
      <c r="G109" s="5">
        <f t="shared" si="9"/>
        <v>2.2350042383636373</v>
      </c>
      <c r="U109" s="4">
        <v>36535</v>
      </c>
      <c r="V109" s="13">
        <v>20.411325090909092</v>
      </c>
      <c r="W109" s="13">
        <v>23.885905363636365</v>
      </c>
      <c r="X109" s="4"/>
      <c r="Y109" s="4">
        <f t="shared" si="7"/>
        <v>36535</v>
      </c>
      <c r="Z109" s="14">
        <f>SUM(V$8:V109)/1000</f>
        <v>2.1043438879999998</v>
      </c>
      <c r="AA109" s="14">
        <f>SUM(W$8:W109)/1000</f>
        <v>1.9963705853636367</v>
      </c>
      <c r="AN109" s="4">
        <v>45301</v>
      </c>
      <c r="AO109" s="5">
        <v>2.2537380000000766</v>
      </c>
      <c r="AP109" s="5">
        <v>2.6409529999999313</v>
      </c>
      <c r="AR109" s="4">
        <v>45301</v>
      </c>
      <c r="AS109" s="14">
        <f>SUM(AO$8:AO109)/1000</f>
        <v>0.23338720500000004</v>
      </c>
      <c r="AT109" s="14">
        <f>SUM(AP$8:AP109)/1000</f>
        <v>0.23863365300000039</v>
      </c>
    </row>
    <row r="110" spans="1:46" x14ac:dyDescent="0.25">
      <c r="A110" s="4">
        <v>45302</v>
      </c>
      <c r="B110" s="5">
        <f t="shared" si="8"/>
        <v>22.483840727272735</v>
      </c>
      <c r="C110" s="5">
        <f t="shared" si="8"/>
        <v>27.601135090909278</v>
      </c>
      <c r="D110" s="5"/>
      <c r="E110" s="4">
        <v>45302</v>
      </c>
      <c r="F110" s="5">
        <f t="shared" si="9"/>
        <v>2.3602149337272729</v>
      </c>
      <c r="G110" s="5">
        <f t="shared" si="9"/>
        <v>2.2626053734545462</v>
      </c>
      <c r="U110" s="4">
        <v>36536</v>
      </c>
      <c r="V110" s="13">
        <v>20.174252727272727</v>
      </c>
      <c r="W110" s="13">
        <v>24.948783090909092</v>
      </c>
      <c r="X110" s="4"/>
      <c r="Y110" s="4">
        <f t="shared" si="7"/>
        <v>36536</v>
      </c>
      <c r="Z110" s="14">
        <f>SUM(V$8:V110)/1000</f>
        <v>2.1245181407272726</v>
      </c>
      <c r="AA110" s="14">
        <f>SUM(W$8:W110)/1000</f>
        <v>2.0213193684545456</v>
      </c>
      <c r="AN110" s="4">
        <v>45302</v>
      </c>
      <c r="AO110" s="5">
        <v>2.3095880000000095</v>
      </c>
      <c r="AP110" s="5">
        <v>2.6523520000001852</v>
      </c>
      <c r="AR110" s="4">
        <v>45302</v>
      </c>
      <c r="AS110" s="14">
        <f>SUM(AO$8:AO110)/1000</f>
        <v>0.23569679300000007</v>
      </c>
      <c r="AT110" s="14">
        <f>SUM(AP$8:AP110)/1000</f>
        <v>0.24128600500000055</v>
      </c>
    </row>
    <row r="111" spans="1:46" x14ac:dyDescent="0.25">
      <c r="A111" s="4">
        <v>45303</v>
      </c>
      <c r="B111" s="5">
        <f t="shared" si="8"/>
        <v>23.318154363636367</v>
      </c>
      <c r="C111" s="5">
        <f t="shared" si="8"/>
        <v>26.560852090908909</v>
      </c>
      <c r="D111" s="5"/>
      <c r="E111" s="4">
        <v>45303</v>
      </c>
      <c r="F111" s="5">
        <f t="shared" si="9"/>
        <v>2.3835330880909091</v>
      </c>
      <c r="G111" s="5">
        <f t="shared" si="9"/>
        <v>2.2891662255454555</v>
      </c>
      <c r="U111" s="4">
        <v>36537</v>
      </c>
      <c r="V111" s="13">
        <v>20.949481363636362</v>
      </c>
      <c r="W111" s="13">
        <v>23.884676090909092</v>
      </c>
      <c r="X111" s="4"/>
      <c r="Y111" s="4">
        <f t="shared" si="7"/>
        <v>36537</v>
      </c>
      <c r="Z111" s="14">
        <f>SUM(V$8:V111)/1000</f>
        <v>2.145467622090909</v>
      </c>
      <c r="AA111" s="14">
        <f>SUM(W$8:W111)/1000</f>
        <v>2.0452040445454549</v>
      </c>
      <c r="AN111" s="4">
        <v>45303</v>
      </c>
      <c r="AO111" s="5">
        <v>2.368673000000006</v>
      </c>
      <c r="AP111" s="5">
        <v>2.6761759999998178</v>
      </c>
      <c r="AR111" s="4">
        <v>45303</v>
      </c>
      <c r="AS111" s="14">
        <f>SUM(AO$8:AO111)/1000</f>
        <v>0.23806546600000006</v>
      </c>
      <c r="AT111" s="14">
        <f>SUM(AP$8:AP111)/1000</f>
        <v>0.24396218100000039</v>
      </c>
    </row>
    <row r="112" spans="1:46" x14ac:dyDescent="0.25">
      <c r="A112" s="4">
        <v>45304</v>
      </c>
      <c r="B112" s="5">
        <f t="shared" si="8"/>
        <v>23.516945727272692</v>
      </c>
      <c r="C112" s="5">
        <f t="shared" si="8"/>
        <v>23.465822272727209</v>
      </c>
      <c r="D112" s="5"/>
      <c r="E112" s="4">
        <v>45304</v>
      </c>
      <c r="F112" s="5">
        <f t="shared" si="9"/>
        <v>2.4070500338181819</v>
      </c>
      <c r="G112" s="5">
        <f t="shared" si="9"/>
        <v>2.3126320478181825</v>
      </c>
      <c r="U112" s="4">
        <v>36538</v>
      </c>
      <c r="V112" s="13">
        <v>21.154963727272726</v>
      </c>
      <c r="W112" s="13">
        <v>21.027859272727273</v>
      </c>
      <c r="X112" s="4"/>
      <c r="Y112" s="4">
        <f t="shared" si="7"/>
        <v>36538</v>
      </c>
      <c r="Z112" s="14">
        <f>SUM(V$8:V112)/1000</f>
        <v>2.1666225858181818</v>
      </c>
      <c r="AA112" s="14">
        <f>SUM(W$8:W112)/1000</f>
        <v>2.0662319038181822</v>
      </c>
      <c r="AN112" s="4">
        <v>45304</v>
      </c>
      <c r="AO112" s="5">
        <v>2.3619819999999656</v>
      </c>
      <c r="AP112" s="5">
        <v>2.4379629999999377</v>
      </c>
      <c r="AR112" s="4">
        <v>45304</v>
      </c>
      <c r="AS112" s="14">
        <f>SUM(AO$8:AO112)/1000</f>
        <v>0.24042744800000002</v>
      </c>
      <c r="AT112" s="14">
        <f>SUM(AP$8:AP112)/1000</f>
        <v>0.24640014400000032</v>
      </c>
    </row>
    <row r="113" spans="1:46" x14ac:dyDescent="0.25">
      <c r="A113" s="4">
        <v>45305</v>
      </c>
      <c r="B113" s="5">
        <f t="shared" si="8"/>
        <v>21.889794545454581</v>
      </c>
      <c r="C113" s="5">
        <f t="shared" si="8"/>
        <v>22.45585336363645</v>
      </c>
      <c r="D113" s="5"/>
      <c r="E113" s="4">
        <v>45305</v>
      </c>
      <c r="F113" s="5">
        <f t="shared" si="9"/>
        <v>2.4289398283636365</v>
      </c>
      <c r="G113" s="5">
        <f t="shared" si="9"/>
        <v>2.3350879011818191</v>
      </c>
      <c r="U113" s="4">
        <v>36539</v>
      </c>
      <c r="V113" s="13">
        <v>19.562322545454546</v>
      </c>
      <c r="W113" s="13">
        <v>20.024221363636364</v>
      </c>
      <c r="X113" s="4"/>
      <c r="Y113" s="4">
        <f t="shared" si="7"/>
        <v>36539</v>
      </c>
      <c r="Z113" s="14">
        <f>SUM(V$8:V113)/1000</f>
        <v>2.1861849083636367</v>
      </c>
      <c r="AA113" s="14">
        <f>SUM(W$8:W113)/1000</f>
        <v>2.0862561251818188</v>
      </c>
      <c r="AN113" s="4">
        <v>45305</v>
      </c>
      <c r="AO113" s="5">
        <v>2.3274720000000348</v>
      </c>
      <c r="AP113" s="5">
        <v>2.4316320000000839</v>
      </c>
      <c r="AR113" s="4">
        <v>45305</v>
      </c>
      <c r="AS113" s="14">
        <f>SUM(AO$8:AO113)/1000</f>
        <v>0.24275492000000007</v>
      </c>
      <c r="AT113" s="14">
        <f>SUM(AP$8:AP113)/1000</f>
        <v>0.24883177600000042</v>
      </c>
    </row>
    <row r="114" spans="1:46" x14ac:dyDescent="0.25">
      <c r="A114" s="4">
        <v>45306</v>
      </c>
      <c r="B114" s="5">
        <f t="shared" si="8"/>
        <v>23.372663727272773</v>
      </c>
      <c r="C114" s="5">
        <f t="shared" si="8"/>
        <v>25.181007363636649</v>
      </c>
      <c r="D114" s="5"/>
      <c r="E114" s="4">
        <v>45306</v>
      </c>
      <c r="F114" s="5">
        <f t="shared" si="9"/>
        <v>2.4523124920909094</v>
      </c>
      <c r="G114" s="5">
        <f t="shared" si="9"/>
        <v>2.3602689085454558</v>
      </c>
      <c r="U114" s="4">
        <v>36540</v>
      </c>
      <c r="V114" s="13">
        <v>20.993163727272727</v>
      </c>
      <c r="W114" s="13">
        <v>22.616397363636363</v>
      </c>
      <c r="X114" s="4"/>
      <c r="Y114" s="4">
        <f t="shared" si="7"/>
        <v>36540</v>
      </c>
      <c r="Z114" s="14">
        <f>SUM(V$8:V114)/1000</f>
        <v>2.2071780720909091</v>
      </c>
      <c r="AA114" s="14">
        <f>SUM(W$8:W114)/1000</f>
        <v>2.1088725225454552</v>
      </c>
      <c r="AN114" s="4">
        <v>45306</v>
      </c>
      <c r="AO114" s="5">
        <v>2.3795000000000455</v>
      </c>
      <c r="AP114" s="5">
        <v>2.5646100000002874</v>
      </c>
      <c r="AR114" s="4">
        <v>45306</v>
      </c>
      <c r="AS114" s="14">
        <f>SUM(AO$8:AO114)/1000</f>
        <v>0.2451344200000001</v>
      </c>
      <c r="AT114" s="14">
        <f>SUM(AP$8:AP114)/1000</f>
        <v>0.25139638600000069</v>
      </c>
    </row>
    <row r="115" spans="1:46" x14ac:dyDescent="0.25">
      <c r="A115" s="4">
        <v>45307</v>
      </c>
      <c r="B115" s="5">
        <f t="shared" si="8"/>
        <v>24.837571272727299</v>
      </c>
      <c r="C115" s="5">
        <f t="shared" si="8"/>
        <v>25.840334454545221</v>
      </c>
      <c r="D115" s="5"/>
      <c r="E115" s="4">
        <v>45307</v>
      </c>
      <c r="F115" s="5">
        <f t="shared" si="9"/>
        <v>2.4771500633636365</v>
      </c>
      <c r="G115" s="5">
        <f t="shared" si="9"/>
        <v>2.3861092430000008</v>
      </c>
      <c r="U115" s="4">
        <v>36541</v>
      </c>
      <c r="V115" s="13">
        <v>22.414346272727272</v>
      </c>
      <c r="W115" s="13">
        <v>23.181144454545453</v>
      </c>
      <c r="X115" s="4"/>
      <c r="Y115" s="4">
        <f t="shared" si="7"/>
        <v>36541</v>
      </c>
      <c r="Z115" s="14">
        <f>SUM(V$8:V115)/1000</f>
        <v>2.2295924183636364</v>
      </c>
      <c r="AA115" s="14">
        <f>SUM(W$8:W115)/1000</f>
        <v>2.1320536670000005</v>
      </c>
      <c r="AN115" s="4">
        <v>45307</v>
      </c>
      <c r="AO115" s="5">
        <v>2.4232250000000279</v>
      </c>
      <c r="AP115" s="5">
        <v>2.659189999999767</v>
      </c>
      <c r="AR115" s="4">
        <v>45307</v>
      </c>
      <c r="AS115" s="14">
        <f>SUM(AO$8:AO115)/1000</f>
        <v>0.24755764500000013</v>
      </c>
      <c r="AT115" s="14">
        <f>SUM(AP$8:AP115)/1000</f>
        <v>0.2540555760000005</v>
      </c>
    </row>
    <row r="116" spans="1:46" x14ac:dyDescent="0.25">
      <c r="A116" s="4">
        <v>45308</v>
      </c>
      <c r="B116" s="5">
        <f t="shared" si="8"/>
        <v>26.449889818181742</v>
      </c>
      <c r="C116" s="5">
        <f t="shared" si="8"/>
        <v>27.683409909090692</v>
      </c>
      <c r="D116" s="5"/>
      <c r="E116" s="4">
        <v>45308</v>
      </c>
      <c r="F116" s="5">
        <f t="shared" si="9"/>
        <v>2.5035999531818187</v>
      </c>
      <c r="G116" s="5">
        <f t="shared" si="9"/>
        <v>2.4137926529090921</v>
      </c>
      <c r="U116" s="4">
        <v>36542</v>
      </c>
      <c r="V116" s="13">
        <v>23.691545818181819</v>
      </c>
      <c r="W116" s="13">
        <v>25.064989909090908</v>
      </c>
      <c r="X116" s="4"/>
      <c r="Y116" s="4">
        <f t="shared" si="7"/>
        <v>36542</v>
      </c>
      <c r="Z116" s="14">
        <f>SUM(V$8:V116)/1000</f>
        <v>2.2532839641818185</v>
      </c>
      <c r="AA116" s="14">
        <f>SUM(W$8:W116)/1000</f>
        <v>2.1571186569090917</v>
      </c>
      <c r="AN116" s="4">
        <v>45308</v>
      </c>
      <c r="AO116" s="5">
        <v>2.7583439999999237</v>
      </c>
      <c r="AP116" s="5">
        <v>2.6184199999997841</v>
      </c>
      <c r="AR116" s="4">
        <v>45308</v>
      </c>
      <c r="AS116" s="14">
        <f>SUM(AO$8:AO116)/1000</f>
        <v>0.25031598900000007</v>
      </c>
      <c r="AT116" s="14">
        <f>SUM(AP$8:AP116)/1000</f>
        <v>0.25667399600000029</v>
      </c>
    </row>
    <row r="117" spans="1:46" x14ac:dyDescent="0.25">
      <c r="A117" s="4">
        <v>45309</v>
      </c>
      <c r="B117" s="5">
        <f t="shared" si="8"/>
        <v>26.324839363636357</v>
      </c>
      <c r="C117" s="5">
        <f t="shared" si="8"/>
        <v>26.490526000000475</v>
      </c>
      <c r="D117" s="5"/>
      <c r="E117" s="4">
        <v>45309</v>
      </c>
      <c r="F117" s="5">
        <f t="shared" si="9"/>
        <v>2.5299247925454553</v>
      </c>
      <c r="G117" s="5">
        <f t="shared" si="9"/>
        <v>2.440283178909092</v>
      </c>
      <c r="U117" s="4">
        <v>36543</v>
      </c>
      <c r="V117" s="13">
        <v>23.619083363636364</v>
      </c>
      <c r="W117" s="13">
        <v>23.952076000000002</v>
      </c>
      <c r="X117" s="4"/>
      <c r="Y117" s="4">
        <f t="shared" si="7"/>
        <v>36543</v>
      </c>
      <c r="Z117" s="14">
        <f>SUM(V$8:V117)/1000</f>
        <v>2.276903047545455</v>
      </c>
      <c r="AA117" s="14">
        <f>SUM(W$8:W117)/1000</f>
        <v>2.1810707329090913</v>
      </c>
      <c r="AN117" s="4">
        <v>45309</v>
      </c>
      <c r="AO117" s="5">
        <v>2.7057559999999938</v>
      </c>
      <c r="AP117" s="5">
        <v>2.5384500000004748</v>
      </c>
      <c r="AR117" s="4">
        <v>45309</v>
      </c>
      <c r="AS117" s="14">
        <f>SUM(AO$8:AO117)/1000</f>
        <v>0.25302174500000008</v>
      </c>
      <c r="AT117" s="14">
        <f>SUM(AP$8:AP117)/1000</f>
        <v>0.25921244600000076</v>
      </c>
    </row>
    <row r="118" spans="1:46" x14ac:dyDescent="0.25">
      <c r="A118" s="4">
        <v>45310</v>
      </c>
      <c r="B118" s="5">
        <f t="shared" si="8"/>
        <v>27.523701818181742</v>
      </c>
      <c r="C118" s="5">
        <f t="shared" si="8"/>
        <v>24.649569636363591</v>
      </c>
      <c r="D118" s="5"/>
      <c r="E118" s="4">
        <v>45310</v>
      </c>
      <c r="F118" s="5">
        <f t="shared" si="9"/>
        <v>2.5574484943636371</v>
      </c>
      <c r="G118" s="5">
        <f t="shared" si="9"/>
        <v>2.464932748545456</v>
      </c>
      <c r="U118" s="4">
        <v>36544</v>
      </c>
      <c r="V118" s="13">
        <v>24.568190818181819</v>
      </c>
      <c r="W118" s="13">
        <v>22.174214636363637</v>
      </c>
      <c r="X118" s="4"/>
      <c r="Y118" s="4">
        <f t="shared" si="7"/>
        <v>36544</v>
      </c>
      <c r="Z118" s="14">
        <f>SUM(V$8:V118)/1000</f>
        <v>2.3014712383636371</v>
      </c>
      <c r="AA118" s="14">
        <f>SUM(W$8:W118)/1000</f>
        <v>2.2032449475454552</v>
      </c>
      <c r="AN118" s="4">
        <v>45310</v>
      </c>
      <c r="AO118" s="5">
        <v>2.9555109999999241</v>
      </c>
      <c r="AP118" s="5">
        <v>2.4753549999999547</v>
      </c>
      <c r="AR118" s="4">
        <v>45310</v>
      </c>
      <c r="AS118" s="14">
        <f>SUM(AO$8:AO118)/1000</f>
        <v>0.25597725599999999</v>
      </c>
      <c r="AT118" s="14">
        <f>SUM(AP$8:AP118)/1000</f>
        <v>0.26168780100000072</v>
      </c>
    </row>
    <row r="119" spans="1:46" x14ac:dyDescent="0.25">
      <c r="A119" s="4">
        <v>45311</v>
      </c>
      <c r="B119" s="5">
        <f t="shared" si="8"/>
        <v>26.103903818181891</v>
      </c>
      <c r="C119" s="5">
        <f t="shared" si="8"/>
        <v>22.186159454545411</v>
      </c>
      <c r="D119" s="5"/>
      <c r="E119" s="4">
        <v>45311</v>
      </c>
      <c r="F119" s="5">
        <f t="shared" si="9"/>
        <v>2.5835523981818191</v>
      </c>
      <c r="G119" s="5">
        <f t="shared" si="9"/>
        <v>2.4871189080000007</v>
      </c>
      <c r="U119" s="4">
        <v>36545</v>
      </c>
      <c r="V119" s="13">
        <v>23.266508818181819</v>
      </c>
      <c r="W119" s="13">
        <v>19.792670454545455</v>
      </c>
      <c r="X119" s="4"/>
      <c r="Y119" s="4">
        <f t="shared" si="7"/>
        <v>36545</v>
      </c>
      <c r="Z119" s="14">
        <f>SUM(V$8:V119)/1000</f>
        <v>2.3247377471818189</v>
      </c>
      <c r="AA119" s="14">
        <f>SUM(W$8:W119)/1000</f>
        <v>2.2230376180000002</v>
      </c>
      <c r="AN119" s="4">
        <v>45311</v>
      </c>
      <c r="AO119" s="5">
        <v>2.8373950000000705</v>
      </c>
      <c r="AP119" s="5">
        <v>2.3934889999999553</v>
      </c>
      <c r="AR119" s="4">
        <v>45311</v>
      </c>
      <c r="AS119" s="14">
        <f>SUM(AO$8:AO119)/1000</f>
        <v>0.25881465100000001</v>
      </c>
      <c r="AT119" s="14">
        <f>SUM(AP$8:AP119)/1000</f>
        <v>0.26408129000000063</v>
      </c>
    </row>
    <row r="120" spans="1:46" x14ac:dyDescent="0.25">
      <c r="A120" s="4">
        <v>45312</v>
      </c>
      <c r="B120" s="5">
        <f t="shared" si="8"/>
        <v>24.402798454545454</v>
      </c>
      <c r="C120" s="5">
        <f t="shared" si="8"/>
        <v>20.769595363636356</v>
      </c>
      <c r="D120" s="5"/>
      <c r="E120" s="4">
        <v>45312</v>
      </c>
      <c r="F120" s="5">
        <f t="shared" si="9"/>
        <v>2.607955196636365</v>
      </c>
      <c r="G120" s="5">
        <f t="shared" si="9"/>
        <v>2.5078885033636373</v>
      </c>
      <c r="U120" s="4">
        <v>36546</v>
      </c>
      <c r="V120" s="13">
        <v>21.745859454545453</v>
      </c>
      <c r="W120" s="13">
        <v>18.382505363636362</v>
      </c>
      <c r="X120" s="4"/>
      <c r="Y120" s="4">
        <f t="shared" si="7"/>
        <v>36546</v>
      </c>
      <c r="Z120" s="14">
        <f>SUM(V$8:V120)/1000</f>
        <v>2.3464836066363648</v>
      </c>
      <c r="AA120" s="14">
        <f>SUM(W$8:W120)/1000</f>
        <v>2.2414201233636368</v>
      </c>
      <c r="AN120" s="4">
        <v>45312</v>
      </c>
      <c r="AO120" s="5">
        <v>2.6569390000000004</v>
      </c>
      <c r="AP120" s="5">
        <v>2.3870899999999953</v>
      </c>
      <c r="AR120" s="4">
        <v>45312</v>
      </c>
      <c r="AS120" s="14">
        <f>SUM(AO$8:AO120)/1000</f>
        <v>0.26147159000000003</v>
      </c>
      <c r="AT120" s="14">
        <f>SUM(AP$8:AP120)/1000</f>
        <v>0.26646838000000067</v>
      </c>
    </row>
    <row r="121" spans="1:46" x14ac:dyDescent="0.25">
      <c r="A121" s="4">
        <v>45313</v>
      </c>
      <c r="B121" s="5">
        <f t="shared" si="8"/>
        <v>24.128743727272706</v>
      </c>
      <c r="C121" s="5">
        <f t="shared" si="8"/>
        <v>21.644066000000002</v>
      </c>
      <c r="D121" s="5"/>
      <c r="E121" s="4">
        <v>45313</v>
      </c>
      <c r="F121" s="5">
        <f t="shared" si="9"/>
        <v>2.6320839403636374</v>
      </c>
      <c r="G121" s="5">
        <f t="shared" si="9"/>
        <v>2.5295325693636377</v>
      </c>
      <c r="U121" s="4">
        <v>36547</v>
      </c>
      <c r="V121" s="13">
        <v>21.490281727272727</v>
      </c>
      <c r="W121" s="13">
        <v>19.247056000000001</v>
      </c>
      <c r="X121" s="4"/>
      <c r="Y121" s="4">
        <f t="shared" si="7"/>
        <v>36547</v>
      </c>
      <c r="Z121" s="14">
        <f>SUM(V$8:V121)/1000</f>
        <v>2.3679738883636374</v>
      </c>
      <c r="AA121" s="14">
        <f>SUM(W$8:W121)/1000</f>
        <v>2.260667179363637</v>
      </c>
      <c r="AN121" s="4">
        <v>45313</v>
      </c>
      <c r="AO121" s="5">
        <v>2.638461999999981</v>
      </c>
      <c r="AP121" s="5">
        <v>2.3970100000000016</v>
      </c>
      <c r="AR121" s="4">
        <v>45313</v>
      </c>
      <c r="AS121" s="14">
        <f>SUM(AO$8:AO121)/1000</f>
        <v>0.26411005200000004</v>
      </c>
      <c r="AT121" s="14">
        <f>SUM(AP$8:AP121)/1000</f>
        <v>0.26886539000000065</v>
      </c>
    </row>
    <row r="122" spans="1:46" x14ac:dyDescent="0.25">
      <c r="A122" s="4">
        <v>45314</v>
      </c>
      <c r="B122" s="5">
        <f t="shared" si="8"/>
        <v>27.143121818181857</v>
      </c>
      <c r="C122" s="5">
        <f t="shared" si="8"/>
        <v>22.495196000000064</v>
      </c>
      <c r="D122" s="5"/>
      <c r="E122" s="4">
        <v>45314</v>
      </c>
      <c r="F122" s="5">
        <f t="shared" si="9"/>
        <v>2.6592270621818193</v>
      </c>
      <c r="G122" s="5">
        <f t="shared" si="9"/>
        <v>2.5520277653636376</v>
      </c>
      <c r="U122" s="4">
        <v>36548</v>
      </c>
      <c r="V122" s="13">
        <v>24.403428818181819</v>
      </c>
      <c r="W122" s="13">
        <v>20.347576</v>
      </c>
      <c r="X122" s="4"/>
      <c r="Y122" s="4">
        <f t="shared" si="7"/>
        <v>36548</v>
      </c>
      <c r="Z122" s="14">
        <f>SUM(V$8:V122)/1000</f>
        <v>2.3923773171818192</v>
      </c>
      <c r="AA122" s="14">
        <f>SUM(W$8:W122)/1000</f>
        <v>2.2810147553636368</v>
      </c>
      <c r="AN122" s="4">
        <v>45314</v>
      </c>
      <c r="AO122" s="5">
        <v>2.7396930000000368</v>
      </c>
      <c r="AP122" s="5">
        <v>2.1476200000000647</v>
      </c>
      <c r="AR122" s="4">
        <v>45314</v>
      </c>
      <c r="AS122" s="14">
        <f>SUM(AO$8:AO122)/1000</f>
        <v>0.26684974500000008</v>
      </c>
      <c r="AT122" s="14">
        <f>SUM(AP$8:AP122)/1000</f>
        <v>0.27101301000000072</v>
      </c>
    </row>
    <row r="123" spans="1:46" x14ac:dyDescent="0.25">
      <c r="A123" s="4">
        <v>45315</v>
      </c>
      <c r="B123" s="5">
        <f t="shared" si="8"/>
        <v>26.70046709090914</v>
      </c>
      <c r="C123" s="5">
        <f t="shared" si="8"/>
        <v>22.108789454545231</v>
      </c>
      <c r="D123" s="5"/>
      <c r="E123" s="4">
        <v>45315</v>
      </c>
      <c r="F123" s="5">
        <f t="shared" si="9"/>
        <v>2.6859275292727287</v>
      </c>
      <c r="G123" s="5">
        <f t="shared" si="9"/>
        <v>2.5741365548181827</v>
      </c>
      <c r="U123" s="4">
        <v>36549</v>
      </c>
      <c r="V123" s="13">
        <v>23.974868090909091</v>
      </c>
      <c r="W123" s="13">
        <v>19.835816454545455</v>
      </c>
      <c r="X123" s="4"/>
      <c r="Y123" s="4">
        <f t="shared" si="7"/>
        <v>36549</v>
      </c>
      <c r="Z123" s="14">
        <f>SUM(V$8:V123)/1000</f>
        <v>2.4163521852727285</v>
      </c>
      <c r="AA123" s="14">
        <f>SUM(W$8:W123)/1000</f>
        <v>2.3008505718181822</v>
      </c>
      <c r="AN123" s="4">
        <v>45315</v>
      </c>
      <c r="AO123" s="5">
        <v>2.7255990000000483</v>
      </c>
      <c r="AP123" s="5">
        <v>2.2729729999997779</v>
      </c>
      <c r="AR123" s="4">
        <v>45315</v>
      </c>
      <c r="AS123" s="14">
        <f>SUM(AO$8:AO123)/1000</f>
        <v>0.26957534400000016</v>
      </c>
      <c r="AT123" s="14">
        <f>SUM(AP$8:AP123)/1000</f>
        <v>0.27328598300000051</v>
      </c>
    </row>
    <row r="124" spans="1:46" x14ac:dyDescent="0.25">
      <c r="A124" s="4">
        <v>45316</v>
      </c>
      <c r="B124" s="5">
        <f t="shared" si="8"/>
        <v>26.438831909090897</v>
      </c>
      <c r="C124" s="5">
        <f t="shared" si="8"/>
        <v>23.312817090908954</v>
      </c>
      <c r="D124" s="5"/>
      <c r="E124" s="4">
        <v>45316</v>
      </c>
      <c r="F124" s="5">
        <f t="shared" si="9"/>
        <v>2.7123663611818198</v>
      </c>
      <c r="G124" s="5">
        <f t="shared" si="9"/>
        <v>2.5974493719090921</v>
      </c>
      <c r="U124" s="4">
        <v>36550</v>
      </c>
      <c r="V124" s="13">
        <v>23.616871909090911</v>
      </c>
      <c r="W124" s="13">
        <v>20.959932090909092</v>
      </c>
      <c r="X124" s="4"/>
      <c r="Y124" s="4">
        <f t="shared" si="7"/>
        <v>36550</v>
      </c>
      <c r="Z124" s="14">
        <f>SUM(V$8:V124)/1000</f>
        <v>2.4399690571818198</v>
      </c>
      <c r="AA124" s="14">
        <f>SUM(W$8:W124)/1000</f>
        <v>2.3218105039090915</v>
      </c>
      <c r="AN124" s="4">
        <v>45316</v>
      </c>
      <c r="AO124" s="5">
        <v>2.8219599999999878</v>
      </c>
      <c r="AP124" s="5">
        <v>2.352884999999862</v>
      </c>
      <c r="AR124" s="4">
        <v>45316</v>
      </c>
      <c r="AS124" s="14">
        <f>SUM(AO$8:AO124)/1000</f>
        <v>0.27239730400000012</v>
      </c>
      <c r="AT124" s="14">
        <f>SUM(AP$8:AP124)/1000</f>
        <v>0.27563886800000037</v>
      </c>
    </row>
    <row r="125" spans="1:46" x14ac:dyDescent="0.25">
      <c r="A125" s="4">
        <v>45317</v>
      </c>
      <c r="B125" s="5">
        <f t="shared" si="8"/>
        <v>25.425620363636362</v>
      </c>
      <c r="C125" s="5">
        <f t="shared" si="8"/>
        <v>23.525030454545451</v>
      </c>
      <c r="D125" s="5"/>
      <c r="E125" s="4">
        <v>45317</v>
      </c>
      <c r="F125" s="5">
        <f t="shared" si="9"/>
        <v>2.7377919815454561</v>
      </c>
      <c r="G125" s="5">
        <f t="shared" si="9"/>
        <v>2.620974402363637</v>
      </c>
      <c r="U125" s="4">
        <v>36551</v>
      </c>
      <c r="V125" s="13">
        <v>22.726330363636364</v>
      </c>
      <c r="W125" s="13">
        <v>21.177840454545453</v>
      </c>
      <c r="X125" s="4"/>
      <c r="Y125" s="4">
        <f t="shared" si="7"/>
        <v>36551</v>
      </c>
      <c r="Z125" s="14">
        <f>SUM(V$8:V125)/1000</f>
        <v>2.4626953875454558</v>
      </c>
      <c r="AA125" s="14">
        <f>SUM(W$8:W125)/1000</f>
        <v>2.3429883443636368</v>
      </c>
      <c r="AN125" s="4">
        <v>45317</v>
      </c>
      <c r="AO125" s="5">
        <v>2.6992899999999995</v>
      </c>
      <c r="AP125" s="5">
        <v>2.3471899999999994</v>
      </c>
      <c r="AR125" s="4">
        <v>45317</v>
      </c>
      <c r="AS125" s="14">
        <f>SUM(AO$8:AO125)/1000</f>
        <v>0.27509659400000014</v>
      </c>
      <c r="AT125" s="14">
        <f>SUM(AP$8:AP125)/1000</f>
        <v>0.27798605800000037</v>
      </c>
    </row>
    <row r="126" spans="1:46" x14ac:dyDescent="0.25">
      <c r="A126" s="4">
        <v>45318</v>
      </c>
      <c r="B126" s="5">
        <f t="shared" si="8"/>
        <v>25.441763363636394</v>
      </c>
      <c r="C126" s="5">
        <f t="shared" si="8"/>
        <v>21.483319363636337</v>
      </c>
      <c r="D126" s="5"/>
      <c r="E126" s="4">
        <v>45318</v>
      </c>
      <c r="F126" s="5">
        <f t="shared" si="9"/>
        <v>2.7632337449090922</v>
      </c>
      <c r="G126" s="5">
        <f t="shared" si="9"/>
        <v>2.6424577217272738</v>
      </c>
      <c r="U126" s="4">
        <v>36552</v>
      </c>
      <c r="V126" s="13">
        <v>22.630512363636363</v>
      </c>
      <c r="W126" s="13">
        <v>19.138812363636365</v>
      </c>
      <c r="X126" s="4"/>
      <c r="Y126" s="4">
        <f t="shared" si="7"/>
        <v>36552</v>
      </c>
      <c r="Z126" s="14">
        <f>SUM(V$8:V126)/1000</f>
        <v>2.4853258999090921</v>
      </c>
      <c r="AA126" s="14">
        <f>SUM(W$8:W126)/1000</f>
        <v>2.3621271567272735</v>
      </c>
      <c r="AN126" s="4">
        <v>45318</v>
      </c>
      <c r="AO126" s="5">
        <v>2.8112510000000293</v>
      </c>
      <c r="AP126" s="5">
        <v>2.3445069999999708</v>
      </c>
      <c r="AR126" s="4">
        <v>45318</v>
      </c>
      <c r="AS126" s="14">
        <f>SUM(AO$8:AO126)/1000</f>
        <v>0.27790784500000015</v>
      </c>
      <c r="AT126" s="14">
        <f>SUM(AP$8:AP126)/1000</f>
        <v>0.28033056500000031</v>
      </c>
    </row>
    <row r="127" spans="1:46" x14ac:dyDescent="0.25">
      <c r="A127" s="4">
        <v>45319</v>
      </c>
      <c r="B127" s="5">
        <f t="shared" si="8"/>
        <v>23.436454727272682</v>
      </c>
      <c r="C127" s="5">
        <f t="shared" si="8"/>
        <v>21.49931645454544</v>
      </c>
      <c r="D127" s="5"/>
      <c r="E127" s="4">
        <v>45319</v>
      </c>
      <c r="F127" s="5">
        <f t="shared" si="9"/>
        <v>2.7866701996363652</v>
      </c>
      <c r="G127" s="5">
        <f t="shared" si="9"/>
        <v>2.6639570381818194</v>
      </c>
      <c r="U127" s="4">
        <v>36553</v>
      </c>
      <c r="V127" s="13">
        <v>20.795597727272728</v>
      </c>
      <c r="W127" s="13">
        <v>19.182326454545453</v>
      </c>
      <c r="X127" s="4"/>
      <c r="Y127" s="4">
        <f t="shared" si="7"/>
        <v>36553</v>
      </c>
      <c r="Z127" s="14">
        <f>SUM(V$8:V127)/1000</f>
        <v>2.5061214976363648</v>
      </c>
      <c r="AA127" s="14">
        <f>SUM(W$8:W127)/1000</f>
        <v>2.3813094831818189</v>
      </c>
      <c r="AN127" s="4">
        <v>45319</v>
      </c>
      <c r="AO127" s="5">
        <v>2.6408569999999556</v>
      </c>
      <c r="AP127" s="5">
        <v>2.3169899999999872</v>
      </c>
      <c r="AR127" s="4">
        <v>45319</v>
      </c>
      <c r="AS127" s="14">
        <f>SUM(AO$8:AO127)/1000</f>
        <v>0.28054870200000015</v>
      </c>
      <c r="AT127" s="14">
        <f>SUM(AP$8:AP127)/1000</f>
        <v>0.28264755500000027</v>
      </c>
    </row>
    <row r="128" spans="1:46" x14ac:dyDescent="0.25">
      <c r="A128" s="4">
        <v>45320</v>
      </c>
      <c r="B128" s="5">
        <f t="shared" si="8"/>
        <v>23.367037818181746</v>
      </c>
      <c r="C128" s="5">
        <f t="shared" si="8"/>
        <v>21.986375636363388</v>
      </c>
      <c r="D128" s="5"/>
      <c r="E128" s="4">
        <v>45320</v>
      </c>
      <c r="F128" s="5">
        <f t="shared" si="9"/>
        <v>2.810037237454547</v>
      </c>
      <c r="G128" s="5">
        <f t="shared" si="9"/>
        <v>2.6859434138181828</v>
      </c>
      <c r="U128" s="4">
        <v>36554</v>
      </c>
      <c r="V128" s="13">
        <v>20.737834818181817</v>
      </c>
      <c r="W128" s="13">
        <v>19.624660636363636</v>
      </c>
      <c r="X128" s="4"/>
      <c r="Y128" s="4">
        <f t="shared" si="7"/>
        <v>36554</v>
      </c>
      <c r="Z128" s="14">
        <f>SUM(V$8:V128)/1000</f>
        <v>2.526859332454547</v>
      </c>
      <c r="AA128" s="14">
        <f>SUM(W$8:W128)/1000</f>
        <v>2.4009341438181826</v>
      </c>
      <c r="AN128" s="4">
        <v>45320</v>
      </c>
      <c r="AO128" s="5">
        <v>2.6292029999999302</v>
      </c>
      <c r="AP128" s="5">
        <v>2.3617149999997515</v>
      </c>
      <c r="AR128" s="4">
        <v>45320</v>
      </c>
      <c r="AS128" s="14">
        <f>SUM(AO$8:AO128)/1000</f>
        <v>0.28317790500000006</v>
      </c>
      <c r="AT128" s="14">
        <f>SUM(AP$8:AP128)/1000</f>
        <v>0.28500927000000009</v>
      </c>
    </row>
    <row r="129" spans="1:46" x14ac:dyDescent="0.25">
      <c r="A129" s="4">
        <v>45321</v>
      </c>
      <c r="B129" s="5">
        <f t="shared" si="8"/>
        <v>25.183150909091029</v>
      </c>
      <c r="C129" s="5">
        <f t="shared" si="8"/>
        <v>23.243996909091216</v>
      </c>
      <c r="D129" s="5"/>
      <c r="E129" s="4">
        <v>45321</v>
      </c>
      <c r="F129" s="5">
        <f t="shared" si="9"/>
        <v>2.8352203883636382</v>
      </c>
      <c r="G129" s="5">
        <f t="shared" si="9"/>
        <v>2.709187410727274</v>
      </c>
      <c r="U129" s="4">
        <v>36555</v>
      </c>
      <c r="V129" s="13">
        <v>22.547613909090909</v>
      </c>
      <c r="W129" s="13">
        <v>20.887466909090911</v>
      </c>
      <c r="X129" s="4"/>
      <c r="Y129" s="4">
        <f t="shared" si="7"/>
        <v>36555</v>
      </c>
      <c r="Z129" s="14">
        <f>SUM(V$8:V129)/1000</f>
        <v>2.549406946363638</v>
      </c>
      <c r="AA129" s="14">
        <f>SUM(W$8:W129)/1000</f>
        <v>2.4218216107272736</v>
      </c>
      <c r="AN129" s="4">
        <v>45321</v>
      </c>
      <c r="AO129" s="5">
        <v>2.6355370000001201</v>
      </c>
      <c r="AP129" s="5">
        <v>2.3565300000003053</v>
      </c>
      <c r="AR129" s="4">
        <v>45321</v>
      </c>
      <c r="AS129" s="14">
        <f>SUM(AO$8:AO129)/1000</f>
        <v>0.2858134420000002</v>
      </c>
      <c r="AT129" s="14">
        <f>SUM(AP$8:AP129)/1000</f>
        <v>0.28736580000000039</v>
      </c>
    </row>
    <row r="130" spans="1:46" x14ac:dyDescent="0.25">
      <c r="A130" s="4">
        <v>45322</v>
      </c>
      <c r="B130" s="5">
        <f t="shared" si="8"/>
        <v>24.791955272727293</v>
      </c>
      <c r="C130" s="5">
        <f t="shared" si="8"/>
        <v>23.106781909090753</v>
      </c>
      <c r="D130" s="5"/>
      <c r="E130" s="4">
        <v>45322</v>
      </c>
      <c r="F130" s="5">
        <f t="shared" si="9"/>
        <v>2.8600123436363658</v>
      </c>
      <c r="G130" s="5">
        <f t="shared" si="9"/>
        <v>2.7322941926363651</v>
      </c>
      <c r="U130" s="4">
        <v>36556</v>
      </c>
      <c r="V130" s="13">
        <v>22.225532272727271</v>
      </c>
      <c r="W130" s="13">
        <v>20.733501909090908</v>
      </c>
      <c r="X130" s="4"/>
      <c r="Y130" s="4">
        <f t="shared" si="7"/>
        <v>36556</v>
      </c>
      <c r="Z130" s="14">
        <f>SUM(V$8:V130)/1000</f>
        <v>2.5716324786363653</v>
      </c>
      <c r="AA130" s="14">
        <f>SUM(W$8:W130)/1000</f>
        <v>2.4425551126363647</v>
      </c>
      <c r="AN130" s="4">
        <v>45322</v>
      </c>
      <c r="AO130" s="5">
        <v>2.5664230000000208</v>
      </c>
      <c r="AP130" s="5">
        <v>2.3732799999998462</v>
      </c>
      <c r="AR130" s="4">
        <v>45322</v>
      </c>
      <c r="AS130" s="14">
        <f>SUM(AO$8:AO130)/1000</f>
        <v>0.28837986500000024</v>
      </c>
      <c r="AT130" s="14">
        <f>SUM(AP$8:AP130)/1000</f>
        <v>0.2897390800000002</v>
      </c>
    </row>
    <row r="131" spans="1:46" x14ac:dyDescent="0.25">
      <c r="A131" s="4">
        <v>45323</v>
      </c>
      <c r="B131" s="5">
        <f t="shared" si="8"/>
        <v>24.385922454545351</v>
      </c>
      <c r="C131" s="5">
        <f t="shared" si="8"/>
        <v>22.741144545454549</v>
      </c>
      <c r="D131" s="5"/>
      <c r="E131" s="4">
        <v>45323</v>
      </c>
      <c r="F131" s="5">
        <f t="shared" si="9"/>
        <v>2.8843982660909107</v>
      </c>
      <c r="G131" s="5">
        <f t="shared" si="9"/>
        <v>2.7550353371818197</v>
      </c>
      <c r="U131" s="4">
        <v>36557</v>
      </c>
      <c r="V131" s="13">
        <v>21.715385454545455</v>
      </c>
      <c r="W131" s="13">
        <v>20.305364545454545</v>
      </c>
      <c r="X131" s="4"/>
      <c r="Y131" s="4">
        <f t="shared" si="7"/>
        <v>36557</v>
      </c>
      <c r="Z131" s="14">
        <f>SUM(V$8:V131)/1000</f>
        <v>2.5933478640909104</v>
      </c>
      <c r="AA131" s="14">
        <f>SUM(W$8:W131)/1000</f>
        <v>2.4628604771818194</v>
      </c>
      <c r="AN131" s="4">
        <v>45323</v>
      </c>
      <c r="AO131" s="5">
        <v>2.6705369999998982</v>
      </c>
      <c r="AP131" s="5">
        <v>2.4357800000000038</v>
      </c>
      <c r="AR131" s="4">
        <v>45323</v>
      </c>
      <c r="AS131" s="14">
        <f>SUM(AO$8:AO131)/1000</f>
        <v>0.29105040200000015</v>
      </c>
      <c r="AT131" s="14">
        <f>SUM(AP$8:AP131)/1000</f>
        <v>0.29217486000000026</v>
      </c>
    </row>
    <row r="132" spans="1:46" x14ac:dyDescent="0.25">
      <c r="A132" s="4">
        <v>45324</v>
      </c>
      <c r="B132" s="5">
        <f t="shared" si="8"/>
        <v>24.116817909090905</v>
      </c>
      <c r="C132" s="5">
        <f t="shared" si="8"/>
        <v>21.813074636363634</v>
      </c>
      <c r="D132" s="5"/>
      <c r="E132" s="4">
        <v>45324</v>
      </c>
      <c r="F132" s="5">
        <f t="shared" si="9"/>
        <v>2.9085150840000016</v>
      </c>
      <c r="G132" s="5">
        <f t="shared" si="9"/>
        <v>2.7768484118181838</v>
      </c>
      <c r="U132" s="4">
        <v>36558</v>
      </c>
      <c r="V132" s="13">
        <v>21.455601909090909</v>
      </c>
      <c r="W132" s="13">
        <v>19.362714636363638</v>
      </c>
      <c r="X132" s="4"/>
      <c r="Y132" s="4">
        <f t="shared" si="7"/>
        <v>36558</v>
      </c>
      <c r="Z132" s="14">
        <f>SUM(V$8:V132)/1000</f>
        <v>2.6148034660000015</v>
      </c>
      <c r="AA132" s="14">
        <f>SUM(W$8:W132)/1000</f>
        <v>2.4822231918181834</v>
      </c>
      <c r="AN132" s="4">
        <v>45324</v>
      </c>
      <c r="AO132" s="5">
        <v>2.6612159999999969</v>
      </c>
      <c r="AP132" s="5">
        <v>2.4503599999999963</v>
      </c>
      <c r="AR132" s="4">
        <v>45324</v>
      </c>
      <c r="AS132" s="14">
        <f>SUM(AO$8:AO132)/1000</f>
        <v>0.29371161800000017</v>
      </c>
      <c r="AT132" s="14">
        <f>SUM(AP$8:AP132)/1000</f>
        <v>0.29462522000000024</v>
      </c>
    </row>
    <row r="133" spans="1:46" x14ac:dyDescent="0.25">
      <c r="A133" s="4">
        <v>45325</v>
      </c>
      <c r="B133" s="5">
        <f t="shared" si="8"/>
        <v>23.887318000000054</v>
      </c>
      <c r="C133" s="5">
        <f t="shared" si="8"/>
        <v>20.276951818181793</v>
      </c>
      <c r="D133" s="5"/>
      <c r="E133" s="4">
        <v>45325</v>
      </c>
      <c r="F133" s="5">
        <f t="shared" si="9"/>
        <v>2.9324024020000019</v>
      </c>
      <c r="G133" s="5">
        <f t="shared" si="9"/>
        <v>2.7971253636363658</v>
      </c>
      <c r="U133" s="4">
        <v>36559</v>
      </c>
      <c r="V133" s="13">
        <v>21.11036</v>
      </c>
      <c r="W133" s="13">
        <v>17.880576818181819</v>
      </c>
      <c r="X133" s="4"/>
      <c r="Y133" s="4">
        <f t="shared" si="7"/>
        <v>36559</v>
      </c>
      <c r="Z133" s="14">
        <f>SUM(V$8:V133)/1000</f>
        <v>2.6359138260000017</v>
      </c>
      <c r="AA133" s="14">
        <f>SUM(W$8:W133)/1000</f>
        <v>2.5001037686363654</v>
      </c>
      <c r="AN133" s="4">
        <v>45325</v>
      </c>
      <c r="AO133" s="5">
        <v>2.7769580000000547</v>
      </c>
      <c r="AP133" s="5">
        <v>2.3963749999999759</v>
      </c>
      <c r="AR133" s="4">
        <v>45325</v>
      </c>
      <c r="AS133" s="14">
        <f>SUM(AO$8:AO133)/1000</f>
        <v>0.29648857600000017</v>
      </c>
      <c r="AT133" s="14">
        <f>SUM(AP$8:AP133)/1000</f>
        <v>0.29702159500000019</v>
      </c>
    </row>
    <row r="134" spans="1:46" x14ac:dyDescent="0.25">
      <c r="A134" s="4">
        <v>45326</v>
      </c>
      <c r="B134" s="5">
        <f t="shared" si="8"/>
        <v>22.674573636363654</v>
      </c>
      <c r="C134" s="5">
        <f t="shared" si="8"/>
        <v>20.215785090909165</v>
      </c>
      <c r="D134" s="5"/>
      <c r="E134" s="4">
        <v>45326</v>
      </c>
      <c r="F134" s="5">
        <f t="shared" si="9"/>
        <v>2.955076975636366</v>
      </c>
      <c r="G134" s="5">
        <f t="shared" si="9"/>
        <v>2.8173411487272748</v>
      </c>
      <c r="U134" s="4">
        <v>36560</v>
      </c>
      <c r="V134" s="13">
        <v>19.940076636363635</v>
      </c>
      <c r="W134" s="13">
        <v>17.891449090909092</v>
      </c>
      <c r="X134" s="4"/>
      <c r="Y134" s="4">
        <f t="shared" si="7"/>
        <v>36560</v>
      </c>
      <c r="Z134" s="14">
        <f>SUM(V$8:V134)/1000</f>
        <v>2.6558539026363657</v>
      </c>
      <c r="AA134" s="14">
        <f>SUM(W$8:W134)/1000</f>
        <v>2.5179952177272744</v>
      </c>
      <c r="AN134" s="4">
        <v>45326</v>
      </c>
      <c r="AO134" s="5">
        <v>2.7344970000000179</v>
      </c>
      <c r="AP134" s="5">
        <v>2.3243360000000735</v>
      </c>
      <c r="AR134" s="4">
        <v>45326</v>
      </c>
      <c r="AS134" s="14">
        <f>SUM(AO$8:AO134)/1000</f>
        <v>0.29922307300000023</v>
      </c>
      <c r="AT134" s="14">
        <f>SUM(AP$8:AP134)/1000</f>
        <v>0.29934593100000029</v>
      </c>
    </row>
    <row r="135" spans="1:46" x14ac:dyDescent="0.25">
      <c r="A135" s="4">
        <v>45327</v>
      </c>
      <c r="B135" s="5">
        <f t="shared" si="8"/>
        <v>23.85101618181816</v>
      </c>
      <c r="C135" s="5">
        <f t="shared" si="8"/>
        <v>21.327408999999939</v>
      </c>
      <c r="D135" s="5"/>
      <c r="E135" s="4">
        <v>45327</v>
      </c>
      <c r="F135" s="5">
        <f t="shared" si="9"/>
        <v>2.9789279918181841</v>
      </c>
      <c r="G135" s="5">
        <f t="shared" si="9"/>
        <v>2.8386685577272743</v>
      </c>
      <c r="U135" s="4">
        <v>36561</v>
      </c>
      <c r="V135" s="13">
        <v>21.036719181818182</v>
      </c>
      <c r="W135" s="13">
        <v>18.996509</v>
      </c>
      <c r="X135" s="4"/>
      <c r="Y135" s="4">
        <f t="shared" si="7"/>
        <v>36561</v>
      </c>
      <c r="Z135" s="14">
        <f>SUM(V$8:V135)/1000</f>
        <v>2.6768906218181838</v>
      </c>
      <c r="AA135" s="14">
        <f>SUM(W$8:W135)/1000</f>
        <v>2.5369917267272744</v>
      </c>
      <c r="AN135" s="4">
        <v>45327</v>
      </c>
      <c r="AO135" s="5">
        <v>2.8142969999999772</v>
      </c>
      <c r="AP135" s="5">
        <v>2.3308999999999402</v>
      </c>
      <c r="AR135" s="4">
        <v>45327</v>
      </c>
      <c r="AS135" s="14">
        <f>SUM(AO$8:AO135)/1000</f>
        <v>0.30203737000000019</v>
      </c>
      <c r="AT135" s="14">
        <f>SUM(AP$8:AP135)/1000</f>
        <v>0.3016768310000002</v>
      </c>
    </row>
    <row r="136" spans="1:46" x14ac:dyDescent="0.25">
      <c r="A136" s="4">
        <v>45328</v>
      </c>
      <c r="B136" s="5">
        <f t="shared" ref="B136:C167" si="10">V136+AO136</f>
        <v>25.629814818181814</v>
      </c>
      <c r="C136" s="5">
        <f t="shared" si="10"/>
        <v>23.588049727272789</v>
      </c>
      <c r="D136" s="5"/>
      <c r="E136" s="4">
        <v>45328</v>
      </c>
      <c r="F136" s="5">
        <f t="shared" ref="F136:G167" si="11">Z136+AS136</f>
        <v>3.0045578066363654</v>
      </c>
      <c r="G136" s="5">
        <f t="shared" si="11"/>
        <v>2.8622566074545475</v>
      </c>
      <c r="U136" s="4">
        <v>36562</v>
      </c>
      <c r="V136" s="13">
        <v>22.775441818181818</v>
      </c>
      <c r="W136" s="13">
        <v>21.146058727272727</v>
      </c>
      <c r="X136" s="4"/>
      <c r="Y136" s="4">
        <f t="shared" si="7"/>
        <v>36562</v>
      </c>
      <c r="Z136" s="14">
        <f>SUM(V$8:V136)/1000</f>
        <v>2.6996660636363652</v>
      </c>
      <c r="AA136" s="14">
        <f>SUM(W$8:W136)/1000</f>
        <v>2.5581377854545471</v>
      </c>
      <c r="AN136" s="4">
        <v>45328</v>
      </c>
      <c r="AO136" s="5">
        <v>2.8543729999999949</v>
      </c>
      <c r="AP136" s="5">
        <v>2.4419910000000629</v>
      </c>
      <c r="AR136" s="4">
        <v>45328</v>
      </c>
      <c r="AS136" s="14">
        <f>SUM(AO$8:AO136)/1000</f>
        <v>0.30489174300000021</v>
      </c>
      <c r="AT136" s="14">
        <f>SUM(AP$8:AP136)/1000</f>
        <v>0.30411882200000029</v>
      </c>
    </row>
    <row r="137" spans="1:46" x14ac:dyDescent="0.25">
      <c r="A137" s="4">
        <v>45329</v>
      </c>
      <c r="B137" s="5">
        <f t="shared" si="10"/>
        <v>26.724598363636343</v>
      </c>
      <c r="C137" s="5">
        <f t="shared" si="10"/>
        <v>26.493826999999932</v>
      </c>
      <c r="D137" s="5"/>
      <c r="E137" s="4">
        <v>45329</v>
      </c>
      <c r="F137" s="5">
        <f t="shared" si="11"/>
        <v>3.031282405000002</v>
      </c>
      <c r="G137" s="5">
        <f t="shared" si="11"/>
        <v>2.8887504344545474</v>
      </c>
      <c r="U137" s="4">
        <v>36563</v>
      </c>
      <c r="V137" s="13">
        <v>23.699748363636363</v>
      </c>
      <c r="W137" s="13">
        <v>23.900486999999998</v>
      </c>
      <c r="X137" s="4"/>
      <c r="Y137" s="4">
        <f t="shared" ref="Y137:Y190" si="12">U137</f>
        <v>36563</v>
      </c>
      <c r="Z137" s="14">
        <f>SUM(V$8:V137)/1000</f>
        <v>2.7233658120000017</v>
      </c>
      <c r="AA137" s="14">
        <f>SUM(W$8:W137)/1000</f>
        <v>2.5820382724545472</v>
      </c>
      <c r="AN137" s="4">
        <v>45329</v>
      </c>
      <c r="AO137" s="5">
        <v>3.0248499999999789</v>
      </c>
      <c r="AP137" s="5">
        <v>2.5933399999999347</v>
      </c>
      <c r="AR137" s="4">
        <v>45329</v>
      </c>
      <c r="AS137" s="14">
        <f>SUM(AO$8:AO137)/1000</f>
        <v>0.30791659300000013</v>
      </c>
      <c r="AT137" s="14">
        <f>SUM(AP$8:AP137)/1000</f>
        <v>0.30671216200000029</v>
      </c>
    </row>
    <row r="138" spans="1:46" x14ac:dyDescent="0.25">
      <c r="A138" s="4">
        <v>45330</v>
      </c>
      <c r="B138" s="5">
        <f t="shared" si="10"/>
        <v>24.683510727272747</v>
      </c>
      <c r="C138" s="5">
        <f t="shared" si="10"/>
        <v>23.926405454545371</v>
      </c>
      <c r="D138" s="5"/>
      <c r="E138" s="4">
        <v>45330</v>
      </c>
      <c r="F138" s="5">
        <f t="shared" si="11"/>
        <v>3.0559659157272749</v>
      </c>
      <c r="G138" s="5">
        <f t="shared" si="11"/>
        <v>2.9126768399090923</v>
      </c>
      <c r="U138" s="4">
        <v>36564</v>
      </c>
      <c r="V138" s="13">
        <v>21.879138727272728</v>
      </c>
      <c r="W138" s="13">
        <v>21.382065454545454</v>
      </c>
      <c r="X138" s="4"/>
      <c r="Y138" s="4">
        <f t="shared" si="12"/>
        <v>36564</v>
      </c>
      <c r="Z138" s="14">
        <f>SUM(V$8:V138)/1000</f>
        <v>2.7452449507272747</v>
      </c>
      <c r="AA138" s="14">
        <f>SUM(W$8:W138)/1000</f>
        <v>2.6034203379090921</v>
      </c>
      <c r="AN138" s="4">
        <v>45330</v>
      </c>
      <c r="AO138" s="5">
        <v>2.8043720000000194</v>
      </c>
      <c r="AP138" s="5">
        <v>2.5443399999999179</v>
      </c>
      <c r="AR138" s="4">
        <v>45330</v>
      </c>
      <c r="AS138" s="14">
        <f>SUM(AO$8:AO138)/1000</f>
        <v>0.31072096500000013</v>
      </c>
      <c r="AT138" s="14">
        <f>SUM(AP$8:AP138)/1000</f>
        <v>0.30925650200000016</v>
      </c>
    </row>
    <row r="139" spans="1:46" x14ac:dyDescent="0.25">
      <c r="A139" s="4">
        <v>45331</v>
      </c>
      <c r="B139" s="5">
        <f t="shared" si="10"/>
        <v>26.098619909090839</v>
      </c>
      <c r="C139" s="5">
        <f t="shared" si="10"/>
        <v>23.711225818181784</v>
      </c>
      <c r="D139" s="5"/>
      <c r="E139" s="4">
        <v>45331</v>
      </c>
      <c r="F139" s="5">
        <f t="shared" si="11"/>
        <v>3.0820645356363654</v>
      </c>
      <c r="G139" s="5">
        <f t="shared" si="11"/>
        <v>2.9363880657272743</v>
      </c>
      <c r="U139" s="4">
        <v>36565</v>
      </c>
      <c r="V139" s="13">
        <v>23.250299909090909</v>
      </c>
      <c r="W139" s="13">
        <v>21.15061981818182</v>
      </c>
      <c r="X139" s="4"/>
      <c r="Y139" s="4">
        <f t="shared" si="12"/>
        <v>36565</v>
      </c>
      <c r="Z139" s="14">
        <f>SUM(V$8:V139)/1000</f>
        <v>2.7684952506363651</v>
      </c>
      <c r="AA139" s="14">
        <f>SUM(W$8:W139)/1000</f>
        <v>2.6245709577272742</v>
      </c>
      <c r="AN139" s="4">
        <v>45331</v>
      </c>
      <c r="AO139" s="5">
        <v>2.8483199999999309</v>
      </c>
      <c r="AP139" s="5">
        <v>2.5606059999999631</v>
      </c>
      <c r="AR139" s="4">
        <v>45331</v>
      </c>
      <c r="AS139" s="14">
        <f>SUM(AO$8:AO139)/1000</f>
        <v>0.31356928500000009</v>
      </c>
      <c r="AT139" s="14">
        <f>SUM(AP$8:AP139)/1000</f>
        <v>0.31181710800000012</v>
      </c>
    </row>
    <row r="140" spans="1:46" x14ac:dyDescent="0.25">
      <c r="A140" s="4">
        <v>45332</v>
      </c>
      <c r="B140" s="5">
        <f t="shared" si="10"/>
        <v>24.070914272727343</v>
      </c>
      <c r="C140" s="5">
        <f t="shared" si="10"/>
        <v>22.564724181818189</v>
      </c>
      <c r="D140" s="5"/>
      <c r="E140" s="4">
        <v>45332</v>
      </c>
      <c r="F140" s="5">
        <f t="shared" si="11"/>
        <v>3.1061354499090927</v>
      </c>
      <c r="G140" s="5">
        <f t="shared" si="11"/>
        <v>2.9589527899090928</v>
      </c>
      <c r="U140" s="4">
        <v>36566</v>
      </c>
      <c r="V140" s="13">
        <v>21.290259272727273</v>
      </c>
      <c r="W140" s="13">
        <v>20.093134181818183</v>
      </c>
      <c r="X140" s="4"/>
      <c r="Y140" s="4">
        <f t="shared" si="12"/>
        <v>36566</v>
      </c>
      <c r="Z140" s="14">
        <f>SUM(V$8:V140)/1000</f>
        <v>2.7897855099090925</v>
      </c>
      <c r="AA140" s="14">
        <f>SUM(W$8:W140)/1000</f>
        <v>2.6446640919090925</v>
      </c>
      <c r="AN140" s="4">
        <v>45332</v>
      </c>
      <c r="AO140" s="5">
        <v>2.7806550000000714</v>
      </c>
      <c r="AP140" s="5">
        <v>2.4715900000000062</v>
      </c>
      <c r="AR140" s="4">
        <v>45332</v>
      </c>
      <c r="AS140" s="14">
        <f>SUM(AO$8:AO140)/1000</f>
        <v>0.31634994000000016</v>
      </c>
      <c r="AT140" s="14">
        <f>SUM(AP$8:AP140)/1000</f>
        <v>0.31428869800000014</v>
      </c>
    </row>
    <row r="141" spans="1:46" x14ac:dyDescent="0.25">
      <c r="A141" s="4">
        <v>45333</v>
      </c>
      <c r="B141" s="5">
        <f t="shared" si="10"/>
        <v>23.653290909090817</v>
      </c>
      <c r="C141" s="5">
        <f t="shared" si="10"/>
        <v>22.106232000000013</v>
      </c>
      <c r="D141" s="5"/>
      <c r="E141" s="4">
        <v>45333</v>
      </c>
      <c r="F141" s="5">
        <f t="shared" si="11"/>
        <v>3.1297887408181837</v>
      </c>
      <c r="G141" s="5">
        <f t="shared" si="11"/>
        <v>2.9810590219090924</v>
      </c>
      <c r="U141" s="4">
        <v>36567</v>
      </c>
      <c r="V141" s="13">
        <v>20.79322890909091</v>
      </c>
      <c r="W141" s="13">
        <v>19.670382</v>
      </c>
      <c r="X141" s="4"/>
      <c r="Y141" s="4">
        <f t="shared" si="12"/>
        <v>36567</v>
      </c>
      <c r="Z141" s="14">
        <f>SUM(V$8:V141)/1000</f>
        <v>2.8105787388181835</v>
      </c>
      <c r="AA141" s="14">
        <f>SUM(W$8:W141)/1000</f>
        <v>2.6643344739090922</v>
      </c>
      <c r="AN141" s="4">
        <v>45333</v>
      </c>
      <c r="AO141" s="5">
        <v>2.8600619999999055</v>
      </c>
      <c r="AP141" s="5">
        <v>2.4358500000000132</v>
      </c>
      <c r="AR141" s="4">
        <v>45333</v>
      </c>
      <c r="AS141" s="14">
        <f>SUM(AO$8:AO141)/1000</f>
        <v>0.3192100020000001</v>
      </c>
      <c r="AT141" s="14">
        <f>SUM(AP$8:AP141)/1000</f>
        <v>0.31672454800000016</v>
      </c>
    </row>
    <row r="142" spans="1:46" x14ac:dyDescent="0.25">
      <c r="A142" s="4">
        <v>45334</v>
      </c>
      <c r="B142" s="5">
        <f t="shared" si="10"/>
        <v>24.135357727272805</v>
      </c>
      <c r="C142" s="5">
        <f t="shared" si="10"/>
        <v>23.357806272727444</v>
      </c>
      <c r="D142" s="5"/>
      <c r="E142" s="4">
        <v>45334</v>
      </c>
      <c r="F142" s="5">
        <f t="shared" si="11"/>
        <v>3.1539240985454562</v>
      </c>
      <c r="G142" s="5">
        <f t="shared" si="11"/>
        <v>3.00441682818182</v>
      </c>
      <c r="U142" s="4">
        <v>36568</v>
      </c>
      <c r="V142" s="13">
        <v>21.222947727272729</v>
      </c>
      <c r="W142" s="13">
        <v>21.022176272727272</v>
      </c>
      <c r="X142" s="4"/>
      <c r="Y142" s="4">
        <f t="shared" si="12"/>
        <v>36568</v>
      </c>
      <c r="Z142" s="14">
        <f>SUM(V$8:V142)/1000</f>
        <v>2.8318016865454561</v>
      </c>
      <c r="AA142" s="14">
        <f>SUM(W$8:W142)/1000</f>
        <v>2.6853566501818196</v>
      </c>
      <c r="AN142" s="4">
        <v>45334</v>
      </c>
      <c r="AO142" s="5">
        <v>2.9124100000000759</v>
      </c>
      <c r="AP142" s="5">
        <v>2.3356300000001733</v>
      </c>
      <c r="AR142" s="4">
        <v>45334</v>
      </c>
      <c r="AS142" s="14">
        <f>SUM(AO$8:AO142)/1000</f>
        <v>0.32212241200000019</v>
      </c>
      <c r="AT142" s="14">
        <f>SUM(AP$8:AP142)/1000</f>
        <v>0.31906017800000031</v>
      </c>
    </row>
    <row r="143" spans="1:46" x14ac:dyDescent="0.25">
      <c r="A143" s="4">
        <v>45335</v>
      </c>
      <c r="B143" s="5">
        <f t="shared" si="10"/>
        <v>25.938484454545417</v>
      </c>
      <c r="C143" s="5">
        <f t="shared" si="10"/>
        <v>22.869033090909102</v>
      </c>
      <c r="D143" s="5"/>
      <c r="E143" s="4">
        <v>45335</v>
      </c>
      <c r="F143" s="5">
        <f t="shared" si="11"/>
        <v>3.179862583000002</v>
      </c>
      <c r="G143" s="5">
        <f t="shared" si="11"/>
        <v>3.0272858612727291</v>
      </c>
      <c r="U143" s="4">
        <v>36569</v>
      </c>
      <c r="V143" s="13">
        <v>23.000311454545454</v>
      </c>
      <c r="W143" s="13">
        <v>20.600960090909091</v>
      </c>
      <c r="X143" s="4"/>
      <c r="Y143" s="4">
        <f t="shared" si="12"/>
        <v>36569</v>
      </c>
      <c r="Z143" s="14">
        <f>SUM(V$8:V143)/1000</f>
        <v>2.8548019980000019</v>
      </c>
      <c r="AA143" s="14">
        <f>SUM(W$8:W143)/1000</f>
        <v>2.705957610272729</v>
      </c>
      <c r="AN143" s="4">
        <v>45335</v>
      </c>
      <c r="AO143" s="5">
        <v>2.938172999999964</v>
      </c>
      <c r="AP143" s="5">
        <v>2.2680730000000118</v>
      </c>
      <c r="AR143" s="4">
        <v>45335</v>
      </c>
      <c r="AS143" s="14">
        <f>SUM(AO$8:AO143)/1000</f>
        <v>0.32506058500000012</v>
      </c>
      <c r="AT143" s="14">
        <f>SUM(AP$8:AP143)/1000</f>
        <v>0.32132825100000029</v>
      </c>
    </row>
    <row r="144" spans="1:46" x14ac:dyDescent="0.25">
      <c r="A144" s="4">
        <v>45336</v>
      </c>
      <c r="B144" s="5">
        <f t="shared" si="10"/>
        <v>25.694383727272708</v>
      </c>
      <c r="C144" s="5">
        <f t="shared" si="10"/>
        <v>23.884483181818197</v>
      </c>
      <c r="D144" s="5"/>
      <c r="E144" s="4">
        <v>45336</v>
      </c>
      <c r="F144" s="5">
        <f t="shared" si="11"/>
        <v>3.2055569667272747</v>
      </c>
      <c r="G144" s="5">
        <f t="shared" si="11"/>
        <v>3.051170344454547</v>
      </c>
      <c r="U144" s="4">
        <v>36570</v>
      </c>
      <c r="V144" s="13">
        <v>22.972948727272726</v>
      </c>
      <c r="W144" s="13">
        <v>21.610954181818183</v>
      </c>
      <c r="X144" s="4"/>
      <c r="Y144" s="4">
        <f t="shared" si="12"/>
        <v>36570</v>
      </c>
      <c r="Z144" s="14">
        <f>SUM(V$8:V144)/1000</f>
        <v>2.8777749467272744</v>
      </c>
      <c r="AA144" s="14">
        <f>SUM(W$8:W144)/1000</f>
        <v>2.7275685644545469</v>
      </c>
      <c r="AN144" s="4">
        <v>45336</v>
      </c>
      <c r="AO144" s="5">
        <v>2.7214349999999836</v>
      </c>
      <c r="AP144" s="5">
        <v>2.2735290000000141</v>
      </c>
      <c r="AR144" s="4">
        <v>45336</v>
      </c>
      <c r="AS144" s="14">
        <f>SUM(AO$8:AO144)/1000</f>
        <v>0.32778202000000012</v>
      </c>
      <c r="AT144" s="14">
        <f>SUM(AP$8:AP144)/1000</f>
        <v>0.32360178000000028</v>
      </c>
    </row>
    <row r="145" spans="1:46" x14ac:dyDescent="0.25">
      <c r="A145" s="4">
        <v>45337</v>
      </c>
      <c r="B145" s="5">
        <f t="shared" si="10"/>
        <v>22.843178727272786</v>
      </c>
      <c r="C145" s="5">
        <f t="shared" si="10"/>
        <v>23.514287454545443</v>
      </c>
      <c r="D145" s="5"/>
      <c r="E145" s="4">
        <v>45337</v>
      </c>
      <c r="F145" s="5">
        <f t="shared" si="11"/>
        <v>3.2284001454545468</v>
      </c>
      <c r="G145" s="5">
        <f t="shared" si="11"/>
        <v>3.0746846319090926</v>
      </c>
      <c r="U145" s="4">
        <v>36571</v>
      </c>
      <c r="V145" s="13">
        <v>20.432928727272728</v>
      </c>
      <c r="W145" s="13">
        <v>20.753737454545455</v>
      </c>
      <c r="X145" s="4"/>
      <c r="Y145" s="4">
        <f t="shared" si="12"/>
        <v>36571</v>
      </c>
      <c r="Z145" s="14">
        <f>SUM(V$8:V145)/1000</f>
        <v>2.8982078754545468</v>
      </c>
      <c r="AA145" s="14">
        <f>SUM(W$8:W145)/1000</f>
        <v>2.7483223019090923</v>
      </c>
      <c r="AN145" s="4">
        <v>45337</v>
      </c>
      <c r="AO145" s="5">
        <v>2.4102500000000573</v>
      </c>
      <c r="AP145" s="5">
        <v>2.7605499999999878</v>
      </c>
      <c r="AR145" s="4">
        <v>45337</v>
      </c>
      <c r="AS145" s="14">
        <f>SUM(AO$8:AO145)/1000</f>
        <v>0.33019227000000018</v>
      </c>
      <c r="AT145" s="14">
        <f>SUM(AP$8:AP145)/1000</f>
        <v>0.32636233000000026</v>
      </c>
    </row>
    <row r="146" spans="1:46" x14ac:dyDescent="0.25">
      <c r="A146" s="4">
        <v>45338</v>
      </c>
      <c r="B146" s="5">
        <f t="shared" si="10"/>
        <v>23.636518454545332</v>
      </c>
      <c r="C146" s="5">
        <f t="shared" si="10"/>
        <v>24.281115818182172</v>
      </c>
      <c r="D146" s="5"/>
      <c r="E146" s="4">
        <v>45338</v>
      </c>
      <c r="F146" s="5">
        <f t="shared" si="11"/>
        <v>3.2520366639090925</v>
      </c>
      <c r="G146" s="5">
        <f t="shared" si="11"/>
        <v>3.0989657477272754</v>
      </c>
      <c r="U146" s="4">
        <v>36572</v>
      </c>
      <c r="V146" s="13">
        <v>20.999950454545456</v>
      </c>
      <c r="W146" s="13">
        <v>21.327005818181817</v>
      </c>
      <c r="X146" s="4"/>
      <c r="Y146" s="4">
        <f t="shared" si="12"/>
        <v>36572</v>
      </c>
      <c r="Z146" s="14">
        <f>SUM(V$8:V146)/1000</f>
        <v>2.9192078259090923</v>
      </c>
      <c r="AA146" s="14">
        <f>SUM(W$8:W146)/1000</f>
        <v>2.7696493077272746</v>
      </c>
      <c r="AN146" s="4">
        <v>45338</v>
      </c>
      <c r="AO146" s="5">
        <v>2.636567999999877</v>
      </c>
      <c r="AP146" s="5">
        <v>2.9541100000003571</v>
      </c>
      <c r="AR146" s="4">
        <v>45338</v>
      </c>
      <c r="AS146" s="14">
        <f>SUM(AO$8:AO146)/1000</f>
        <v>0.33282883800000007</v>
      </c>
      <c r="AT146" s="14">
        <f>SUM(AP$8:AP146)/1000</f>
        <v>0.3293164400000006</v>
      </c>
    </row>
    <row r="147" spans="1:46" x14ac:dyDescent="0.25">
      <c r="A147" s="4">
        <v>45339</v>
      </c>
      <c r="B147" s="5">
        <f t="shared" si="10"/>
        <v>23.27921090909107</v>
      </c>
      <c r="C147" s="5">
        <f t="shared" si="10"/>
        <v>22.998970181818017</v>
      </c>
      <c r="D147" s="5"/>
      <c r="E147" s="4">
        <v>45339</v>
      </c>
      <c r="F147" s="5">
        <f t="shared" si="11"/>
        <v>3.2753158748181832</v>
      </c>
      <c r="G147" s="5">
        <f t="shared" si="11"/>
        <v>3.1219647179090932</v>
      </c>
      <c r="U147" s="4">
        <v>36573</v>
      </c>
      <c r="V147" s="13">
        <v>20.388368909090911</v>
      </c>
      <c r="W147" s="13">
        <v>19.920370181818182</v>
      </c>
      <c r="X147" s="4"/>
      <c r="Y147" s="4">
        <f t="shared" si="12"/>
        <v>36573</v>
      </c>
      <c r="Z147" s="14">
        <f>SUM(V$8:V147)/1000</f>
        <v>2.9395961948181828</v>
      </c>
      <c r="AA147" s="14">
        <f>SUM(W$8:W147)/1000</f>
        <v>2.7895696779090926</v>
      </c>
      <c r="AN147" s="4">
        <v>45339</v>
      </c>
      <c r="AO147" s="5">
        <v>2.8908420000001596</v>
      </c>
      <c r="AP147" s="5">
        <v>3.0785999999998328</v>
      </c>
      <c r="AR147" s="4">
        <v>45339</v>
      </c>
      <c r="AS147" s="14">
        <f>SUM(AO$8:AO147)/1000</f>
        <v>0.33571968000000019</v>
      </c>
      <c r="AT147" s="14">
        <f>SUM(AP$8:AP147)/1000</f>
        <v>0.33239504000000047</v>
      </c>
    </row>
    <row r="148" spans="1:46" x14ac:dyDescent="0.25">
      <c r="A148" s="4">
        <v>45340</v>
      </c>
      <c r="B148" s="5">
        <f t="shared" si="10"/>
        <v>22.051455272727257</v>
      </c>
      <c r="C148" s="5">
        <f t="shared" si="10"/>
        <v>21.435973181818177</v>
      </c>
      <c r="D148" s="5"/>
      <c r="E148" s="4">
        <v>45340</v>
      </c>
      <c r="F148" s="5">
        <f t="shared" si="11"/>
        <v>3.2973673300909105</v>
      </c>
      <c r="G148" s="5">
        <f t="shared" si="11"/>
        <v>3.1434006910909114</v>
      </c>
      <c r="U148" s="4">
        <v>36574</v>
      </c>
      <c r="V148" s="13">
        <v>18.914116272727274</v>
      </c>
      <c r="W148" s="13">
        <v>18.319003181818182</v>
      </c>
      <c r="X148" s="4"/>
      <c r="Y148" s="4">
        <f t="shared" si="12"/>
        <v>36574</v>
      </c>
      <c r="Z148" s="14">
        <f>SUM(V$8:V148)/1000</f>
        <v>2.9585103110909103</v>
      </c>
      <c r="AA148" s="14">
        <f>SUM(W$8:W148)/1000</f>
        <v>2.8078886810909109</v>
      </c>
      <c r="AN148" s="4">
        <v>45340</v>
      </c>
      <c r="AO148" s="5">
        <v>3.1373389999999817</v>
      </c>
      <c r="AP148" s="5">
        <v>3.1169699999999958</v>
      </c>
      <c r="AR148" s="4">
        <v>45340</v>
      </c>
      <c r="AS148" s="14">
        <f>SUM(AO$8:AO148)/1000</f>
        <v>0.3388570190000002</v>
      </c>
      <c r="AT148" s="14">
        <f>SUM(AP$8:AP148)/1000</f>
        <v>0.33551201000000042</v>
      </c>
    </row>
    <row r="149" spans="1:46" x14ac:dyDescent="0.25">
      <c r="A149" s="4">
        <v>45341</v>
      </c>
      <c r="B149" s="5">
        <f t="shared" si="10"/>
        <v>21.283805909090837</v>
      </c>
      <c r="C149" s="5">
        <f t="shared" si="10"/>
        <v>24.404919999999834</v>
      </c>
      <c r="D149" s="5"/>
      <c r="E149" s="4">
        <v>45341</v>
      </c>
      <c r="F149" s="5">
        <f t="shared" si="11"/>
        <v>3.3186511360000015</v>
      </c>
      <c r="G149" s="5">
        <f t="shared" si="11"/>
        <v>3.1678056110909107</v>
      </c>
      <c r="U149" s="4">
        <v>36575</v>
      </c>
      <c r="V149" s="13">
        <v>18.376041909090908</v>
      </c>
      <c r="W149" s="13">
        <v>21.271037</v>
      </c>
      <c r="X149" s="4"/>
      <c r="Y149" s="4">
        <f t="shared" si="12"/>
        <v>36575</v>
      </c>
      <c r="Z149" s="14">
        <f>SUM(V$8:V149)/1000</f>
        <v>2.9768863530000012</v>
      </c>
      <c r="AA149" s="14">
        <f>SUM(W$8:W149)/1000</f>
        <v>2.8291597180909105</v>
      </c>
      <c r="AN149" s="4">
        <v>45341</v>
      </c>
      <c r="AO149" s="5">
        <v>2.9077639999999301</v>
      </c>
      <c r="AP149" s="5">
        <v>3.1338829999998348</v>
      </c>
      <c r="AR149" s="4">
        <v>45341</v>
      </c>
      <c r="AS149" s="14">
        <f>SUM(AO$8:AO149)/1000</f>
        <v>0.34176478300000013</v>
      </c>
      <c r="AT149" s="14">
        <f>SUM(AP$8:AP149)/1000</f>
        <v>0.33864589300000031</v>
      </c>
    </row>
    <row r="150" spans="1:46" x14ac:dyDescent="0.25">
      <c r="A150" s="4">
        <v>45342</v>
      </c>
      <c r="B150" s="5">
        <f t="shared" si="10"/>
        <v>23.707911090909132</v>
      </c>
      <c r="C150" s="5">
        <f t="shared" si="10"/>
        <v>24.049427727272761</v>
      </c>
      <c r="D150" s="5"/>
      <c r="E150" s="4">
        <v>45342</v>
      </c>
      <c r="F150" s="5">
        <f t="shared" si="11"/>
        <v>3.3423590470909108</v>
      </c>
      <c r="G150" s="5">
        <f t="shared" si="11"/>
        <v>3.1918550388181837</v>
      </c>
      <c r="U150" s="4">
        <v>36576</v>
      </c>
      <c r="V150" s="13">
        <v>20.835391090909091</v>
      </c>
      <c r="W150" s="13">
        <v>21.104837727272727</v>
      </c>
      <c r="X150" s="4"/>
      <c r="Y150" s="4">
        <f t="shared" si="12"/>
        <v>36576</v>
      </c>
      <c r="Z150" s="14">
        <f>SUM(V$8:V150)/1000</f>
        <v>2.9977217440909105</v>
      </c>
      <c r="AA150" s="14">
        <f>SUM(W$8:W150)/1000</f>
        <v>2.8502645558181836</v>
      </c>
      <c r="AN150" s="4">
        <v>45342</v>
      </c>
      <c r="AO150" s="5">
        <v>2.8725200000000415</v>
      </c>
      <c r="AP150" s="5">
        <v>2.9445900000000336</v>
      </c>
      <c r="AR150" s="4">
        <v>45342</v>
      </c>
      <c r="AS150" s="14">
        <f>SUM(AO$8:AO150)/1000</f>
        <v>0.34463730300000023</v>
      </c>
      <c r="AT150" s="14">
        <f>SUM(AP$8:AP150)/1000</f>
        <v>0.34159048300000028</v>
      </c>
    </row>
    <row r="151" spans="1:46" x14ac:dyDescent="0.25">
      <c r="A151" s="4">
        <v>45343</v>
      </c>
      <c r="B151" s="5">
        <f t="shared" si="10"/>
        <v>24.741024181818119</v>
      </c>
      <c r="C151" s="5">
        <f t="shared" si="10"/>
        <v>23.424086272727262</v>
      </c>
      <c r="D151" s="5"/>
      <c r="E151" s="4">
        <v>45343</v>
      </c>
      <c r="F151" s="5">
        <f t="shared" si="11"/>
        <v>3.3671000712727288</v>
      </c>
      <c r="G151" s="5">
        <f t="shared" si="11"/>
        <v>3.2152791250909107</v>
      </c>
      <c r="U151" s="4">
        <v>36577</v>
      </c>
      <c r="V151" s="13">
        <v>21.779499181818181</v>
      </c>
      <c r="W151" s="13">
        <v>20.477013272727273</v>
      </c>
      <c r="X151" s="4"/>
      <c r="Y151" s="4">
        <f t="shared" si="12"/>
        <v>36577</v>
      </c>
      <c r="Z151" s="14">
        <f>SUM(V$8:V151)/1000</f>
        <v>3.0195012432727286</v>
      </c>
      <c r="AA151" s="14">
        <f>SUM(W$8:W151)/1000</f>
        <v>2.8707415690909106</v>
      </c>
      <c r="AN151" s="4">
        <v>45343</v>
      </c>
      <c r="AO151" s="5">
        <v>2.9615249999999365</v>
      </c>
      <c r="AP151" s="5">
        <v>2.9470729999999881</v>
      </c>
      <c r="AR151" s="4">
        <v>45343</v>
      </c>
      <c r="AS151" s="14">
        <f>SUM(AO$8:AO151)/1000</f>
        <v>0.34759882800000014</v>
      </c>
      <c r="AT151" s="14">
        <f>SUM(AP$8:AP151)/1000</f>
        <v>0.3445375560000003</v>
      </c>
    </row>
    <row r="152" spans="1:46" x14ac:dyDescent="0.25">
      <c r="A152" s="4">
        <v>45344</v>
      </c>
      <c r="B152" s="5">
        <f t="shared" si="10"/>
        <v>24.350966818181799</v>
      </c>
      <c r="C152" s="5">
        <f t="shared" si="10"/>
        <v>24.696338636363876</v>
      </c>
      <c r="D152" s="5"/>
      <c r="E152" s="4">
        <v>45344</v>
      </c>
      <c r="F152" s="5">
        <f t="shared" si="11"/>
        <v>3.3914510380909104</v>
      </c>
      <c r="G152" s="5">
        <f t="shared" si="11"/>
        <v>3.2399754637272751</v>
      </c>
      <c r="U152" s="4">
        <v>36578</v>
      </c>
      <c r="V152" s="13">
        <v>21.391517818181818</v>
      </c>
      <c r="W152" s="13">
        <v>21.718168636363636</v>
      </c>
      <c r="X152" s="4"/>
      <c r="Y152" s="4">
        <f t="shared" si="12"/>
        <v>36578</v>
      </c>
      <c r="Z152" s="14">
        <f>SUM(V$8:V152)/1000</f>
        <v>3.0408927610909102</v>
      </c>
      <c r="AA152" s="14">
        <f>SUM(W$8:W152)/1000</f>
        <v>2.8924597377272745</v>
      </c>
      <c r="AN152" s="4">
        <v>45344</v>
      </c>
      <c r="AO152" s="5">
        <v>2.9594489999999825</v>
      </c>
      <c r="AP152" s="5">
        <v>2.9781700000002393</v>
      </c>
      <c r="AR152" s="4">
        <v>45344</v>
      </c>
      <c r="AS152" s="14">
        <f>SUM(AO$8:AO152)/1000</f>
        <v>0.35055827700000014</v>
      </c>
      <c r="AT152" s="14">
        <f>SUM(AP$8:AP152)/1000</f>
        <v>0.34751572600000052</v>
      </c>
    </row>
    <row r="153" spans="1:46" x14ac:dyDescent="0.25">
      <c r="A153" s="4">
        <v>45345</v>
      </c>
      <c r="B153" s="5">
        <f t="shared" si="10"/>
        <v>24.871569909090969</v>
      </c>
      <c r="C153" s="5">
        <f t="shared" si="10"/>
        <v>24.082581454545139</v>
      </c>
      <c r="D153" s="5"/>
      <c r="E153" s="4">
        <v>45345</v>
      </c>
      <c r="F153" s="5">
        <f t="shared" si="11"/>
        <v>3.416322608000002</v>
      </c>
      <c r="G153" s="5">
        <f t="shared" si="11"/>
        <v>3.26405804518182</v>
      </c>
      <c r="U153" s="4">
        <v>36579</v>
      </c>
      <c r="V153" s="13">
        <v>21.972693909090911</v>
      </c>
      <c r="W153" s="13">
        <v>21.064981454545453</v>
      </c>
      <c r="X153" s="4"/>
      <c r="Y153" s="4">
        <f t="shared" si="12"/>
        <v>36579</v>
      </c>
      <c r="Z153" s="14">
        <f>SUM(V$8:V153)/1000</f>
        <v>3.0628654550000016</v>
      </c>
      <c r="AA153" s="14">
        <f>SUM(W$8:W153)/1000</f>
        <v>2.9135247191818197</v>
      </c>
      <c r="AN153" s="4">
        <v>45345</v>
      </c>
      <c r="AO153" s="5">
        <v>2.8988760000000591</v>
      </c>
      <c r="AP153" s="5">
        <v>3.0175999999996859</v>
      </c>
      <c r="AR153" s="4">
        <v>45345</v>
      </c>
      <c r="AS153" s="14">
        <f>SUM(AO$8:AO153)/1000</f>
        <v>0.35345715300000025</v>
      </c>
      <c r="AT153" s="14">
        <f>SUM(AP$8:AP153)/1000</f>
        <v>0.3505333260000002</v>
      </c>
    </row>
    <row r="154" spans="1:46" x14ac:dyDescent="0.25">
      <c r="A154" s="4">
        <v>45346</v>
      </c>
      <c r="B154" s="5">
        <f t="shared" si="10"/>
        <v>23.353581545454535</v>
      </c>
      <c r="C154" s="5">
        <f t="shared" si="10"/>
        <v>24.172559181818109</v>
      </c>
      <c r="D154" s="5"/>
      <c r="E154" s="4">
        <v>45346</v>
      </c>
      <c r="F154" s="5">
        <f t="shared" si="11"/>
        <v>3.4396761895454562</v>
      </c>
      <c r="G154" s="5">
        <f t="shared" si="11"/>
        <v>3.2882306043636382</v>
      </c>
      <c r="U154" s="4">
        <v>36580</v>
      </c>
      <c r="V154" s="13">
        <v>20.509108545454545</v>
      </c>
      <c r="W154" s="13">
        <v>21.194862181818181</v>
      </c>
      <c r="X154" s="4"/>
      <c r="Y154" s="4">
        <f t="shared" si="12"/>
        <v>36580</v>
      </c>
      <c r="Z154" s="14">
        <f>SUM(V$8:V154)/1000</f>
        <v>3.0833745635454561</v>
      </c>
      <c r="AA154" s="14">
        <f>SUM(W$8:W154)/1000</f>
        <v>2.934719581363638</v>
      </c>
      <c r="AN154" s="4">
        <v>45346</v>
      </c>
      <c r="AO154" s="5">
        <v>2.84447299999999</v>
      </c>
      <c r="AP154" s="5">
        <v>2.9776969999999294</v>
      </c>
      <c r="AR154" s="4">
        <v>45346</v>
      </c>
      <c r="AS154" s="14">
        <f>SUM(AO$8:AO154)/1000</f>
        <v>0.3563016260000002</v>
      </c>
      <c r="AT154" s="14">
        <f>SUM(AP$8:AP154)/1000</f>
        <v>0.35351102300000015</v>
      </c>
    </row>
    <row r="155" spans="1:46" x14ac:dyDescent="0.25">
      <c r="A155" s="4">
        <v>45347</v>
      </c>
      <c r="B155" s="5">
        <f t="shared" si="10"/>
        <v>22.561537909090884</v>
      </c>
      <c r="C155" s="5">
        <f t="shared" si="10"/>
        <v>23.057855090909179</v>
      </c>
      <c r="D155" s="5"/>
      <c r="E155" s="4">
        <v>45347</v>
      </c>
      <c r="F155" s="5">
        <f t="shared" si="11"/>
        <v>3.4622377274545468</v>
      </c>
      <c r="G155" s="5">
        <f t="shared" si="11"/>
        <v>3.3112884594545475</v>
      </c>
      <c r="U155" s="4">
        <v>36581</v>
      </c>
      <c r="V155" s="13">
        <v>19.793613909090908</v>
      </c>
      <c r="W155" s="13">
        <v>20.093227090909092</v>
      </c>
      <c r="X155" s="4"/>
      <c r="Y155" s="4">
        <f t="shared" si="12"/>
        <v>36581</v>
      </c>
      <c r="Z155" s="14">
        <f>SUM(V$8:V155)/1000</f>
        <v>3.1031681774545468</v>
      </c>
      <c r="AA155" s="14">
        <f>SUM(W$8:W155)/1000</f>
        <v>2.9548128084545473</v>
      </c>
      <c r="AN155" s="4">
        <v>45347</v>
      </c>
      <c r="AO155" s="5">
        <v>2.7679239999999767</v>
      </c>
      <c r="AP155" s="5">
        <v>2.9646280000000855</v>
      </c>
      <c r="AR155" s="4">
        <v>45347</v>
      </c>
      <c r="AS155" s="14">
        <f>SUM(AO$8:AO155)/1000</f>
        <v>0.35906955000000024</v>
      </c>
      <c r="AT155" s="14">
        <f>SUM(AP$8:AP155)/1000</f>
        <v>0.35647565100000017</v>
      </c>
    </row>
    <row r="156" spans="1:46" x14ac:dyDescent="0.25">
      <c r="A156" s="4">
        <v>45348</v>
      </c>
      <c r="B156" s="5">
        <f t="shared" si="10"/>
        <v>22.939907727272775</v>
      </c>
      <c r="C156" s="5">
        <f t="shared" si="10"/>
        <v>24.965974818181749</v>
      </c>
      <c r="D156" s="5"/>
      <c r="E156" s="4">
        <v>45348</v>
      </c>
      <c r="F156" s="5">
        <f t="shared" si="11"/>
        <v>3.4851776351818198</v>
      </c>
      <c r="G156" s="5">
        <f t="shared" si="11"/>
        <v>3.3362544342727292</v>
      </c>
      <c r="U156" s="4">
        <v>36582</v>
      </c>
      <c r="V156" s="13">
        <v>20.038176727272727</v>
      </c>
      <c r="W156" s="13">
        <v>21.989225818181819</v>
      </c>
      <c r="X156" s="4"/>
      <c r="Y156" s="4">
        <f t="shared" si="12"/>
        <v>36582</v>
      </c>
      <c r="Z156" s="14">
        <f>SUM(V$8:V156)/1000</f>
        <v>3.1232063541818196</v>
      </c>
      <c r="AA156" s="14">
        <f>SUM(W$8:W156)/1000</f>
        <v>2.9768020342727293</v>
      </c>
      <c r="AN156" s="4">
        <v>45348</v>
      </c>
      <c r="AO156" s="5">
        <v>2.9017310000000474</v>
      </c>
      <c r="AP156" s="5">
        <v>2.9767489999999306</v>
      </c>
      <c r="AR156" s="4">
        <v>45348</v>
      </c>
      <c r="AS156" s="14">
        <f>SUM(AO$8:AO156)/1000</f>
        <v>0.36197128100000026</v>
      </c>
      <c r="AT156" s="14">
        <f>SUM(AP$8:AP156)/1000</f>
        <v>0.35945240000000012</v>
      </c>
    </row>
    <row r="157" spans="1:46" x14ac:dyDescent="0.25">
      <c r="A157" s="4">
        <v>45349</v>
      </c>
      <c r="B157" s="5">
        <f t="shared" si="10"/>
        <v>24.359946909090837</v>
      </c>
      <c r="C157" s="5">
        <f t="shared" si="10"/>
        <v>26.168654454545457</v>
      </c>
      <c r="D157" s="5"/>
      <c r="E157" s="4">
        <v>45349</v>
      </c>
      <c r="F157" s="5">
        <f t="shared" si="11"/>
        <v>3.5095375820909105</v>
      </c>
      <c r="G157" s="5">
        <f t="shared" si="11"/>
        <v>3.3624230887272746</v>
      </c>
      <c r="U157" s="4">
        <v>36583</v>
      </c>
      <c r="V157" s="13">
        <v>21.340548909090909</v>
      </c>
      <c r="W157" s="13">
        <v>23.136805454545456</v>
      </c>
      <c r="X157" s="4"/>
      <c r="Y157" s="4">
        <f t="shared" si="12"/>
        <v>36583</v>
      </c>
      <c r="Z157" s="14">
        <f>SUM(V$8:V157)/1000</f>
        <v>3.1445469030909106</v>
      </c>
      <c r="AA157" s="14">
        <f>SUM(W$8:W157)/1000</f>
        <v>2.9999388397272746</v>
      </c>
      <c r="AN157" s="4">
        <v>45349</v>
      </c>
      <c r="AO157" s="5">
        <v>3.0193979999999296</v>
      </c>
      <c r="AP157" s="5">
        <v>3.0318490000000011</v>
      </c>
      <c r="AR157" s="4">
        <v>45349</v>
      </c>
      <c r="AS157" s="14">
        <f>SUM(AO$8:AO157)/1000</f>
        <v>0.36499067900000015</v>
      </c>
      <c r="AT157" s="14">
        <f>SUM(AP$8:AP157)/1000</f>
        <v>0.36248424900000015</v>
      </c>
    </row>
    <row r="158" spans="1:46" x14ac:dyDescent="0.25">
      <c r="A158" s="4">
        <v>45350</v>
      </c>
      <c r="B158" s="5">
        <f t="shared" si="10"/>
        <v>25.291193999999987</v>
      </c>
      <c r="C158" s="5">
        <f t="shared" si="10"/>
        <v>23.339175818181804</v>
      </c>
      <c r="D158" s="5"/>
      <c r="E158" s="4">
        <v>45350</v>
      </c>
      <c r="F158" s="5">
        <f t="shared" si="11"/>
        <v>3.5348287760909107</v>
      </c>
      <c r="G158" s="5">
        <f t="shared" si="11"/>
        <v>3.3857622645454564</v>
      </c>
      <c r="U158" s="4">
        <v>36584</v>
      </c>
      <c r="V158" s="13">
        <v>22.314692000000001</v>
      </c>
      <c r="W158" s="13">
        <v>20.350937818181819</v>
      </c>
      <c r="X158" s="4"/>
      <c r="Y158" s="4">
        <f t="shared" si="12"/>
        <v>36584</v>
      </c>
      <c r="Z158" s="14">
        <f>SUM(V$8:V158)/1000</f>
        <v>3.1668615950909107</v>
      </c>
      <c r="AA158" s="14">
        <f>SUM(W$8:W158)/1000</f>
        <v>3.0202897775454565</v>
      </c>
      <c r="AN158" s="4">
        <v>45350</v>
      </c>
      <c r="AO158" s="5">
        <v>2.9765019999999849</v>
      </c>
      <c r="AP158" s="5">
        <v>2.9882379999999853</v>
      </c>
      <c r="AR158" s="4">
        <v>45350</v>
      </c>
      <c r="AS158" s="14">
        <f>SUM(AO$8:AO158)/1000</f>
        <v>0.36796718100000014</v>
      </c>
      <c r="AT158" s="14">
        <f>SUM(AP$8:AP158)/1000</f>
        <v>0.36547248700000012</v>
      </c>
    </row>
    <row r="159" spans="1:46" x14ac:dyDescent="0.25">
      <c r="A159" s="4">
        <v>45351</v>
      </c>
      <c r="B159" s="5"/>
      <c r="C159" s="5">
        <f t="shared" si="10"/>
        <v>24.125704636364006</v>
      </c>
      <c r="D159" s="5"/>
      <c r="E159" s="4">
        <v>45351</v>
      </c>
      <c r="F159" s="5">
        <f t="shared" si="11"/>
        <v>3.5348287760909107</v>
      </c>
      <c r="G159" s="5">
        <f t="shared" si="11"/>
        <v>3.4098879691818209</v>
      </c>
      <c r="U159" s="4">
        <v>36585</v>
      </c>
      <c r="V159" s="72"/>
      <c r="W159" s="13">
        <v>21.131661636363635</v>
      </c>
      <c r="X159" s="4"/>
      <c r="Y159" s="4">
        <f t="shared" si="12"/>
        <v>36585</v>
      </c>
      <c r="Z159" s="14">
        <f>SUM(V$8:V159)/1000</f>
        <v>3.1668615950909107</v>
      </c>
      <c r="AA159" s="14">
        <f>SUM(W$8:W159)/1000</f>
        <v>3.0414214391818204</v>
      </c>
      <c r="AN159" s="4">
        <v>45351</v>
      </c>
      <c r="AO159" s="64"/>
      <c r="AP159" s="5">
        <v>2.9940430000003717</v>
      </c>
      <c r="AQ159" s="54"/>
      <c r="AR159" s="4">
        <v>45351</v>
      </c>
      <c r="AS159" s="14">
        <f>SUM(AO$8:AO159)/1000</f>
        <v>0.36796718100000014</v>
      </c>
      <c r="AT159" s="14">
        <f>SUM(AP$8:AP159)/1000</f>
        <v>0.36846653000000051</v>
      </c>
    </row>
    <row r="160" spans="1:46" x14ac:dyDescent="0.25">
      <c r="A160" s="4">
        <v>45352</v>
      </c>
      <c r="B160" s="5">
        <f t="shared" si="10"/>
        <v>25.322138363636352</v>
      </c>
      <c r="C160" s="5">
        <f t="shared" si="10"/>
        <v>25.542153999999737</v>
      </c>
      <c r="D160" s="5"/>
      <c r="E160" s="4">
        <v>45352</v>
      </c>
      <c r="F160" s="5">
        <f t="shared" si="11"/>
        <v>3.5601509144545473</v>
      </c>
      <c r="G160" s="5">
        <f t="shared" si="11"/>
        <v>3.4354301231818205</v>
      </c>
      <c r="U160" s="4">
        <v>36586</v>
      </c>
      <c r="V160" s="13">
        <v>22.369905363636363</v>
      </c>
      <c r="W160" s="13">
        <v>22.494987999999999</v>
      </c>
      <c r="X160" s="4"/>
      <c r="Y160" s="4">
        <f t="shared" si="12"/>
        <v>36586</v>
      </c>
      <c r="Z160" s="14">
        <f>SUM(V$8:V160)/1000</f>
        <v>3.1892315004545471</v>
      </c>
      <c r="AA160" s="14">
        <f>SUM(W$8:W160)/1000</f>
        <v>3.0639164271818204</v>
      </c>
      <c r="AN160" s="4">
        <v>45352</v>
      </c>
      <c r="AO160" s="5">
        <v>2.9522329999999886</v>
      </c>
      <c r="AP160" s="5">
        <v>3.0471659999997365</v>
      </c>
      <c r="AQ160" s="54">
        <v>1.09935020935029</v>
      </c>
      <c r="AR160" s="4">
        <v>45352</v>
      </c>
      <c r="AS160" s="14">
        <f>SUM(AO$8:AO160)/1000</f>
        <v>0.37091941400000011</v>
      </c>
      <c r="AT160" s="14">
        <f>SUM(AP$8:AP160)/1000</f>
        <v>0.37151369600000023</v>
      </c>
    </row>
    <row r="161" spans="1:46" x14ac:dyDescent="0.25">
      <c r="A161" s="4">
        <v>45353</v>
      </c>
      <c r="B161" s="5">
        <f t="shared" si="10"/>
        <v>25.608752999999957</v>
      </c>
      <c r="C161" s="5">
        <f t="shared" si="10"/>
        <v>23.696731909090904</v>
      </c>
      <c r="D161" s="5"/>
      <c r="E161" s="4">
        <v>45353</v>
      </c>
      <c r="F161" s="5">
        <f t="shared" si="11"/>
        <v>3.5857596674545471</v>
      </c>
      <c r="G161" s="5">
        <f t="shared" si="11"/>
        <v>3.4591268550909113</v>
      </c>
      <c r="U161" s="4">
        <v>36587</v>
      </c>
      <c r="V161" s="13">
        <v>22.741993999999998</v>
      </c>
      <c r="W161" s="13">
        <v>20.683415909090908</v>
      </c>
      <c r="X161" s="4"/>
      <c r="Y161" s="4">
        <f t="shared" si="12"/>
        <v>36587</v>
      </c>
      <c r="Z161" s="14">
        <f>SUM(V$8:V161)/1000</f>
        <v>3.2119734944545471</v>
      </c>
      <c r="AA161" s="14">
        <f>SUM(W$8:W161)/1000</f>
        <v>3.0845998430909112</v>
      </c>
      <c r="AN161" s="4">
        <v>45353</v>
      </c>
      <c r="AO161" s="5">
        <v>2.8667589999999588</v>
      </c>
      <c r="AP161" s="5">
        <v>3.0133159999999961</v>
      </c>
      <c r="AQ161" s="54">
        <v>1.0953057172141836</v>
      </c>
      <c r="AR161" s="4">
        <v>45353</v>
      </c>
      <c r="AS161" s="14">
        <f>SUM(AO$8:AO161)/1000</f>
        <v>0.37378617300000005</v>
      </c>
      <c r="AT161" s="14">
        <f>SUM(AP$8:AP161)/1000</f>
        <v>0.37452701200000016</v>
      </c>
    </row>
    <row r="162" spans="1:46" x14ac:dyDescent="0.25">
      <c r="A162" s="4">
        <v>45354</v>
      </c>
      <c r="B162" s="5">
        <f t="shared" si="10"/>
        <v>25.696531909090947</v>
      </c>
      <c r="C162" s="5">
        <f t="shared" si="10"/>
        <v>23.998599999999925</v>
      </c>
      <c r="D162" s="5"/>
      <c r="E162" s="4">
        <v>45354</v>
      </c>
      <c r="F162" s="5">
        <f t="shared" si="11"/>
        <v>3.611456199363638</v>
      </c>
      <c r="G162" s="5">
        <f t="shared" si="11"/>
        <v>3.4831254550909114</v>
      </c>
      <c r="U162" s="4">
        <v>36588</v>
      </c>
      <c r="V162" s="13">
        <v>22.969301909090909</v>
      </c>
      <c r="W162" s="13">
        <v>20.983843</v>
      </c>
      <c r="X162" s="4"/>
      <c r="Y162" s="4">
        <f t="shared" si="12"/>
        <v>36588</v>
      </c>
      <c r="Z162" s="14">
        <f>SUM(V$8:V162)/1000</f>
        <v>3.2349427963636379</v>
      </c>
      <c r="AA162" s="14">
        <f>SUM(W$8:W162)/1000</f>
        <v>3.1055836860909114</v>
      </c>
      <c r="AN162" s="4">
        <v>45354</v>
      </c>
      <c r="AO162" s="5">
        <v>2.7272300000000391</v>
      </c>
      <c r="AP162" s="5">
        <v>3.0147569999999257</v>
      </c>
      <c r="AQ162" s="54">
        <v>1.0085029793967537</v>
      </c>
      <c r="AR162" s="4">
        <v>45354</v>
      </c>
      <c r="AS162" s="14">
        <f>SUM(AO$8:AO162)/1000</f>
        <v>0.37651340300000008</v>
      </c>
      <c r="AT162" s="14">
        <f>SUM(AP$8:AP162)/1000</f>
        <v>0.37754176900000008</v>
      </c>
    </row>
    <row r="163" spans="1:46" x14ac:dyDescent="0.25">
      <c r="A163" s="4">
        <v>45355</v>
      </c>
      <c r="B163" s="5">
        <f t="shared" si="10"/>
        <v>24.698149727272728</v>
      </c>
      <c r="C163" s="5">
        <f t="shared" si="10"/>
        <v>23.628971545454686</v>
      </c>
      <c r="D163" s="5"/>
      <c r="E163" s="4">
        <v>45355</v>
      </c>
      <c r="F163" s="5">
        <f t="shared" si="11"/>
        <v>3.6361543490909107</v>
      </c>
      <c r="G163" s="5">
        <f t="shared" si="11"/>
        <v>3.5067544266363662</v>
      </c>
      <c r="U163" s="4">
        <v>36589</v>
      </c>
      <c r="V163" s="13">
        <v>21.949049727272726</v>
      </c>
      <c r="W163" s="13">
        <v>20.675672545454546</v>
      </c>
      <c r="X163" s="4"/>
      <c r="Y163" s="4">
        <f t="shared" si="12"/>
        <v>36589</v>
      </c>
      <c r="Z163" s="14">
        <f>SUM(V$8:V163)/1000</f>
        <v>3.2568918460909106</v>
      </c>
      <c r="AA163" s="14">
        <f>SUM(W$8:W163)/1000</f>
        <v>3.1262593586363661</v>
      </c>
      <c r="AN163" s="4">
        <v>45355</v>
      </c>
      <c r="AO163" s="5">
        <v>2.7491000000000012</v>
      </c>
      <c r="AP163" s="5">
        <v>2.9532990000001407</v>
      </c>
      <c r="AQ163" s="54">
        <v>0.94155512175015166</v>
      </c>
      <c r="AR163" s="4">
        <v>45355</v>
      </c>
      <c r="AS163" s="14">
        <f>SUM(AO$8:AO163)/1000</f>
        <v>0.37926250300000008</v>
      </c>
      <c r="AT163" s="14">
        <f>SUM(AP$8:AP163)/1000</f>
        <v>0.38049506800000021</v>
      </c>
    </row>
    <row r="164" spans="1:46" x14ac:dyDescent="0.25">
      <c r="A164" s="4">
        <v>45356</v>
      </c>
      <c r="B164" s="5">
        <f t="shared" si="10"/>
        <v>24.583261636363652</v>
      </c>
      <c r="C164" s="5">
        <f t="shared" si="10"/>
        <v>26.159456272727379</v>
      </c>
      <c r="D164" s="5"/>
      <c r="E164" s="4">
        <v>45356</v>
      </c>
      <c r="F164" s="5">
        <f t="shared" si="11"/>
        <v>3.6607376107272742</v>
      </c>
      <c r="G164" s="5">
        <f t="shared" si="11"/>
        <v>3.5329138829090936</v>
      </c>
      <c r="U164" s="4">
        <v>36590</v>
      </c>
      <c r="V164" s="13">
        <v>21.578391636363637</v>
      </c>
      <c r="W164" s="13">
        <v>23.316556272727272</v>
      </c>
      <c r="X164" s="4"/>
      <c r="Y164" s="4">
        <f t="shared" si="12"/>
        <v>36590</v>
      </c>
      <c r="Z164" s="14">
        <f>SUM(V$8:V164)/1000</f>
        <v>3.2784702377272743</v>
      </c>
      <c r="AA164" s="14">
        <f>SUM(W$8:W164)/1000</f>
        <v>3.1495759149090934</v>
      </c>
      <c r="AN164" s="4">
        <v>45356</v>
      </c>
      <c r="AO164" s="5">
        <v>3.0048700000000141</v>
      </c>
      <c r="AP164" s="5">
        <v>2.8429000000001081</v>
      </c>
      <c r="AQ164" s="54">
        <v>0.94863808664853777</v>
      </c>
      <c r="AR164" s="4">
        <v>45356</v>
      </c>
      <c r="AS164" s="14">
        <f>SUM(AO$8:AO164)/1000</f>
        <v>0.38226737300000013</v>
      </c>
      <c r="AT164" s="14">
        <f>SUM(AP$8:AP164)/1000</f>
        <v>0.38333796800000031</v>
      </c>
    </row>
    <row r="165" spans="1:46" x14ac:dyDescent="0.25">
      <c r="A165" s="4">
        <v>45357</v>
      </c>
      <c r="B165" s="5">
        <f t="shared" si="10"/>
        <v>25.741518636363612</v>
      </c>
      <c r="C165" s="5">
        <f t="shared" si="10"/>
        <v>26.095724545454381</v>
      </c>
      <c r="D165" s="5"/>
      <c r="E165" s="4">
        <v>45357</v>
      </c>
      <c r="F165" s="5">
        <f t="shared" si="11"/>
        <v>3.6864791293636379</v>
      </c>
      <c r="G165" s="5">
        <f t="shared" si="11"/>
        <v>3.5590096074545481</v>
      </c>
      <c r="U165" s="4">
        <v>36591</v>
      </c>
      <c r="V165" s="13">
        <v>22.638601636363635</v>
      </c>
      <c r="W165" s="13">
        <v>23.157160545454545</v>
      </c>
      <c r="X165" s="4"/>
      <c r="Y165" s="4">
        <f t="shared" si="12"/>
        <v>36591</v>
      </c>
      <c r="Z165" s="14">
        <f>SUM(V$8:V165)/1000</f>
        <v>3.3011088393636379</v>
      </c>
      <c r="AA165" s="14">
        <f>SUM(W$8:W165)/1000</f>
        <v>3.172733075454548</v>
      </c>
      <c r="AN165" s="4">
        <v>45357</v>
      </c>
      <c r="AO165" s="5">
        <v>3.1029169999999757</v>
      </c>
      <c r="AP165" s="5">
        <v>2.9385639999998361</v>
      </c>
      <c r="AQ165" s="54">
        <v>1.0811862769214227</v>
      </c>
      <c r="AR165" s="4">
        <v>45357</v>
      </c>
      <c r="AS165" s="14">
        <f>SUM(AO$8:AO165)/1000</f>
        <v>0.38537029000000012</v>
      </c>
      <c r="AT165" s="14">
        <f>SUM(AP$8:AP165)/1000</f>
        <v>0.38627653200000017</v>
      </c>
    </row>
    <row r="166" spans="1:46" x14ac:dyDescent="0.25">
      <c r="A166" s="4">
        <v>45358</v>
      </c>
      <c r="B166" s="5">
        <f t="shared" si="10"/>
        <v>26.911348454545475</v>
      </c>
      <c r="C166" s="5">
        <f t="shared" si="10"/>
        <v>25.768712363636691</v>
      </c>
      <c r="D166" s="5"/>
      <c r="E166" s="4">
        <v>45358</v>
      </c>
      <c r="F166" s="5">
        <f t="shared" si="11"/>
        <v>3.7133904778181837</v>
      </c>
      <c r="G166" s="5">
        <f t="shared" si="11"/>
        <v>3.5847783198181844</v>
      </c>
      <c r="U166" s="4">
        <v>36592</v>
      </c>
      <c r="V166" s="13">
        <v>23.593408454545454</v>
      </c>
      <c r="W166" s="13">
        <v>22.851088363636364</v>
      </c>
      <c r="X166" s="4"/>
      <c r="Y166" s="4">
        <f t="shared" si="12"/>
        <v>36592</v>
      </c>
      <c r="Z166" s="14">
        <f>SUM(V$8:V166)/1000</f>
        <v>3.3247022478181836</v>
      </c>
      <c r="AA166" s="14">
        <f>SUM(W$8:W166)/1000</f>
        <v>3.1955841638181841</v>
      </c>
      <c r="AN166" s="4">
        <v>45358</v>
      </c>
      <c r="AO166" s="5">
        <v>3.3179400000000201</v>
      </c>
      <c r="AP166" s="5">
        <v>2.9176240000003255</v>
      </c>
      <c r="AQ166" s="54">
        <v>1.0751079801378143</v>
      </c>
      <c r="AR166" s="4">
        <v>45358</v>
      </c>
      <c r="AS166" s="14">
        <f>SUM(AO$8:AO166)/1000</f>
        <v>0.38868823000000013</v>
      </c>
      <c r="AT166" s="14">
        <f>SUM(AP$8:AP166)/1000</f>
        <v>0.38919415600000046</v>
      </c>
    </row>
    <row r="167" spans="1:46" x14ac:dyDescent="0.25">
      <c r="A167" s="4">
        <v>45359</v>
      </c>
      <c r="B167" s="5">
        <f t="shared" si="10"/>
        <v>26.296364909090915</v>
      </c>
      <c r="C167" s="5">
        <f t="shared" si="10"/>
        <v>23.41426118181808</v>
      </c>
      <c r="D167" s="5"/>
      <c r="E167" s="4">
        <v>45359</v>
      </c>
      <c r="F167" s="5">
        <f t="shared" si="11"/>
        <v>3.7396868427272749</v>
      </c>
      <c r="G167" s="5">
        <f t="shared" si="11"/>
        <v>3.6081925810000026</v>
      </c>
      <c r="U167" s="4">
        <v>36593</v>
      </c>
      <c r="V167" s="13">
        <v>23.094704909090908</v>
      </c>
      <c r="W167" s="13">
        <v>20.512111181818181</v>
      </c>
      <c r="X167" s="4"/>
      <c r="Y167" s="4">
        <f t="shared" si="12"/>
        <v>36593</v>
      </c>
      <c r="Z167" s="14">
        <f>SUM(V$8:V167)/1000</f>
        <v>3.3477969527272746</v>
      </c>
      <c r="AA167" s="14">
        <f>SUM(W$8:W167)/1000</f>
        <v>3.2160962750000022</v>
      </c>
      <c r="AN167" s="4">
        <v>45359</v>
      </c>
      <c r="AO167" s="5">
        <v>3.2016600000000071</v>
      </c>
      <c r="AP167" s="5">
        <v>2.902149999999899</v>
      </c>
      <c r="AQ167" s="54">
        <v>1.0711379066644449</v>
      </c>
      <c r="AR167" s="4">
        <v>45359</v>
      </c>
      <c r="AS167" s="14">
        <f>SUM(AO$8:AO167)/1000</f>
        <v>0.39188989000000013</v>
      </c>
      <c r="AT167" s="14">
        <f>SUM(AP$8:AP167)/1000</f>
        <v>0.39209630600000039</v>
      </c>
    </row>
    <row r="168" spans="1:46" x14ac:dyDescent="0.25">
      <c r="A168" s="4">
        <v>45360</v>
      </c>
      <c r="B168" s="5">
        <f t="shared" ref="B168:C190" si="13">V168+AO168</f>
        <v>25.619281454545465</v>
      </c>
      <c r="C168" s="5">
        <f t="shared" si="13"/>
        <v>21.972513272727284</v>
      </c>
      <c r="D168" s="5"/>
      <c r="E168" s="4">
        <v>45360</v>
      </c>
      <c r="F168" s="5">
        <f t="shared" ref="F168:G190" si="14">Z168+AS168</f>
        <v>3.7653061241818202</v>
      </c>
      <c r="G168" s="5">
        <f t="shared" si="14"/>
        <v>3.6301650942727299</v>
      </c>
      <c r="U168" s="4">
        <v>36594</v>
      </c>
      <c r="V168" s="13">
        <v>22.431621454545454</v>
      </c>
      <c r="W168" s="13">
        <v>19.004203272727274</v>
      </c>
      <c r="X168" s="4"/>
      <c r="Y168" s="4">
        <f t="shared" si="12"/>
        <v>36594</v>
      </c>
      <c r="Z168" s="14">
        <f>SUM(V$8:V168)/1000</f>
        <v>3.3702285741818199</v>
      </c>
      <c r="AA168" s="14">
        <f>SUM(W$8:W168)/1000</f>
        <v>3.2351004782727295</v>
      </c>
      <c r="AN168" s="4">
        <v>45360</v>
      </c>
      <c r="AO168" s="5">
        <v>3.1876600000000122</v>
      </c>
      <c r="AP168" s="5">
        <v>2.9683100000000078</v>
      </c>
      <c r="AQ168" s="54">
        <v>1.0664762211221384</v>
      </c>
      <c r="AR168" s="4">
        <v>45360</v>
      </c>
      <c r="AS168" s="14">
        <f>SUM(AO$8:AO168)/1000</f>
        <v>0.39507755000000017</v>
      </c>
      <c r="AT168" s="14">
        <f>SUM(AP$8:AP168)/1000</f>
        <v>0.39506461600000042</v>
      </c>
    </row>
    <row r="169" spans="1:46" x14ac:dyDescent="0.25">
      <c r="A169" s="4">
        <v>45361</v>
      </c>
      <c r="B169" s="5">
        <f t="shared" si="13"/>
        <v>25.45844254545457</v>
      </c>
      <c r="C169" s="5">
        <f t="shared" si="13"/>
        <v>22.465181909090905</v>
      </c>
      <c r="D169" s="5"/>
      <c r="E169" s="4">
        <v>45361</v>
      </c>
      <c r="F169" s="5">
        <f t="shared" si="14"/>
        <v>3.7907645667272747</v>
      </c>
      <c r="G169" s="5">
        <f t="shared" si="14"/>
        <v>3.6526302761818208</v>
      </c>
      <c r="U169" s="4">
        <v>36595</v>
      </c>
      <c r="V169" s="13">
        <v>22.289861545454546</v>
      </c>
      <c r="W169" s="13">
        <v>19.540331909090909</v>
      </c>
      <c r="X169" s="4"/>
      <c r="Y169" s="4">
        <f t="shared" si="12"/>
        <v>36595</v>
      </c>
      <c r="Z169" s="14">
        <f>SUM(V$8:V169)/1000</f>
        <v>3.3925184357272746</v>
      </c>
      <c r="AA169" s="14">
        <f>SUM(W$8:W169)/1000</f>
        <v>3.2546408101818205</v>
      </c>
      <c r="AN169" s="4">
        <v>45361</v>
      </c>
      <c r="AO169" s="5">
        <v>3.1685810000000254</v>
      </c>
      <c r="AP169" s="5">
        <v>2.9248499999999948</v>
      </c>
      <c r="AQ169" s="54">
        <v>0.97344512923588433</v>
      </c>
      <c r="AR169" s="4">
        <v>45361</v>
      </c>
      <c r="AS169" s="14">
        <f>SUM(AO$8:AO169)/1000</f>
        <v>0.39824613100000017</v>
      </c>
      <c r="AT169" s="14">
        <f>SUM(AP$8:AP169)/1000</f>
        <v>0.3979894660000004</v>
      </c>
    </row>
    <row r="170" spans="1:46" x14ac:dyDescent="0.25">
      <c r="A170" s="4">
        <v>45362</v>
      </c>
      <c r="B170" s="5">
        <f t="shared" si="13"/>
        <v>22.381207363636399</v>
      </c>
      <c r="C170" s="5">
        <f t="shared" si="13"/>
        <v>25.346991454545524</v>
      </c>
      <c r="D170" s="5"/>
      <c r="E170" s="4">
        <v>45362</v>
      </c>
      <c r="F170" s="5">
        <f t="shared" si="14"/>
        <v>3.8131457740909114</v>
      </c>
      <c r="G170" s="5">
        <f t="shared" si="14"/>
        <v>3.6779772676363667</v>
      </c>
      <c r="U170" s="4">
        <v>36596</v>
      </c>
      <c r="V170" s="13">
        <v>19.324947363636365</v>
      </c>
      <c r="W170" s="13">
        <v>22.407109454545456</v>
      </c>
      <c r="X170" s="4"/>
      <c r="Y170" s="4">
        <f t="shared" si="12"/>
        <v>36596</v>
      </c>
      <c r="Z170" s="14">
        <f>SUM(V$8:V170)/1000</f>
        <v>3.4118433830909112</v>
      </c>
      <c r="AA170" s="14">
        <f>SUM(W$8:W170)/1000</f>
        <v>3.2770479196363662</v>
      </c>
      <c r="AN170" s="4">
        <v>45362</v>
      </c>
      <c r="AO170" s="5">
        <v>3.0562600000000346</v>
      </c>
      <c r="AP170" s="5">
        <v>2.9398820000000674</v>
      </c>
      <c r="AQ170" s="54">
        <v>0.90815575198901288</v>
      </c>
      <c r="AR170" s="4">
        <v>45362</v>
      </c>
      <c r="AS170" s="14">
        <f>SUM(AO$8:AO170)/1000</f>
        <v>0.40130239100000015</v>
      </c>
      <c r="AT170" s="14">
        <f>SUM(AP$8:AP170)/1000</f>
        <v>0.40092934800000046</v>
      </c>
    </row>
    <row r="171" spans="1:46" x14ac:dyDescent="0.25">
      <c r="A171" s="4">
        <v>45363</v>
      </c>
      <c r="B171" s="5">
        <f t="shared" si="13"/>
        <v>21.401137727272697</v>
      </c>
      <c r="C171" s="5">
        <f t="shared" si="13"/>
        <v>25.077255727272881</v>
      </c>
      <c r="D171" s="5"/>
      <c r="E171" s="4">
        <v>45363</v>
      </c>
      <c r="F171" s="5">
        <f t="shared" si="14"/>
        <v>3.8345469118181836</v>
      </c>
      <c r="G171" s="5">
        <f t="shared" si="14"/>
        <v>3.7030545233636398</v>
      </c>
      <c r="U171" s="4">
        <v>36597</v>
      </c>
      <c r="V171" s="13">
        <v>18.523864727272727</v>
      </c>
      <c r="W171" s="13">
        <v>22.211085727272728</v>
      </c>
      <c r="X171" s="4"/>
      <c r="Y171" s="4">
        <f t="shared" si="12"/>
        <v>36597</v>
      </c>
      <c r="Z171" s="14">
        <f>SUM(V$8:V171)/1000</f>
        <v>3.4303672478181837</v>
      </c>
      <c r="AA171" s="14">
        <f>SUM(W$8:W171)/1000</f>
        <v>3.299259005363639</v>
      </c>
      <c r="AN171" s="4">
        <v>45363</v>
      </c>
      <c r="AO171" s="5">
        <v>2.8772729999999687</v>
      </c>
      <c r="AP171" s="5">
        <v>2.8661700000001544</v>
      </c>
      <c r="AQ171" s="54">
        <v>0.91706927995601961</v>
      </c>
      <c r="AR171" s="4">
        <v>45363</v>
      </c>
      <c r="AS171" s="14">
        <f>SUM(AO$8:AO171)/1000</f>
        <v>0.40417966400000011</v>
      </c>
      <c r="AT171" s="14">
        <f>SUM(AP$8:AP171)/1000</f>
        <v>0.40379551800000063</v>
      </c>
    </row>
    <row r="172" spans="1:46" x14ac:dyDescent="0.25">
      <c r="A172" s="4">
        <v>45364</v>
      </c>
      <c r="B172" s="5">
        <f t="shared" si="13"/>
        <v>23.054644090909097</v>
      </c>
      <c r="C172" s="5">
        <f t="shared" si="13"/>
        <v>24.588326636363441</v>
      </c>
      <c r="D172" s="5"/>
      <c r="E172" s="4">
        <v>45364</v>
      </c>
      <c r="F172" s="5">
        <f t="shared" si="14"/>
        <v>3.8576015559090928</v>
      </c>
      <c r="G172" s="5">
        <f t="shared" si="14"/>
        <v>3.7276428500000032</v>
      </c>
      <c r="U172" s="4">
        <v>36598</v>
      </c>
      <c r="V172" s="13">
        <v>20.30547409090909</v>
      </c>
      <c r="W172" s="13">
        <v>21.679406636363638</v>
      </c>
      <c r="X172" s="4"/>
      <c r="Y172" s="4">
        <f t="shared" si="12"/>
        <v>36598</v>
      </c>
      <c r="Z172" s="14">
        <f>SUM(V$8:V172)/1000</f>
        <v>3.4506727219090929</v>
      </c>
      <c r="AA172" s="14">
        <f>SUM(W$8:W172)/1000</f>
        <v>3.3209384120000025</v>
      </c>
      <c r="AN172" s="4">
        <v>45364</v>
      </c>
      <c r="AO172" s="5">
        <v>2.7491700000000061</v>
      </c>
      <c r="AP172" s="5">
        <v>2.9089199999998034</v>
      </c>
      <c r="AQ172" s="54">
        <v>1.0510627446465721</v>
      </c>
      <c r="AR172" s="4">
        <v>45364</v>
      </c>
      <c r="AS172" s="14">
        <f>SUM(AO$8:AO172)/1000</f>
        <v>0.40692883400000013</v>
      </c>
      <c r="AT172" s="14">
        <f>SUM(AP$8:AP172)/1000</f>
        <v>0.40670443800000045</v>
      </c>
    </row>
    <row r="173" spans="1:46" x14ac:dyDescent="0.25">
      <c r="A173" s="4">
        <v>45365</v>
      </c>
      <c r="B173" s="5">
        <f t="shared" si="13"/>
        <v>26.500386181818172</v>
      </c>
      <c r="C173" s="5">
        <f t="shared" si="13"/>
        <v>25.178406909091073</v>
      </c>
      <c r="D173" s="5"/>
      <c r="E173" s="4">
        <v>45365</v>
      </c>
      <c r="F173" s="5">
        <f t="shared" si="14"/>
        <v>3.8841019420909109</v>
      </c>
      <c r="G173" s="5">
        <f t="shared" si="14"/>
        <v>3.7528212569090944</v>
      </c>
      <c r="U173" s="4">
        <v>36599</v>
      </c>
      <c r="V173" s="13">
        <v>23.78826618181818</v>
      </c>
      <c r="W173" s="13">
        <v>22.079086909090908</v>
      </c>
      <c r="X173" s="4"/>
      <c r="Y173" s="4">
        <f t="shared" si="12"/>
        <v>36599</v>
      </c>
      <c r="Z173" s="14">
        <f>SUM(V$8:V173)/1000</f>
        <v>3.474460988090911</v>
      </c>
      <c r="AA173" s="14">
        <f>SUM(W$8:W173)/1000</f>
        <v>3.3430174989090937</v>
      </c>
      <c r="AN173" s="4">
        <v>45365</v>
      </c>
      <c r="AO173" s="5">
        <v>2.7121199999999934</v>
      </c>
      <c r="AP173" s="5">
        <v>3.0993200000001648</v>
      </c>
      <c r="AQ173" s="54">
        <v>1.0477245110016764</v>
      </c>
      <c r="AR173" s="4">
        <v>45365</v>
      </c>
      <c r="AS173" s="14">
        <f>SUM(AO$8:AO173)/1000</f>
        <v>0.40964095400000006</v>
      </c>
      <c r="AT173" s="14">
        <f>SUM(AP$8:AP173)/1000</f>
        <v>0.40980375800000057</v>
      </c>
    </row>
    <row r="174" spans="1:46" x14ac:dyDescent="0.25">
      <c r="A174" s="4">
        <v>45366</v>
      </c>
      <c r="B174" s="5">
        <f t="shared" si="13"/>
        <v>25.489384818181815</v>
      </c>
      <c r="C174" s="5">
        <f t="shared" si="13"/>
        <v>23.141179999999832</v>
      </c>
      <c r="D174" s="5"/>
      <c r="E174" s="4">
        <v>45366</v>
      </c>
      <c r="F174" s="5">
        <f t="shared" si="14"/>
        <v>3.9095913269090929</v>
      </c>
      <c r="G174" s="5">
        <f t="shared" si="14"/>
        <v>3.7759624369090945</v>
      </c>
      <c r="U174" s="4">
        <v>36600</v>
      </c>
      <c r="V174" s="13">
        <v>22.656459818181819</v>
      </c>
      <c r="W174" s="13">
        <v>20.001149999999999</v>
      </c>
      <c r="X174" s="4"/>
      <c r="Y174" s="4">
        <f t="shared" si="12"/>
        <v>36600</v>
      </c>
      <c r="Z174" s="14">
        <f>SUM(V$8:V174)/1000</f>
        <v>3.4971174479090927</v>
      </c>
      <c r="AA174" s="14">
        <f>SUM(W$8:W174)/1000</f>
        <v>3.3630186489090939</v>
      </c>
      <c r="AN174" s="4">
        <v>45366</v>
      </c>
      <c r="AO174" s="5">
        <v>2.8329249999999968</v>
      </c>
      <c r="AP174" s="5">
        <v>3.1400299999998329</v>
      </c>
      <c r="AQ174" s="54">
        <v>1.044935870917693</v>
      </c>
      <c r="AR174" s="4">
        <v>45366</v>
      </c>
      <c r="AS174" s="14">
        <f>SUM(AO$8:AO174)/1000</f>
        <v>0.41247387900000004</v>
      </c>
      <c r="AT174" s="14">
        <f>SUM(AP$8:AP174)/1000</f>
        <v>0.41294378800000042</v>
      </c>
    </row>
    <row r="175" spans="1:46" x14ac:dyDescent="0.25">
      <c r="A175" s="4">
        <v>45367</v>
      </c>
      <c r="B175" s="5">
        <f t="shared" si="13"/>
        <v>23.605627545454588</v>
      </c>
      <c r="C175" s="5">
        <f t="shared" si="13"/>
        <v>22.833650727272715</v>
      </c>
      <c r="D175" s="5"/>
      <c r="E175" s="4">
        <v>45367</v>
      </c>
      <c r="F175" s="5">
        <f t="shared" si="14"/>
        <v>3.9331969544545471</v>
      </c>
      <c r="G175" s="5">
        <f t="shared" si="14"/>
        <v>3.7987960876363673</v>
      </c>
      <c r="U175" s="4">
        <v>36601</v>
      </c>
      <c r="V175" s="13">
        <v>20.680044545454546</v>
      </c>
      <c r="W175" s="13">
        <v>19.715041727272727</v>
      </c>
      <c r="X175" s="4"/>
      <c r="Y175" s="4">
        <f t="shared" si="12"/>
        <v>36601</v>
      </c>
      <c r="Z175" s="14">
        <f>SUM(V$8:V175)/1000</f>
        <v>3.5177974924545472</v>
      </c>
      <c r="AA175" s="14">
        <f>SUM(W$8:W175)/1000</f>
        <v>3.3827336906363668</v>
      </c>
      <c r="AN175" s="4">
        <v>45367</v>
      </c>
      <c r="AO175" s="5">
        <v>2.9255830000000405</v>
      </c>
      <c r="AP175" s="5">
        <v>3.1186089999999873</v>
      </c>
      <c r="AQ175" s="54">
        <v>1.0427991026521595</v>
      </c>
      <c r="AR175" s="4">
        <v>45367</v>
      </c>
      <c r="AS175" s="14">
        <f>SUM(AO$8:AO175)/1000</f>
        <v>0.41539946200000011</v>
      </c>
      <c r="AT175" s="14">
        <f>SUM(AP$8:AP175)/1000</f>
        <v>0.41606239700000042</v>
      </c>
    </row>
    <row r="176" spans="1:46" x14ac:dyDescent="0.25">
      <c r="A176" s="4">
        <v>45368</v>
      </c>
      <c r="B176" s="5">
        <f t="shared" si="13"/>
        <v>24.120832181818159</v>
      </c>
      <c r="C176" s="5">
        <f t="shared" si="13"/>
        <v>21.443727545454546</v>
      </c>
      <c r="D176" s="5"/>
      <c r="E176" s="4">
        <v>45368</v>
      </c>
      <c r="F176" s="5">
        <f t="shared" si="14"/>
        <v>3.9573177866363656</v>
      </c>
      <c r="G176" s="5">
        <f t="shared" si="14"/>
        <v>3.8202398151818211</v>
      </c>
      <c r="U176" s="4">
        <v>36602</v>
      </c>
      <c r="V176" s="13">
        <v>21.236068181818183</v>
      </c>
      <c r="W176" s="13">
        <v>18.371569545454545</v>
      </c>
      <c r="X176" s="4"/>
      <c r="Y176" s="4">
        <f t="shared" si="12"/>
        <v>36602</v>
      </c>
      <c r="Z176" s="14">
        <f>SUM(V$8:V176)/1000</f>
        <v>3.5390335606363656</v>
      </c>
      <c r="AA176" s="14">
        <f>SUM(W$8:W176)/1000</f>
        <v>3.4011052601818208</v>
      </c>
      <c r="AN176" s="4">
        <v>45368</v>
      </c>
      <c r="AO176" s="5">
        <v>2.8847639999999757</v>
      </c>
      <c r="AP176" s="5">
        <v>3.0721580000000004</v>
      </c>
      <c r="AQ176" s="54">
        <v>0.94981557119119064</v>
      </c>
      <c r="AR176" s="4">
        <v>45368</v>
      </c>
      <c r="AS176" s="14">
        <f>SUM(AO$8:AO176)/1000</f>
        <v>0.41828422600000004</v>
      </c>
      <c r="AT176" s="14">
        <f>SUM(AP$8:AP176)/1000</f>
        <v>0.41913455500000041</v>
      </c>
    </row>
    <row r="177" spans="1:46" x14ac:dyDescent="0.25">
      <c r="A177" s="4">
        <v>45369</v>
      </c>
      <c r="B177" s="5">
        <f t="shared" si="13"/>
        <v>22.236217545454537</v>
      </c>
      <c r="C177" s="5">
        <f t="shared" si="13"/>
        <v>24.129162818181843</v>
      </c>
      <c r="D177" s="5"/>
      <c r="E177" s="4">
        <v>45369</v>
      </c>
      <c r="F177" s="5">
        <f t="shared" si="14"/>
        <v>3.97955400418182</v>
      </c>
      <c r="G177" s="5">
        <f t="shared" si="14"/>
        <v>3.8443689780000034</v>
      </c>
      <c r="U177" s="4">
        <v>36603</v>
      </c>
      <c r="V177" s="13">
        <v>19.362760545454545</v>
      </c>
      <c r="W177" s="13">
        <v>21.13953581818182</v>
      </c>
      <c r="X177" s="4"/>
      <c r="Y177" s="4">
        <f t="shared" si="12"/>
        <v>36603</v>
      </c>
      <c r="Z177" s="14">
        <f>SUM(V$8:V177)/1000</f>
        <v>3.5583963211818199</v>
      </c>
      <c r="AA177" s="14">
        <f>SUM(W$8:W177)/1000</f>
        <v>3.4222447960000029</v>
      </c>
      <c r="AN177" s="4">
        <v>45369</v>
      </c>
      <c r="AO177" s="5">
        <v>2.8734569999999913</v>
      </c>
      <c r="AP177" s="5">
        <v>2.9896270000000231</v>
      </c>
      <c r="AQ177" s="54">
        <v>0.88291187018016282</v>
      </c>
      <c r="AR177" s="4">
        <v>45369</v>
      </c>
      <c r="AS177" s="14">
        <f>SUM(AO$8:AO177)/1000</f>
        <v>0.421157683</v>
      </c>
      <c r="AT177" s="14">
        <f>SUM(AP$8:AP177)/1000</f>
        <v>0.42212418200000046</v>
      </c>
    </row>
    <row r="178" spans="1:46" x14ac:dyDescent="0.25">
      <c r="A178" s="4">
        <v>45370</v>
      </c>
      <c r="B178" s="5">
        <f t="shared" si="13"/>
        <v>23.026128545454533</v>
      </c>
      <c r="C178" s="5">
        <f t="shared" si="13"/>
        <v>24.103712545454545</v>
      </c>
      <c r="D178" s="5"/>
      <c r="E178" s="4">
        <v>45370</v>
      </c>
      <c r="F178" s="5">
        <f t="shared" si="14"/>
        <v>4.0025801327272745</v>
      </c>
      <c r="G178" s="5">
        <f t="shared" si="14"/>
        <v>3.8684726905454578</v>
      </c>
      <c r="U178" s="4">
        <v>36604</v>
      </c>
      <c r="V178" s="13">
        <v>20.135000545454545</v>
      </c>
      <c r="W178" s="13">
        <v>21.259652545454546</v>
      </c>
      <c r="X178" s="4"/>
      <c r="Y178" s="4">
        <f t="shared" si="12"/>
        <v>36604</v>
      </c>
      <c r="Z178" s="14">
        <f>SUM(V$8:V178)/1000</f>
        <v>3.5785313217272745</v>
      </c>
      <c r="AA178" s="14">
        <f>SUM(W$8:W178)/1000</f>
        <v>3.4435044485454571</v>
      </c>
      <c r="AN178" s="4">
        <v>45370</v>
      </c>
      <c r="AO178" s="5">
        <v>2.8911279999999882</v>
      </c>
      <c r="AP178" s="5">
        <v>2.8440599999999985</v>
      </c>
      <c r="AQ178" s="54">
        <v>0.89028627879128774</v>
      </c>
      <c r="AR178" s="4">
        <v>45370</v>
      </c>
      <c r="AS178" s="14">
        <f>SUM(AO$8:AO178)/1000</f>
        <v>0.42404881100000003</v>
      </c>
      <c r="AT178" s="14">
        <f>SUM(AP$8:AP178)/1000</f>
        <v>0.4249682420000005</v>
      </c>
    </row>
    <row r="179" spans="1:46" x14ac:dyDescent="0.25">
      <c r="A179" s="4">
        <v>45371</v>
      </c>
      <c r="B179" s="5">
        <f t="shared" si="13"/>
        <v>24.476327363636358</v>
      </c>
      <c r="C179" s="5">
        <f t="shared" si="13"/>
        <v>25.113685090909133</v>
      </c>
      <c r="D179" s="5"/>
      <c r="E179" s="4">
        <v>45371</v>
      </c>
      <c r="F179" s="5">
        <f t="shared" si="14"/>
        <v>4.0270564600909111</v>
      </c>
      <c r="G179" s="5">
        <f t="shared" si="14"/>
        <v>3.8935863756363673</v>
      </c>
      <c r="U179" s="4">
        <v>36605</v>
      </c>
      <c r="V179" s="13">
        <v>21.551277363636363</v>
      </c>
      <c r="W179" s="13">
        <v>22.38968809090909</v>
      </c>
      <c r="X179" s="4"/>
      <c r="Y179" s="4">
        <f t="shared" si="12"/>
        <v>36605</v>
      </c>
      <c r="Z179" s="14">
        <f>SUM(V$8:V179)/1000</f>
        <v>3.6000825990909111</v>
      </c>
      <c r="AA179" s="14">
        <f>SUM(W$8:W179)/1000</f>
        <v>3.4658941366363667</v>
      </c>
      <c r="AN179" s="4">
        <v>45371</v>
      </c>
      <c r="AO179" s="5">
        <v>2.9250499999999962</v>
      </c>
      <c r="AP179" s="5">
        <v>2.7239970000000437</v>
      </c>
      <c r="AQ179" s="54">
        <v>1.0223438908045421</v>
      </c>
      <c r="AR179" s="4">
        <v>45371</v>
      </c>
      <c r="AS179" s="14">
        <f>SUM(AO$8:AO179)/1000</f>
        <v>0.42697386100000001</v>
      </c>
      <c r="AT179" s="14">
        <f>SUM(AP$8:AP179)/1000</f>
        <v>0.42769223900000053</v>
      </c>
    </row>
    <row r="180" spans="1:46" x14ac:dyDescent="0.25">
      <c r="A180" s="4">
        <v>45372</v>
      </c>
      <c r="B180" s="5">
        <f t="shared" si="13"/>
        <v>23.188521727272715</v>
      </c>
      <c r="C180" s="5">
        <f t="shared" si="13"/>
        <v>23.088867363636382</v>
      </c>
      <c r="D180" s="5"/>
      <c r="E180" s="4">
        <v>45372</v>
      </c>
      <c r="F180" s="5">
        <f t="shared" si="14"/>
        <v>4.0502449818181843</v>
      </c>
      <c r="G180" s="5">
        <f t="shared" si="14"/>
        <v>3.9166752430000034</v>
      </c>
      <c r="U180" s="4">
        <v>36606</v>
      </c>
      <c r="V180" s="13">
        <v>20.290771727272727</v>
      </c>
      <c r="W180" s="13">
        <v>20.446655363636363</v>
      </c>
      <c r="X180" s="4"/>
      <c r="Y180" s="4">
        <f t="shared" si="12"/>
        <v>36606</v>
      </c>
      <c r="Z180" s="14">
        <f>SUM(V$8:V180)/1000</f>
        <v>3.620373370818184</v>
      </c>
      <c r="AA180" s="14">
        <f>SUM(W$8:W180)/1000</f>
        <v>3.4863407920000027</v>
      </c>
      <c r="AN180" s="4">
        <v>45372</v>
      </c>
      <c r="AO180" s="5">
        <v>2.8977499999999887</v>
      </c>
      <c r="AP180" s="5">
        <v>2.6422120000000184</v>
      </c>
      <c r="AQ180" s="54">
        <v>1.0152640430995634</v>
      </c>
      <c r="AR180" s="4">
        <v>45372</v>
      </c>
      <c r="AS180" s="14">
        <f>SUM(AO$8:AO180)/1000</f>
        <v>0.42987161099999999</v>
      </c>
      <c r="AT180" s="14">
        <f>SUM(AP$8:AP180)/1000</f>
        <v>0.43033445100000056</v>
      </c>
    </row>
    <row r="181" spans="1:46" x14ac:dyDescent="0.25">
      <c r="A181" s="4">
        <v>45373</v>
      </c>
      <c r="B181" s="5">
        <f t="shared" si="13"/>
        <v>22.177573272727269</v>
      </c>
      <c r="C181" s="5">
        <f t="shared" si="13"/>
        <v>22.854964727272876</v>
      </c>
      <c r="D181" s="5"/>
      <c r="E181" s="4">
        <v>45373</v>
      </c>
      <c r="F181" s="5">
        <f t="shared" si="14"/>
        <v>4.0724225550909114</v>
      </c>
      <c r="G181" s="5">
        <f t="shared" si="14"/>
        <v>3.9395302077272762</v>
      </c>
      <c r="U181" s="4">
        <v>36607</v>
      </c>
      <c r="V181" s="13">
        <v>19.225028272727272</v>
      </c>
      <c r="W181" s="13">
        <v>20.271334727272727</v>
      </c>
      <c r="X181" s="4"/>
      <c r="Y181" s="4">
        <f t="shared" si="12"/>
        <v>36607</v>
      </c>
      <c r="Z181" s="14">
        <f>SUM(V$8:V181)/1000</f>
        <v>3.6395983990909113</v>
      </c>
      <c r="AA181" s="14">
        <f>SUM(W$8:W181)/1000</f>
        <v>3.5066121267272754</v>
      </c>
      <c r="AN181" s="4">
        <v>45373</v>
      </c>
      <c r="AO181" s="5">
        <v>2.9525449999999984</v>
      </c>
      <c r="AP181" s="5">
        <v>2.5836300000001486</v>
      </c>
      <c r="AQ181" s="54">
        <v>1.0108157569296863</v>
      </c>
      <c r="AR181" s="4">
        <v>45373</v>
      </c>
      <c r="AS181" s="14">
        <f>SUM(AO$8:AO181)/1000</f>
        <v>0.43282415599999996</v>
      </c>
      <c r="AT181" s="14">
        <f>SUM(AP$8:AP181)/1000</f>
        <v>0.43291808100000073</v>
      </c>
    </row>
    <row r="182" spans="1:46" x14ac:dyDescent="0.25">
      <c r="A182" s="4">
        <v>45374</v>
      </c>
      <c r="B182" s="5">
        <f t="shared" si="13"/>
        <v>22.37219027272727</v>
      </c>
      <c r="C182" s="5">
        <f t="shared" si="13"/>
        <v>21.412528363636365</v>
      </c>
      <c r="D182" s="5"/>
      <c r="E182" s="4">
        <v>45374</v>
      </c>
      <c r="F182" s="5">
        <f t="shared" si="14"/>
        <v>4.0947947453636386</v>
      </c>
      <c r="G182" s="5">
        <f t="shared" si="14"/>
        <v>3.9609427360909129</v>
      </c>
      <c r="U182" s="4">
        <v>36608</v>
      </c>
      <c r="V182" s="13">
        <v>19.479930272727273</v>
      </c>
      <c r="W182" s="13">
        <v>18.840558363636365</v>
      </c>
      <c r="X182" s="4"/>
      <c r="Y182" s="4">
        <f t="shared" si="12"/>
        <v>36608</v>
      </c>
      <c r="Z182" s="14">
        <f>SUM(V$8:V182)/1000</f>
        <v>3.6590783293636386</v>
      </c>
      <c r="AA182" s="14">
        <f>SUM(W$8:W182)/1000</f>
        <v>3.525452685090912</v>
      </c>
      <c r="AN182" s="4">
        <v>45374</v>
      </c>
      <c r="AO182" s="5">
        <v>2.8922599999999972</v>
      </c>
      <c r="AP182" s="5">
        <v>2.5719700000000012</v>
      </c>
      <c r="AQ182" s="54">
        <v>1.0053589865973465</v>
      </c>
      <c r="AR182" s="4">
        <v>45374</v>
      </c>
      <c r="AS182" s="14">
        <f>SUM(AO$8:AO182)/1000</f>
        <v>0.435716416</v>
      </c>
      <c r="AT182" s="14">
        <f>SUM(AP$8:AP182)/1000</f>
        <v>0.43549005100000071</v>
      </c>
    </row>
    <row r="183" spans="1:46" x14ac:dyDescent="0.25">
      <c r="A183" s="4">
        <v>45375</v>
      </c>
      <c r="B183" s="5">
        <f t="shared" si="13"/>
        <v>21.82881954545454</v>
      </c>
      <c r="C183" s="5">
        <f t="shared" si="13"/>
        <v>21.964123181818195</v>
      </c>
      <c r="D183" s="5"/>
      <c r="E183" s="4">
        <v>45375</v>
      </c>
      <c r="F183" s="5">
        <f t="shared" si="14"/>
        <v>4.1166235649090934</v>
      </c>
      <c r="G183" s="5">
        <f t="shared" si="14"/>
        <v>3.982906859272731</v>
      </c>
      <c r="U183" s="4">
        <v>36609</v>
      </c>
      <c r="V183" s="13">
        <v>19.022049545454546</v>
      </c>
      <c r="W183" s="13">
        <v>19.350211181818182</v>
      </c>
      <c r="X183" s="4"/>
      <c r="Y183" s="4">
        <f t="shared" si="12"/>
        <v>36609</v>
      </c>
      <c r="Z183" s="14">
        <f>SUM(V$8:V183)/1000</f>
        <v>3.6781003789090931</v>
      </c>
      <c r="AA183" s="14">
        <f>SUM(W$8:W183)/1000</f>
        <v>3.5448028962727305</v>
      </c>
      <c r="AN183" s="4">
        <v>45375</v>
      </c>
      <c r="AO183" s="5">
        <v>2.8067699999999944</v>
      </c>
      <c r="AP183" s="5">
        <v>2.6139120000000124</v>
      </c>
      <c r="AQ183" s="54">
        <v>0.91111974289401965</v>
      </c>
      <c r="AR183" s="4">
        <v>45375</v>
      </c>
      <c r="AS183" s="14">
        <f>SUM(AO$8:AO183)/1000</f>
        <v>0.43852318599999995</v>
      </c>
      <c r="AT183" s="14">
        <f>SUM(AP$8:AP183)/1000</f>
        <v>0.43810396300000076</v>
      </c>
    </row>
    <row r="184" spans="1:46" x14ac:dyDescent="0.25">
      <c r="A184" s="4">
        <v>45376</v>
      </c>
      <c r="B184" s="5">
        <f t="shared" si="13"/>
        <v>20.978249090909092</v>
      </c>
      <c r="C184" s="5">
        <f t="shared" si="13"/>
        <v>24.850554545454614</v>
      </c>
      <c r="D184" s="5"/>
      <c r="E184" s="4">
        <v>45376</v>
      </c>
      <c r="F184" s="5">
        <f t="shared" si="14"/>
        <v>4.1376018140000026</v>
      </c>
      <c r="G184" s="5">
        <f t="shared" si="14"/>
        <v>4.0077574138181857</v>
      </c>
      <c r="U184" s="4">
        <v>36610</v>
      </c>
      <c r="V184" s="13">
        <v>18.30569809090909</v>
      </c>
      <c r="W184" s="13">
        <v>22.206294545454547</v>
      </c>
      <c r="X184" s="4"/>
      <c r="Y184" s="4">
        <f t="shared" si="12"/>
        <v>36610</v>
      </c>
      <c r="Z184" s="14">
        <f>SUM(V$8:V184)/1000</f>
        <v>3.6964060770000025</v>
      </c>
      <c r="AA184" s="14">
        <f>SUM(W$8:W184)/1000</f>
        <v>3.5670091908181849</v>
      </c>
      <c r="AN184" s="4">
        <v>45376</v>
      </c>
      <c r="AO184" s="5">
        <v>2.6725510000000017</v>
      </c>
      <c r="AP184" s="5">
        <v>2.6442600000000684</v>
      </c>
      <c r="AQ184" s="54">
        <v>0.84267922001407203</v>
      </c>
      <c r="AR184" s="4">
        <v>45376</v>
      </c>
      <c r="AS184" s="14">
        <f>SUM(AO$8:AO184)/1000</f>
        <v>0.44119573699999998</v>
      </c>
      <c r="AT184" s="14">
        <f>SUM(AP$8:AP184)/1000</f>
        <v>0.44074822300000083</v>
      </c>
    </row>
    <row r="185" spans="1:46" x14ac:dyDescent="0.25">
      <c r="A185" s="4">
        <v>45377</v>
      </c>
      <c r="B185" s="5">
        <f t="shared" si="13"/>
        <v>22.711390545454517</v>
      </c>
      <c r="C185" s="5">
        <f t="shared" si="13"/>
        <v>23.040993090908717</v>
      </c>
      <c r="D185" s="5"/>
      <c r="E185" s="4">
        <v>45377</v>
      </c>
      <c r="F185" s="5">
        <f t="shared" si="14"/>
        <v>4.1603132045454565</v>
      </c>
      <c r="G185" s="5">
        <f t="shared" si="14"/>
        <v>4.0307984069090939</v>
      </c>
      <c r="U185" s="4">
        <v>36611</v>
      </c>
      <c r="V185" s="13">
        <v>19.951631545454546</v>
      </c>
      <c r="W185" s="13">
        <v>20.365911090909091</v>
      </c>
      <c r="X185" s="4"/>
      <c r="Y185" s="4">
        <f t="shared" si="12"/>
        <v>36611</v>
      </c>
      <c r="Z185" s="14">
        <f>SUM(V$8:V185)/1000</f>
        <v>3.7163577085454569</v>
      </c>
      <c r="AA185" s="14">
        <f>SUM(W$8:W185)/1000</f>
        <v>3.5873751019090938</v>
      </c>
      <c r="AN185" s="4">
        <v>45377</v>
      </c>
      <c r="AO185" s="5">
        <v>2.759758999999971</v>
      </c>
      <c r="AP185" s="5">
        <v>2.675081999999628</v>
      </c>
      <c r="AQ185" s="54">
        <v>0.84805462561120515</v>
      </c>
      <c r="AR185" s="4">
        <v>45377</v>
      </c>
      <c r="AS185" s="14">
        <f>SUM(AO$8:AO185)/1000</f>
        <v>0.44395549599999995</v>
      </c>
      <c r="AT185" s="14">
        <f>SUM(AP$8:AP185)/1000</f>
        <v>0.44342330500000049</v>
      </c>
    </row>
    <row r="186" spans="1:46" x14ac:dyDescent="0.25">
      <c r="A186" s="4">
        <v>45378</v>
      </c>
      <c r="B186" s="5">
        <f t="shared" si="13"/>
        <v>23.544702090909087</v>
      </c>
      <c r="C186" s="5">
        <f t="shared" si="13"/>
        <v>23.385053818181998</v>
      </c>
      <c r="D186" s="5"/>
      <c r="E186" s="4">
        <v>45378</v>
      </c>
      <c r="F186" s="5">
        <f t="shared" si="14"/>
        <v>4.1838579066363657</v>
      </c>
      <c r="G186" s="5">
        <f t="shared" si="14"/>
        <v>4.054183460727276</v>
      </c>
      <c r="U186" s="4">
        <v>36612</v>
      </c>
      <c r="V186" s="13">
        <v>20.90050209090909</v>
      </c>
      <c r="W186" s="13">
        <v>20.807664818181816</v>
      </c>
      <c r="X186" s="4"/>
      <c r="Y186" s="4">
        <f t="shared" si="12"/>
        <v>36612</v>
      </c>
      <c r="Z186" s="14">
        <f>SUM(V$8:V186)/1000</f>
        <v>3.7372582106363659</v>
      </c>
      <c r="AA186" s="14">
        <f>SUM(W$8:W186)/1000</f>
        <v>3.6081827667272757</v>
      </c>
      <c r="AN186" s="4">
        <v>45378</v>
      </c>
      <c r="AO186" s="5">
        <v>2.6441999999999966</v>
      </c>
      <c r="AP186" s="5">
        <v>2.5773890000001822</v>
      </c>
      <c r="AQ186" s="54">
        <v>0.97866500080312568</v>
      </c>
      <c r="AR186" s="4">
        <v>45378</v>
      </c>
      <c r="AS186" s="14">
        <f>SUM(AO$8:AO186)/1000</f>
        <v>0.44659969599999993</v>
      </c>
      <c r="AT186" s="14">
        <f>SUM(AP$8:AP186)/1000</f>
        <v>0.4460006940000007</v>
      </c>
    </row>
    <row r="187" spans="1:46" x14ac:dyDescent="0.25">
      <c r="A187" s="4">
        <v>45379</v>
      </c>
      <c r="B187" s="5">
        <f t="shared" si="13"/>
        <v>23.58000163636363</v>
      </c>
      <c r="C187" s="5">
        <f t="shared" si="13"/>
        <v>23.677806545454601</v>
      </c>
      <c r="D187" s="5"/>
      <c r="E187" s="4">
        <v>45379</v>
      </c>
      <c r="F187" s="5">
        <f t="shared" si="14"/>
        <v>4.2074379082727296</v>
      </c>
      <c r="G187" s="5">
        <f t="shared" si="14"/>
        <v>4.0778612672727315</v>
      </c>
      <c r="U187" s="4">
        <v>36613</v>
      </c>
      <c r="V187" s="13">
        <v>21.111051636363637</v>
      </c>
      <c r="W187" s="13">
        <v>21.036476545454544</v>
      </c>
      <c r="X187" s="4"/>
      <c r="Y187" s="4">
        <f t="shared" si="12"/>
        <v>36613</v>
      </c>
      <c r="Z187" s="14">
        <f>SUM(V$8:V187)/1000</f>
        <v>3.7583692622727294</v>
      </c>
      <c r="AA187" s="14">
        <f>SUM(W$8:W187)/1000</f>
        <v>3.6292192432727304</v>
      </c>
      <c r="AN187" s="4">
        <v>45379</v>
      </c>
      <c r="AO187" s="5">
        <v>2.4689499999999933</v>
      </c>
      <c r="AP187" s="5">
        <v>2.6413300000000581</v>
      </c>
      <c r="AQ187" s="54">
        <v>0.97149549213214059</v>
      </c>
      <c r="AR187" s="4">
        <v>45379</v>
      </c>
      <c r="AS187" s="14">
        <f>SUM(AO$8:AO187)/1000</f>
        <v>0.44906864599999996</v>
      </c>
      <c r="AT187" s="14">
        <f>SUM(AP$8:AP187)/1000</f>
        <v>0.44864202400000075</v>
      </c>
    </row>
    <row r="188" spans="1:46" x14ac:dyDescent="0.25">
      <c r="A188" s="4">
        <v>45380</v>
      </c>
      <c r="B188" s="5">
        <f t="shared" si="13"/>
        <v>23.296585454545461</v>
      </c>
      <c r="C188" s="5">
        <f t="shared" si="13"/>
        <v>21.936634999999978</v>
      </c>
      <c r="D188" s="5"/>
      <c r="E188" s="4">
        <v>45380</v>
      </c>
      <c r="F188" s="5">
        <f t="shared" si="14"/>
        <v>4.2307344937272751</v>
      </c>
      <c r="G188" s="5">
        <f t="shared" si="14"/>
        <v>4.0997979022727309</v>
      </c>
      <c r="U188" s="4">
        <v>36614</v>
      </c>
      <c r="V188" s="13">
        <v>20.739185454545453</v>
      </c>
      <c r="W188" s="13">
        <v>19.153134999999999</v>
      </c>
      <c r="X188" s="4"/>
      <c r="Y188" s="4">
        <f t="shared" si="12"/>
        <v>36614</v>
      </c>
      <c r="Z188" s="14">
        <f>SUM(V$8:V188)/1000</f>
        <v>3.7791084477272747</v>
      </c>
      <c r="AA188" s="14">
        <f>SUM(W$8:W188)/1000</f>
        <v>3.6483723782727302</v>
      </c>
      <c r="AN188" s="4">
        <v>45380</v>
      </c>
      <c r="AO188" s="5">
        <v>2.5574000000000074</v>
      </c>
      <c r="AP188" s="5">
        <v>2.7834999999999792</v>
      </c>
      <c r="AQ188" s="54">
        <v>0.96400735933059534</v>
      </c>
      <c r="AR188" s="4">
        <v>45380</v>
      </c>
      <c r="AS188" s="14">
        <f>SUM(AO$8:AO188)/1000</f>
        <v>0.45162604599999995</v>
      </c>
      <c r="AT188" s="14">
        <f>SUM(AP$8:AP188)/1000</f>
        <v>0.45142552400000074</v>
      </c>
    </row>
    <row r="189" spans="1:46" x14ac:dyDescent="0.25">
      <c r="A189" s="4">
        <v>45381</v>
      </c>
      <c r="B189" s="5">
        <f t="shared" si="13"/>
        <v>22.79567218181819</v>
      </c>
      <c r="C189" s="5">
        <f t="shared" si="13"/>
        <v>20.821851818181827</v>
      </c>
      <c r="D189" s="5"/>
      <c r="E189" s="4">
        <v>45381</v>
      </c>
      <c r="F189" s="5">
        <f t="shared" si="14"/>
        <v>4.2535301659090932</v>
      </c>
      <c r="G189" s="5">
        <f t="shared" si="14"/>
        <v>4.1206197540909129</v>
      </c>
      <c r="U189" s="4">
        <v>36615</v>
      </c>
      <c r="V189" s="13">
        <v>20.197982181818183</v>
      </c>
      <c r="W189" s="13">
        <v>18.104661818181818</v>
      </c>
      <c r="X189" s="4"/>
      <c r="Y189" s="4">
        <f t="shared" si="12"/>
        <v>36615</v>
      </c>
      <c r="Z189" s="14">
        <f>SUM(V$8:V189)/1000</f>
        <v>3.7993064299090928</v>
      </c>
      <c r="AA189" s="14">
        <f>SUM(W$8:W189)/1000</f>
        <v>3.6664770400909119</v>
      </c>
      <c r="AN189" s="4">
        <v>45381</v>
      </c>
      <c r="AO189" s="5">
        <v>2.5976900000000058</v>
      </c>
      <c r="AP189" s="5">
        <v>2.7171900000000102</v>
      </c>
      <c r="AQ189" s="54">
        <v>0.95800468617368195</v>
      </c>
      <c r="AR189" s="4">
        <v>45381</v>
      </c>
      <c r="AS189" s="14">
        <f>SUM(AO$8:AO189)/1000</f>
        <v>0.45422373599999999</v>
      </c>
      <c r="AT189" s="14">
        <f>SUM(AP$8:AP189)/1000</f>
        <v>0.45414271400000072</v>
      </c>
    </row>
    <row r="190" spans="1:46" x14ac:dyDescent="0.25">
      <c r="A190" s="4">
        <v>45382</v>
      </c>
      <c r="B190" s="5">
        <f t="shared" si="13"/>
        <v>23.228918636363638</v>
      </c>
      <c r="C190" s="5">
        <f t="shared" si="13"/>
        <v>21.133773545454549</v>
      </c>
      <c r="D190" s="5"/>
      <c r="E190" s="4">
        <v>45382</v>
      </c>
      <c r="F190" s="5">
        <f t="shared" si="14"/>
        <v>4.2767590845454562</v>
      </c>
      <c r="G190" s="5">
        <f t="shared" si="14"/>
        <v>4.1417535276363671</v>
      </c>
      <c r="U190" s="4">
        <v>36616</v>
      </c>
      <c r="V190" s="13">
        <v>20.686978636363637</v>
      </c>
      <c r="W190" s="13">
        <v>18.212023545454546</v>
      </c>
      <c r="X190" s="4"/>
      <c r="Y190" s="4">
        <f t="shared" si="12"/>
        <v>36616</v>
      </c>
      <c r="Z190" s="14">
        <f>SUM(V$8:V190)/1000</f>
        <v>3.8199934085454563</v>
      </c>
      <c r="AA190" s="14">
        <f>SUM(W$8:W190)/1000</f>
        <v>3.6846890636363665</v>
      </c>
      <c r="AN190" s="4">
        <v>45382</v>
      </c>
      <c r="AO190" s="5">
        <v>2.5419400000000012</v>
      </c>
      <c r="AP190" s="5">
        <v>2.9217500000000038</v>
      </c>
      <c r="AQ190" s="54">
        <v>0.86377975788340478</v>
      </c>
      <c r="AR190" s="4">
        <v>45382</v>
      </c>
      <c r="AS190" s="14">
        <f>SUM(AO$8:AO190)/1000</f>
        <v>0.45676567600000001</v>
      </c>
      <c r="AT190" s="14">
        <f>SUM(AP$8:AP190)/1000</f>
        <v>0.45706446400000078</v>
      </c>
    </row>
  </sheetData>
  <mergeCells count="9">
    <mergeCell ref="A5:G5"/>
    <mergeCell ref="U5:AA5"/>
    <mergeCell ref="AN5:AT5"/>
    <mergeCell ref="B6:C6"/>
    <mergeCell ref="F6:G6"/>
    <mergeCell ref="V6:W6"/>
    <mergeCell ref="Z6:AA6"/>
    <mergeCell ref="AO6:AP6"/>
    <mergeCell ref="AS6:AT6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97663-FCF5-4DA3-96F9-BC8EAE16F7A6}">
  <sheetPr codeName="Sheet31"/>
  <dimension ref="A1:I190"/>
  <sheetViews>
    <sheetView workbookViewId="0">
      <selection activeCell="G8" sqref="G8"/>
    </sheetView>
  </sheetViews>
  <sheetFormatPr defaultRowHeight="15" x14ac:dyDescent="0.25"/>
  <cols>
    <col min="1" max="1" width="13.42578125" customWidth="1"/>
    <col min="2" max="3" width="15.5703125" bestFit="1" customWidth="1"/>
    <col min="4" max="4" width="1.28515625" customWidth="1"/>
    <col min="6" max="6" width="12.28515625" customWidth="1"/>
    <col min="7" max="7" width="14" customWidth="1"/>
  </cols>
  <sheetData>
    <row r="1" spans="1:9" x14ac:dyDescent="0.25">
      <c r="A1" s="106" t="str">
        <f>HYPERLINK("#'Contents page'!A1","Contents page")</f>
        <v>Contents page</v>
      </c>
    </row>
    <row r="2" spans="1:9" ht="23.25" x14ac:dyDescent="0.35">
      <c r="A2" s="168" t="s">
        <v>226</v>
      </c>
      <c r="B2" s="169"/>
      <c r="C2" s="169"/>
      <c r="D2" s="169"/>
      <c r="E2" s="169"/>
      <c r="F2" s="169"/>
      <c r="G2" s="169"/>
      <c r="H2" s="169"/>
    </row>
    <row r="3" spans="1:9" ht="23.25" x14ac:dyDescent="0.35">
      <c r="A3" s="140"/>
      <c r="B3" s="141"/>
      <c r="C3" s="141"/>
      <c r="D3" s="141"/>
      <c r="E3" s="141"/>
      <c r="F3" s="141"/>
      <c r="G3" s="141"/>
      <c r="H3" s="141"/>
    </row>
    <row r="4" spans="1:9" ht="23.25" x14ac:dyDescent="0.35">
      <c r="A4" s="140"/>
      <c r="B4" s="141"/>
      <c r="C4" s="141"/>
      <c r="D4" s="141"/>
      <c r="E4" s="141"/>
      <c r="F4" s="141"/>
      <c r="G4" s="141"/>
      <c r="H4" s="141"/>
    </row>
    <row r="5" spans="1:9" ht="23.25" x14ac:dyDescent="0.35">
      <c r="A5" s="140"/>
      <c r="B5" s="141"/>
      <c r="C5" s="141"/>
      <c r="D5" s="141"/>
      <c r="E5" s="141"/>
      <c r="F5" s="141"/>
      <c r="G5" s="141"/>
      <c r="H5" s="141"/>
    </row>
    <row r="6" spans="1:9" ht="19.5" customHeight="1" x14ac:dyDescent="0.25">
      <c r="A6" s="41"/>
      <c r="B6" s="200" t="s">
        <v>110</v>
      </c>
      <c r="C6" s="200"/>
      <c r="D6" s="41"/>
      <c r="E6" s="41"/>
      <c r="F6" s="200" t="s">
        <v>111</v>
      </c>
      <c r="G6" s="200"/>
    </row>
    <row r="7" spans="1:9" x14ac:dyDescent="0.25">
      <c r="A7" s="87" t="s">
        <v>227</v>
      </c>
      <c r="B7" s="87" t="s">
        <v>228</v>
      </c>
      <c r="C7" s="87" t="s">
        <v>229</v>
      </c>
      <c r="D7" s="87"/>
      <c r="E7" s="87" t="s">
        <v>227</v>
      </c>
      <c r="F7" s="87" t="s">
        <v>228</v>
      </c>
      <c r="G7" s="87" t="s">
        <v>229</v>
      </c>
      <c r="I7" s="87"/>
    </row>
    <row r="8" spans="1:9" x14ac:dyDescent="0.25">
      <c r="A8" s="4">
        <v>45200</v>
      </c>
      <c r="B8" s="5">
        <v>19.006910000000875</v>
      </c>
      <c r="C8" s="5">
        <v>33.736169999999618</v>
      </c>
      <c r="D8" s="5"/>
      <c r="E8" s="4">
        <v>45200</v>
      </c>
      <c r="F8" s="14">
        <f>SUM(B$8:B8)/1000</f>
        <v>1.9006910000000876E-2</v>
      </c>
      <c r="G8" s="14">
        <f>SUM(C$8:C8)/1000</f>
        <v>3.3736169999999614E-2</v>
      </c>
    </row>
    <row r="9" spans="1:9" x14ac:dyDescent="0.25">
      <c r="A9" s="4">
        <v>45201</v>
      </c>
      <c r="B9" s="5">
        <v>41.881560000011127</v>
      </c>
      <c r="C9" s="5">
        <v>53.869440000000999</v>
      </c>
      <c r="D9" s="5"/>
      <c r="E9" s="4">
        <v>45201</v>
      </c>
      <c r="F9" s="14">
        <f>SUM(B$8:B9)/1000</f>
        <v>6.0888470000012004E-2</v>
      </c>
      <c r="G9" s="14">
        <f>SUM(C$8:C9)/1000</f>
        <v>8.7605610000000611E-2</v>
      </c>
    </row>
    <row r="10" spans="1:9" x14ac:dyDescent="0.25">
      <c r="A10" s="4">
        <v>45202</v>
      </c>
      <c r="B10" s="5">
        <v>64.478269999998759</v>
      </c>
      <c r="C10" s="5">
        <v>18.654500000000347</v>
      </c>
      <c r="D10" s="5"/>
      <c r="E10" s="4">
        <v>45202</v>
      </c>
      <c r="F10" s="14">
        <f>SUM(B$8:B10)/1000</f>
        <v>0.12536674000001077</v>
      </c>
      <c r="G10" s="14">
        <f>SUM(C$8:C10)/1000</f>
        <v>0.10626011000000096</v>
      </c>
    </row>
    <row r="11" spans="1:9" x14ac:dyDescent="0.25">
      <c r="A11" s="4">
        <v>45203</v>
      </c>
      <c r="B11" s="5">
        <v>45.727560000003521</v>
      </c>
      <c r="C11" s="5">
        <v>26.863629999998103</v>
      </c>
      <c r="D11" s="5"/>
      <c r="E11" s="4">
        <v>45203</v>
      </c>
      <c r="F11" s="14">
        <f>SUM(B$8:B11)/1000</f>
        <v>0.1710943000000143</v>
      </c>
      <c r="G11" s="14">
        <f>SUM(C$8:C11)/1000</f>
        <v>0.13312373999999905</v>
      </c>
    </row>
    <row r="12" spans="1:9" x14ac:dyDescent="0.25">
      <c r="A12" s="4">
        <v>45204</v>
      </c>
      <c r="B12" s="5">
        <v>33.0721699999837</v>
      </c>
      <c r="C12" s="5">
        <v>39.225970000001517</v>
      </c>
      <c r="D12" s="5"/>
      <c r="E12" s="4">
        <v>45204</v>
      </c>
      <c r="F12" s="14">
        <f>SUM(B$8:B12)/1000</f>
        <v>0.20416646999999802</v>
      </c>
      <c r="G12" s="14">
        <f>SUM(C$8:C12)/1000</f>
        <v>0.17234971000000057</v>
      </c>
    </row>
    <row r="13" spans="1:9" x14ac:dyDescent="0.25">
      <c r="A13" s="4">
        <v>45205</v>
      </c>
      <c r="B13" s="5">
        <v>34.005550000009734</v>
      </c>
      <c r="C13" s="5">
        <v>21.666579999999204</v>
      </c>
      <c r="D13" s="5"/>
      <c r="E13" s="4">
        <v>45205</v>
      </c>
      <c r="F13" s="14">
        <f>SUM(B$8:B13)/1000</f>
        <v>0.23817202000000776</v>
      </c>
      <c r="G13" s="14">
        <f>SUM(C$8:C13)/1000</f>
        <v>0.19401628999999979</v>
      </c>
    </row>
    <row r="14" spans="1:9" x14ac:dyDescent="0.25">
      <c r="A14" s="4">
        <v>45206</v>
      </c>
      <c r="B14" s="5">
        <v>26.887219999997143</v>
      </c>
      <c r="C14" s="5">
        <v>22.682630000001019</v>
      </c>
      <c r="D14" s="5"/>
      <c r="E14" s="4">
        <v>45206</v>
      </c>
      <c r="F14" s="14">
        <f>SUM(B$8:B14)/1000</f>
        <v>0.26505924000000491</v>
      </c>
      <c r="G14" s="14">
        <f>SUM(C$8:C14)/1000</f>
        <v>0.21669892000000082</v>
      </c>
    </row>
    <row r="15" spans="1:9" x14ac:dyDescent="0.25">
      <c r="A15" s="4">
        <v>45207</v>
      </c>
      <c r="B15" s="5">
        <v>38.78250999999991</v>
      </c>
      <c r="C15" s="5">
        <v>36.704000000000079</v>
      </c>
      <c r="D15" s="5"/>
      <c r="E15" s="4">
        <v>45207</v>
      </c>
      <c r="F15" s="14">
        <f>SUM(B$8:B15)/1000</f>
        <v>0.3038417500000048</v>
      </c>
      <c r="G15" s="14">
        <f>SUM(C$8:C15)/1000</f>
        <v>0.25340292000000092</v>
      </c>
    </row>
    <row r="16" spans="1:9" x14ac:dyDescent="0.25">
      <c r="A16" s="4">
        <v>45208</v>
      </c>
      <c r="B16" s="5">
        <v>23.546479999985177</v>
      </c>
      <c r="C16" s="5">
        <v>62.921689999999494</v>
      </c>
      <c r="D16" s="5"/>
      <c r="E16" s="4">
        <v>45208</v>
      </c>
      <c r="F16" s="14">
        <f>SUM(B$8:B16)/1000</f>
        <v>0.32738822999999001</v>
      </c>
      <c r="G16" s="14">
        <f>SUM(C$8:C16)/1000</f>
        <v>0.31632461000000039</v>
      </c>
    </row>
    <row r="17" spans="1:9" x14ac:dyDescent="0.25">
      <c r="A17" s="4">
        <v>45209</v>
      </c>
      <c r="B17" s="5">
        <v>49.397690000014833</v>
      </c>
      <c r="C17" s="5">
        <v>34.313280000001086</v>
      </c>
      <c r="D17" s="5"/>
      <c r="E17" s="4">
        <v>45209</v>
      </c>
      <c r="F17" s="14">
        <f>SUM(B$8:B17)/1000</f>
        <v>0.37678592000000488</v>
      </c>
      <c r="G17" s="14">
        <f>SUM(C$8:C17)/1000</f>
        <v>0.35063789000000151</v>
      </c>
    </row>
    <row r="18" spans="1:9" x14ac:dyDescent="0.25">
      <c r="A18" s="4">
        <v>45210</v>
      </c>
      <c r="B18" s="5">
        <v>69.160550000003951</v>
      </c>
      <c r="C18" s="5">
        <v>35.454399999998728</v>
      </c>
      <c r="D18" s="5"/>
      <c r="E18" s="4">
        <v>45210</v>
      </c>
      <c r="F18" s="14">
        <f>SUM(B$8:B18)/1000</f>
        <v>0.44594647000000887</v>
      </c>
      <c r="G18" s="14">
        <f>SUM(C$8:C18)/1000</f>
        <v>0.38609229000000023</v>
      </c>
    </row>
    <row r="19" spans="1:9" x14ac:dyDescent="0.25">
      <c r="A19" s="4">
        <v>45211</v>
      </c>
      <c r="B19" s="5">
        <v>74.235299999981393</v>
      </c>
      <c r="C19" s="5">
        <v>60.663600000000514</v>
      </c>
      <c r="D19" s="5"/>
      <c r="E19" s="4">
        <v>45211</v>
      </c>
      <c r="F19" s="14">
        <f>SUM(B$8:B19)/1000</f>
        <v>0.52018176999999022</v>
      </c>
      <c r="G19" s="14">
        <f>SUM(C$8:C19)/1000</f>
        <v>0.44675589000000071</v>
      </c>
    </row>
    <row r="20" spans="1:9" x14ac:dyDescent="0.25">
      <c r="A20" s="4">
        <v>45212</v>
      </c>
      <c r="B20" s="5">
        <v>76.857540000022013</v>
      </c>
      <c r="C20" s="5">
        <v>15.190860000001116</v>
      </c>
      <c r="D20" s="5"/>
      <c r="E20" s="4">
        <v>45212</v>
      </c>
      <c r="F20" s="14">
        <f>SUM(B$8:B20)/1000</f>
        <v>0.59703931000001231</v>
      </c>
      <c r="G20" s="14">
        <f>SUM(C$8:C20)/1000</f>
        <v>0.46194675000000185</v>
      </c>
    </row>
    <row r="21" spans="1:9" x14ac:dyDescent="0.25">
      <c r="A21" s="4">
        <v>45213</v>
      </c>
      <c r="B21" s="5">
        <v>74.292499999977721</v>
      </c>
      <c r="C21" s="5">
        <v>14.143929999998472</v>
      </c>
      <c r="D21" s="5"/>
      <c r="E21" s="4">
        <v>45213</v>
      </c>
      <c r="F21" s="14">
        <f>SUM(B$8:B21)/1000</f>
        <v>0.67133180999998998</v>
      </c>
      <c r="G21" s="14">
        <f>SUM(C$8:C21)/1000</f>
        <v>0.47609068000000032</v>
      </c>
    </row>
    <row r="22" spans="1:9" x14ac:dyDescent="0.25">
      <c r="A22" s="4">
        <v>45214</v>
      </c>
      <c r="B22" s="5">
        <v>29.957770000003862</v>
      </c>
      <c r="C22" s="5">
        <v>29.406039999999347</v>
      </c>
      <c r="D22" s="5"/>
      <c r="E22" s="4">
        <v>45214</v>
      </c>
      <c r="F22" s="14">
        <f>SUM(B$8:B22)/1000</f>
        <v>0.70128957999999386</v>
      </c>
      <c r="G22" s="14">
        <f>SUM(C$8:C22)/1000</f>
        <v>0.50549671999999968</v>
      </c>
    </row>
    <row r="23" spans="1:9" x14ac:dyDescent="0.25">
      <c r="A23" s="4">
        <v>45215</v>
      </c>
      <c r="B23" s="5">
        <v>32.303469999991336</v>
      </c>
      <c r="C23" s="5">
        <v>66.276080000000164</v>
      </c>
      <c r="D23" s="5"/>
      <c r="E23" s="4">
        <v>45215</v>
      </c>
      <c r="F23" s="14">
        <f>SUM(B$8:B23)/1000</f>
        <v>0.7335930499999852</v>
      </c>
      <c r="G23" s="14">
        <f>SUM(C$8:C23)/1000</f>
        <v>0.57177279999999986</v>
      </c>
    </row>
    <row r="24" spans="1:9" x14ac:dyDescent="0.25">
      <c r="A24" s="4">
        <v>45216</v>
      </c>
      <c r="B24" s="5">
        <v>55.229820000009362</v>
      </c>
      <c r="C24" s="5">
        <v>34.270430000001596</v>
      </c>
      <c r="D24" s="5"/>
      <c r="E24" s="4">
        <v>45216</v>
      </c>
      <c r="F24" s="14">
        <f>SUM(B$8:B24)/1000</f>
        <v>0.78882286999999451</v>
      </c>
      <c r="G24" s="14">
        <f>SUM(C$8:C24)/1000</f>
        <v>0.60604323000000149</v>
      </c>
    </row>
    <row r="25" spans="1:9" x14ac:dyDescent="0.25">
      <c r="A25" s="4">
        <v>45217</v>
      </c>
      <c r="B25" s="5">
        <v>79.167990000013262</v>
      </c>
      <c r="C25" s="5">
        <v>18.108049999997696</v>
      </c>
      <c r="D25" s="5"/>
      <c r="E25" s="4">
        <v>45217</v>
      </c>
      <c r="F25" s="14">
        <f>SUM(B$8:B25)/1000</f>
        <v>0.86799086000000769</v>
      </c>
      <c r="G25" s="14">
        <f>SUM(C$8:C25)/1000</f>
        <v>0.62415127999999909</v>
      </c>
    </row>
    <row r="26" spans="1:9" x14ac:dyDescent="0.25">
      <c r="A26" s="4">
        <v>45218</v>
      </c>
      <c r="B26" s="5">
        <v>56.806579999989538</v>
      </c>
      <c r="C26" s="5">
        <v>36.471870000000806</v>
      </c>
      <c r="D26" s="5"/>
      <c r="E26" s="4">
        <v>45218</v>
      </c>
      <c r="F26" s="14">
        <f>SUM(B$8:B26)/1000</f>
        <v>0.92479743999999731</v>
      </c>
      <c r="G26" s="14">
        <f>SUM(C$8:C26)/1000</f>
        <v>0.66062314999999994</v>
      </c>
      <c r="I26" s="87"/>
    </row>
    <row r="27" spans="1:9" x14ac:dyDescent="0.25">
      <c r="A27" s="4">
        <v>45219</v>
      </c>
      <c r="B27" s="5">
        <v>80.506189999990013</v>
      </c>
      <c r="C27" s="5">
        <v>23.907169999999557</v>
      </c>
      <c r="D27" s="5"/>
      <c r="E27" s="4">
        <v>45219</v>
      </c>
      <c r="F27" s="14">
        <f>SUM(B$8:B27)/1000</f>
        <v>1.0053036299999873</v>
      </c>
      <c r="G27" s="14">
        <f>SUM(C$8:C27)/1000</f>
        <v>0.68453031999999947</v>
      </c>
    </row>
    <row r="28" spans="1:9" x14ac:dyDescent="0.25">
      <c r="A28" s="4">
        <v>45220</v>
      </c>
      <c r="B28" s="5">
        <v>71.102380000007699</v>
      </c>
      <c r="C28" s="5">
        <v>27.267780000000503</v>
      </c>
      <c r="D28" s="5"/>
      <c r="E28" s="4">
        <v>45220</v>
      </c>
      <c r="F28" s="14">
        <f>SUM(B$8:B28)/1000</f>
        <v>1.0764060099999953</v>
      </c>
      <c r="G28" s="14">
        <f>SUM(C$8:C28)/1000</f>
        <v>0.71179809999999999</v>
      </c>
    </row>
    <row r="29" spans="1:9" x14ac:dyDescent="0.25">
      <c r="A29" s="4">
        <v>45221</v>
      </c>
      <c r="B29" s="5">
        <v>60.716090000018504</v>
      </c>
      <c r="C29" s="5">
        <v>41.020760000001459</v>
      </c>
      <c r="D29" s="5"/>
      <c r="E29" s="4">
        <v>45221</v>
      </c>
      <c r="F29" s="14">
        <f>SUM(B$8:B29)/1000</f>
        <v>1.1371221000000138</v>
      </c>
      <c r="G29" s="14">
        <f>SUM(C$8:C29)/1000</f>
        <v>0.75281886000000142</v>
      </c>
    </row>
    <row r="30" spans="1:9" x14ac:dyDescent="0.25">
      <c r="A30" s="4">
        <v>45222</v>
      </c>
      <c r="B30" s="5">
        <v>47.498559999999543</v>
      </c>
      <c r="C30" s="5">
        <v>53.420509999998679</v>
      </c>
      <c r="D30" s="5"/>
      <c r="E30" s="4">
        <v>45222</v>
      </c>
      <c r="F30" s="14">
        <f>SUM(B$8:B30)/1000</f>
        <v>1.1846206600000133</v>
      </c>
      <c r="G30" s="14">
        <f>SUM(C$8:C30)/1000</f>
        <v>0.80623937000000012</v>
      </c>
    </row>
    <row r="31" spans="1:9" x14ac:dyDescent="0.25">
      <c r="A31" s="4">
        <v>45223</v>
      </c>
      <c r="B31" s="5">
        <v>58.533389999990938</v>
      </c>
      <c r="C31" s="5">
        <v>56.635440000000614</v>
      </c>
      <c r="D31" s="5"/>
      <c r="E31" s="4">
        <v>45223</v>
      </c>
      <c r="F31" s="14">
        <f>SUM(B$8:B31)/1000</f>
        <v>1.2431540500000042</v>
      </c>
      <c r="G31" s="14">
        <f>SUM(C$8:C31)/1000</f>
        <v>0.86287481000000066</v>
      </c>
    </row>
    <row r="32" spans="1:9" x14ac:dyDescent="0.25">
      <c r="A32" s="4">
        <v>45224</v>
      </c>
      <c r="B32" s="5">
        <v>66.94786000000218</v>
      </c>
      <c r="C32" s="5">
        <v>59.491459999998952</v>
      </c>
      <c r="D32" s="5"/>
      <c r="E32" s="4">
        <v>45224</v>
      </c>
      <c r="F32" s="14">
        <f>SUM(B$8:B32)/1000</f>
        <v>1.3101019100000064</v>
      </c>
      <c r="G32" s="14">
        <f>SUM(C$8:C32)/1000</f>
        <v>0.9223662699999996</v>
      </c>
    </row>
    <row r="33" spans="1:7" x14ac:dyDescent="0.25">
      <c r="A33" s="4">
        <v>45225</v>
      </c>
      <c r="B33" s="5">
        <v>44.488190000006227</v>
      </c>
      <c r="C33" s="5">
        <v>54.964290000000297</v>
      </c>
      <c r="D33" s="5"/>
      <c r="E33" s="4">
        <v>45225</v>
      </c>
      <c r="F33" s="14">
        <f>SUM(B$8:B33)/1000</f>
        <v>1.3545901000000127</v>
      </c>
      <c r="G33" s="14">
        <f>SUM(C$8:C33)/1000</f>
        <v>0.97733055999999996</v>
      </c>
    </row>
    <row r="34" spans="1:7" x14ac:dyDescent="0.25">
      <c r="A34" s="4">
        <v>45226</v>
      </c>
      <c r="B34" s="5">
        <v>59.250329999993525</v>
      </c>
      <c r="C34" s="5">
        <v>46.55089999999997</v>
      </c>
      <c r="D34" s="5"/>
      <c r="E34" s="4">
        <v>45226</v>
      </c>
      <c r="F34" s="14">
        <f>SUM(B$8:B34)/1000</f>
        <v>1.413840430000006</v>
      </c>
      <c r="G34" s="14">
        <f>SUM(C$8:C34)/1000</f>
        <v>1.0238814599999999</v>
      </c>
    </row>
    <row r="35" spans="1:7" x14ac:dyDescent="0.25">
      <c r="A35" s="4">
        <v>45227</v>
      </c>
      <c r="B35" s="5">
        <v>51.080600000000402</v>
      </c>
      <c r="C35" s="5">
        <v>22.29976999999899</v>
      </c>
      <c r="D35" s="5"/>
      <c r="E35" s="4">
        <v>45227</v>
      </c>
      <c r="F35" s="14">
        <f>SUM(B$8:B35)/1000</f>
        <v>1.4649210300000066</v>
      </c>
      <c r="G35" s="14">
        <f>SUM(C$8:C35)/1000</f>
        <v>1.0461812299999991</v>
      </c>
    </row>
    <row r="36" spans="1:7" x14ac:dyDescent="0.25">
      <c r="A36" s="4">
        <v>45228</v>
      </c>
      <c r="B36" s="5">
        <v>44.271500000007627</v>
      </c>
      <c r="C36" s="5">
        <v>18.368170000000472</v>
      </c>
      <c r="D36" s="5"/>
      <c r="E36" s="4">
        <v>45228</v>
      </c>
      <c r="F36" s="14">
        <f>SUM(B$8:B36)/1000</f>
        <v>1.5091925300000142</v>
      </c>
      <c r="G36" s="14">
        <f>SUM(C$8:C36)/1000</f>
        <v>1.0645493999999993</v>
      </c>
    </row>
    <row r="37" spans="1:7" x14ac:dyDescent="0.25">
      <c r="A37" s="4">
        <v>45229</v>
      </c>
      <c r="B37" s="5">
        <v>31.495769999999457</v>
      </c>
      <c r="C37" s="5">
        <v>44.520940000000479</v>
      </c>
      <c r="D37" s="5"/>
      <c r="E37" s="4">
        <v>45229</v>
      </c>
      <c r="F37" s="14">
        <f>SUM(B$8:B37)/1000</f>
        <v>1.5406883000000138</v>
      </c>
      <c r="G37" s="14">
        <f>SUM(C$8:C37)/1000</f>
        <v>1.1090703399999999</v>
      </c>
    </row>
    <row r="38" spans="1:7" x14ac:dyDescent="0.25">
      <c r="A38" s="4">
        <v>45230</v>
      </c>
      <c r="B38" s="5">
        <v>46.888910000003925</v>
      </c>
      <c r="C38" s="5">
        <v>40.42870999999873</v>
      </c>
      <c r="D38" s="5"/>
      <c r="E38" s="4">
        <v>45230</v>
      </c>
      <c r="F38" s="14">
        <f>SUM(B$8:B38)/1000</f>
        <v>1.5875772100000176</v>
      </c>
      <c r="G38" s="14">
        <f>SUM(C$8:C38)/1000</f>
        <v>1.1494990499999989</v>
      </c>
    </row>
    <row r="39" spans="1:7" x14ac:dyDescent="0.25">
      <c r="A39" s="4">
        <v>45231</v>
      </c>
      <c r="B39" s="5">
        <v>29.127060000017309</v>
      </c>
      <c r="C39" s="5">
        <v>19.368720000000977</v>
      </c>
      <c r="D39" s="5"/>
      <c r="E39" s="4">
        <v>45231</v>
      </c>
      <c r="F39" s="14">
        <f>SUM(B$8:B39)/1000</f>
        <v>1.6167042700000349</v>
      </c>
      <c r="G39" s="14">
        <f>SUM(C$8:C39)/1000</f>
        <v>1.1688677699999999</v>
      </c>
    </row>
    <row r="40" spans="1:7" x14ac:dyDescent="0.25">
      <c r="A40" s="4">
        <v>45232</v>
      </c>
      <c r="B40" s="5">
        <v>32.834909999993215</v>
      </c>
      <c r="C40" s="5">
        <v>29.387229999997363</v>
      </c>
      <c r="D40" s="5"/>
      <c r="E40" s="4">
        <v>45232</v>
      </c>
      <c r="F40" s="14">
        <f>SUM(B$8:B40)/1000</f>
        <v>1.6495391800000281</v>
      </c>
      <c r="G40" s="14">
        <f>SUM(C$8:C40)/1000</f>
        <v>1.1982549999999972</v>
      </c>
    </row>
    <row r="41" spans="1:7" x14ac:dyDescent="0.25">
      <c r="A41" s="4">
        <v>45233</v>
      </c>
      <c r="B41" s="5">
        <v>61.780059999979201</v>
      </c>
      <c r="C41" s="5">
        <v>29.532180000004157</v>
      </c>
      <c r="D41" s="5"/>
      <c r="E41" s="4">
        <v>45233</v>
      </c>
      <c r="F41" s="14">
        <f>SUM(B$8:B41)/1000</f>
        <v>1.7113192400000072</v>
      </c>
      <c r="G41" s="14">
        <f>SUM(C$8:C41)/1000</f>
        <v>1.2277871800000013</v>
      </c>
    </row>
    <row r="42" spans="1:7" x14ac:dyDescent="0.25">
      <c r="A42" s="4">
        <v>45234</v>
      </c>
      <c r="B42" s="5">
        <v>60.833630000003808</v>
      </c>
      <c r="C42" s="5">
        <v>38.523029999997071</v>
      </c>
      <c r="D42" s="5"/>
      <c r="E42" s="4">
        <v>45234</v>
      </c>
      <c r="F42" s="14">
        <f>SUM(B$8:B42)/1000</f>
        <v>1.7721528700000111</v>
      </c>
      <c r="G42" s="14">
        <f>SUM(C$8:C42)/1000</f>
        <v>1.2663102099999985</v>
      </c>
    </row>
    <row r="43" spans="1:7" x14ac:dyDescent="0.25">
      <c r="A43" s="4">
        <v>45235</v>
      </c>
      <c r="B43" s="5">
        <v>43.469980000014267</v>
      </c>
      <c r="C43" s="5">
        <v>31.340170000002441</v>
      </c>
      <c r="D43" s="5"/>
      <c r="E43" s="4">
        <v>45235</v>
      </c>
      <c r="F43" s="14">
        <f>SUM(B$8:B43)/1000</f>
        <v>1.8156228500000251</v>
      </c>
      <c r="G43" s="14">
        <f>SUM(C$8:C43)/1000</f>
        <v>1.297650380000001</v>
      </c>
    </row>
    <row r="44" spans="1:7" x14ac:dyDescent="0.25">
      <c r="A44" s="4">
        <v>45236</v>
      </c>
      <c r="B44" s="5">
        <v>28.094570000003376</v>
      </c>
      <c r="C44" s="5">
        <v>34.08111592840303</v>
      </c>
      <c r="D44" s="5"/>
      <c r="E44" s="4">
        <v>45236</v>
      </c>
      <c r="F44" s="14">
        <f>SUM(B$8:B44)/1000</f>
        <v>1.8437174200000286</v>
      </c>
      <c r="G44" s="14">
        <f>SUM(C$8:C44)/1000</f>
        <v>1.3317314959284039</v>
      </c>
    </row>
    <row r="45" spans="1:7" x14ac:dyDescent="0.25">
      <c r="A45" s="4">
        <v>45237</v>
      </c>
      <c r="B45" s="5">
        <v>37.361260000004513</v>
      </c>
      <c r="C45" s="5">
        <v>40.86092999999466</v>
      </c>
      <c r="D45" s="5"/>
      <c r="E45" s="4">
        <v>45237</v>
      </c>
      <c r="F45" s="14">
        <f>SUM(B$8:B45)/1000</f>
        <v>1.881078680000033</v>
      </c>
      <c r="G45" s="14">
        <f>SUM(C$8:C45)/1000</f>
        <v>1.3725924259283986</v>
      </c>
    </row>
    <row r="46" spans="1:7" x14ac:dyDescent="0.25">
      <c r="A46" s="4">
        <v>45238</v>
      </c>
      <c r="B46" s="5">
        <v>33.099609999976877</v>
      </c>
      <c r="C46" s="5">
        <v>31.295890000000735</v>
      </c>
      <c r="D46" s="5"/>
      <c r="E46" s="4">
        <v>45238</v>
      </c>
      <c r="F46" s="14">
        <f>SUM(B$8:B46)/1000</f>
        <v>1.9141782900000099</v>
      </c>
      <c r="G46" s="14">
        <f>SUM(C$8:C46)/1000</f>
        <v>1.4038883159283995</v>
      </c>
    </row>
    <row r="47" spans="1:7" x14ac:dyDescent="0.25">
      <c r="A47" s="4">
        <v>45239</v>
      </c>
      <c r="B47" s="5">
        <v>41.654800000000257</v>
      </c>
      <c r="C47" s="5">
        <v>42.93659000000342</v>
      </c>
      <c r="D47" s="5"/>
      <c r="E47" s="4">
        <v>45239</v>
      </c>
      <c r="F47" s="14">
        <f>SUM(B$8:B47)/1000</f>
        <v>1.95583309000001</v>
      </c>
      <c r="G47" s="14">
        <f>SUM(C$8:C47)/1000</f>
        <v>1.4468249059284028</v>
      </c>
    </row>
    <row r="48" spans="1:7" x14ac:dyDescent="0.25">
      <c r="A48" s="4">
        <v>45240</v>
      </c>
      <c r="B48" s="5">
        <v>35.497929999999229</v>
      </c>
      <c r="C48" s="5">
        <v>45.416360000003785</v>
      </c>
      <c r="D48" s="5"/>
      <c r="E48" s="4">
        <v>45240</v>
      </c>
      <c r="F48" s="14">
        <f>SUM(B$8:B48)/1000</f>
        <v>1.9913310200000094</v>
      </c>
      <c r="G48" s="14">
        <f>SUM(C$8:C48)/1000</f>
        <v>1.4922412659284066</v>
      </c>
    </row>
    <row r="49" spans="1:7" x14ac:dyDescent="0.25">
      <c r="A49" s="4">
        <v>45241</v>
      </c>
      <c r="B49" s="5">
        <v>45.333969999999034</v>
      </c>
      <c r="C49" s="5">
        <v>48.655319999995065</v>
      </c>
      <c r="D49" s="5"/>
      <c r="E49" s="4">
        <v>45241</v>
      </c>
      <c r="F49" s="14">
        <f>SUM(B$8:B49)/1000</f>
        <v>2.0366649900000082</v>
      </c>
      <c r="G49" s="14">
        <f>SUM(C$8:C49)/1000</f>
        <v>1.5408965859284016</v>
      </c>
    </row>
    <row r="50" spans="1:7" x14ac:dyDescent="0.25">
      <c r="A50" s="4">
        <v>45242</v>
      </c>
      <c r="B50" s="5">
        <v>64.143539999991518</v>
      </c>
      <c r="C50" s="5">
        <v>40.449429999996603</v>
      </c>
      <c r="D50" s="5"/>
      <c r="E50" s="4">
        <v>45242</v>
      </c>
      <c r="F50" s="14">
        <f>SUM(B$8:B50)/1000</f>
        <v>2.1008085299999997</v>
      </c>
      <c r="G50" s="14">
        <f>SUM(C$8:C50)/1000</f>
        <v>1.5813460159283983</v>
      </c>
    </row>
    <row r="51" spans="1:7" x14ac:dyDescent="0.25">
      <c r="A51" s="4">
        <v>45243</v>
      </c>
      <c r="B51" s="5">
        <v>56.16835000000826</v>
      </c>
      <c r="C51" s="5">
        <v>24.916210000004856</v>
      </c>
      <c r="D51" s="5"/>
      <c r="E51" s="4">
        <v>45243</v>
      </c>
      <c r="F51" s="14">
        <f>SUM(B$8:B51)/1000</f>
        <v>2.1569768800000078</v>
      </c>
      <c r="G51" s="14">
        <f>SUM(C$8:C51)/1000</f>
        <v>1.6062622259284032</v>
      </c>
    </row>
    <row r="52" spans="1:7" x14ac:dyDescent="0.25">
      <c r="A52" s="4">
        <v>45244</v>
      </c>
      <c r="B52" s="5">
        <v>67.357779999982682</v>
      </c>
      <c r="C52" s="5">
        <v>43.745080000000208</v>
      </c>
      <c r="D52" s="5"/>
      <c r="E52" s="4">
        <v>45244</v>
      </c>
      <c r="F52" s="14">
        <f>SUM(B$8:B52)/1000</f>
        <v>2.2243346599999905</v>
      </c>
      <c r="G52" s="14">
        <f>SUM(C$8:C52)/1000</f>
        <v>1.6500073059284035</v>
      </c>
    </row>
    <row r="53" spans="1:7" x14ac:dyDescent="0.25">
      <c r="A53" s="4">
        <v>45245</v>
      </c>
      <c r="B53" s="5">
        <v>63.810240000024372</v>
      </c>
      <c r="C53" s="5">
        <v>61.05704999999913</v>
      </c>
      <c r="D53" s="5"/>
      <c r="E53" s="4">
        <v>45245</v>
      </c>
      <c r="F53" s="14">
        <f>SUM(B$8:B53)/1000</f>
        <v>2.2881449000000149</v>
      </c>
      <c r="G53" s="14">
        <f>SUM(C$8:C53)/1000</f>
        <v>1.7110643559284027</v>
      </c>
    </row>
    <row r="54" spans="1:7" x14ac:dyDescent="0.25">
      <c r="A54" s="4">
        <v>45246</v>
      </c>
      <c r="B54" s="5">
        <v>59.584999999994885</v>
      </c>
      <c r="C54" s="5">
        <v>82.728869999994615</v>
      </c>
      <c r="D54" s="5"/>
      <c r="E54" s="4">
        <v>45246</v>
      </c>
      <c r="F54" s="14">
        <f>SUM(B$8:B54)/1000</f>
        <v>2.3477299000000098</v>
      </c>
      <c r="G54" s="14">
        <f>SUM(C$8:C54)/1000</f>
        <v>1.7937932259283973</v>
      </c>
    </row>
    <row r="55" spans="1:7" x14ac:dyDescent="0.25">
      <c r="A55" s="4">
        <v>45247</v>
      </c>
      <c r="B55" s="5">
        <v>58.64285999998706</v>
      </c>
      <c r="C55" s="5">
        <v>70.879409999990685</v>
      </c>
      <c r="D55" s="5"/>
      <c r="E55" s="4">
        <v>45247</v>
      </c>
      <c r="F55" s="14">
        <f>SUM(B$8:B55)/1000</f>
        <v>2.4063727599999969</v>
      </c>
      <c r="G55" s="14">
        <f>SUM(C$8:C55)/1000</f>
        <v>1.8646726359283881</v>
      </c>
    </row>
    <row r="56" spans="1:7" x14ac:dyDescent="0.25">
      <c r="A56" s="4">
        <v>45248</v>
      </c>
      <c r="B56" s="5">
        <v>70.096709999999433</v>
      </c>
      <c r="C56" s="5">
        <v>18.706571393259498</v>
      </c>
      <c r="D56" s="5"/>
      <c r="E56" s="4">
        <v>45248</v>
      </c>
      <c r="F56" s="14">
        <f>SUM(B$8:B56)/1000</f>
        <v>2.4764694699999965</v>
      </c>
      <c r="G56" s="14">
        <f>SUM(C$8:C56)/1000</f>
        <v>1.8833792073216475</v>
      </c>
    </row>
    <row r="57" spans="1:7" x14ac:dyDescent="0.25">
      <c r="A57" s="4">
        <v>45249</v>
      </c>
      <c r="B57" s="5">
        <v>72.456720000013661</v>
      </c>
      <c r="C57" s="5">
        <v>21.248349999989134</v>
      </c>
      <c r="D57" s="5"/>
      <c r="E57" s="4">
        <v>45249</v>
      </c>
      <c r="F57" s="14">
        <f>SUM(B$8:B57)/1000</f>
        <v>2.5489261900000102</v>
      </c>
      <c r="G57" s="14">
        <f>SUM(C$8:C57)/1000</f>
        <v>1.9046275573216367</v>
      </c>
    </row>
    <row r="58" spans="1:7" x14ac:dyDescent="0.25">
      <c r="A58" s="4">
        <v>45250</v>
      </c>
      <c r="B58" s="5">
        <v>78.771119999966814</v>
      </c>
      <c r="C58" s="5">
        <v>55.929860000006691</v>
      </c>
      <c r="D58" s="5"/>
      <c r="E58" s="4">
        <v>45250</v>
      </c>
      <c r="F58" s="14">
        <f>SUM(B$8:B58)/1000</f>
        <v>2.6276973099999767</v>
      </c>
      <c r="G58" s="14">
        <f>SUM(C$8:C58)/1000</f>
        <v>1.9605574173216436</v>
      </c>
    </row>
    <row r="59" spans="1:7" x14ac:dyDescent="0.25">
      <c r="A59" s="4">
        <v>45251</v>
      </c>
      <c r="B59" s="5">
        <v>76.459460000008988</v>
      </c>
      <c r="C59" s="5">
        <v>69.912629999993271</v>
      </c>
      <c r="D59" s="5"/>
      <c r="E59" s="4">
        <v>45251</v>
      </c>
      <c r="F59" s="14">
        <f>SUM(B$8:B59)/1000</f>
        <v>2.7041567699999858</v>
      </c>
      <c r="G59" s="14">
        <f>SUM(C$8:C59)/1000</f>
        <v>2.0304700473216366</v>
      </c>
    </row>
    <row r="60" spans="1:7" x14ac:dyDescent="0.25">
      <c r="A60" s="4">
        <v>45252</v>
      </c>
      <c r="B60" s="5">
        <v>80.536549999955582</v>
      </c>
      <c r="C60" s="5">
        <v>41.547459999996406</v>
      </c>
      <c r="D60" s="5"/>
      <c r="E60" s="4">
        <v>45252</v>
      </c>
      <c r="F60" s="14">
        <f>SUM(B$8:B60)/1000</f>
        <v>2.7846933199999415</v>
      </c>
      <c r="G60" s="14">
        <f>SUM(C$8:C60)/1000</f>
        <v>2.0720175073216334</v>
      </c>
    </row>
    <row r="61" spans="1:7" x14ac:dyDescent="0.25">
      <c r="A61" s="4">
        <v>45253</v>
      </c>
      <c r="B61" s="5">
        <v>55.250470000001762</v>
      </c>
      <c r="C61" s="5">
        <v>19.23312000004022</v>
      </c>
      <c r="D61" s="5"/>
      <c r="E61" s="4">
        <v>45253</v>
      </c>
      <c r="F61" s="14">
        <f>SUM(B$8:B61)/1000</f>
        <v>2.8399437899999436</v>
      </c>
      <c r="G61" s="14">
        <f>SUM(C$8:C61)/1000</f>
        <v>2.0912506273216738</v>
      </c>
    </row>
    <row r="62" spans="1:7" x14ac:dyDescent="0.25">
      <c r="A62" s="4">
        <v>45254</v>
      </c>
      <c r="B62" s="5">
        <v>53.391310000026522</v>
      </c>
      <c r="C62" s="5">
        <v>27.427199999964675</v>
      </c>
      <c r="D62" s="5"/>
      <c r="E62" s="4">
        <v>45254</v>
      </c>
      <c r="F62" s="14">
        <f>SUM(B$8:B62)/1000</f>
        <v>2.8933350999999696</v>
      </c>
      <c r="G62" s="14">
        <f>SUM(C$8:C62)/1000</f>
        <v>2.1186778273216382</v>
      </c>
    </row>
    <row r="63" spans="1:7" x14ac:dyDescent="0.25">
      <c r="A63" s="4">
        <v>45255</v>
      </c>
      <c r="B63" s="5">
        <v>61.027559999998765</v>
      </c>
      <c r="C63" s="5">
        <v>53.4196700000319</v>
      </c>
      <c r="D63" s="5"/>
      <c r="E63" s="4">
        <v>45255</v>
      </c>
      <c r="F63" s="14">
        <f>SUM(B$8:B63)/1000</f>
        <v>2.9543626599999686</v>
      </c>
      <c r="G63" s="14">
        <f>SUM(C$8:C63)/1000</f>
        <v>2.1720974973216705</v>
      </c>
    </row>
    <row r="64" spans="1:7" x14ac:dyDescent="0.25">
      <c r="A64" s="4">
        <v>45256</v>
      </c>
      <c r="B64" s="5">
        <v>46.532309999999967</v>
      </c>
      <c r="C64" s="5">
        <v>68.646300000000736</v>
      </c>
      <c r="D64" s="5"/>
      <c r="E64" s="4">
        <v>45256</v>
      </c>
      <c r="F64" s="14">
        <f>SUM(B$8:B64)/1000</f>
        <v>3.0008949699999685</v>
      </c>
      <c r="G64" s="14">
        <f>SUM(C$8:C64)/1000</f>
        <v>2.2407437973216711</v>
      </c>
    </row>
    <row r="65" spans="1:7" x14ac:dyDescent="0.25">
      <c r="A65" s="4">
        <v>45257</v>
      </c>
      <c r="B65" s="5">
        <v>65.870140000005676</v>
      </c>
      <c r="C65" s="5">
        <v>61.369030000017979</v>
      </c>
      <c r="D65" s="5"/>
      <c r="E65" s="4">
        <v>45257</v>
      </c>
      <c r="F65" s="14">
        <f>SUM(B$8:B65)/1000</f>
        <v>3.0667651099999738</v>
      </c>
      <c r="G65" s="14">
        <f>SUM(C$8:C65)/1000</f>
        <v>2.3021128273216891</v>
      </c>
    </row>
    <row r="66" spans="1:7" x14ac:dyDescent="0.25">
      <c r="A66" s="4">
        <v>45258</v>
      </c>
      <c r="B66" s="5">
        <v>90.385419999989537</v>
      </c>
      <c r="C66" s="5">
        <v>73.948180000000022</v>
      </c>
      <c r="D66" s="5"/>
      <c r="E66" s="4">
        <v>45258</v>
      </c>
      <c r="F66" s="14">
        <f>SUM(B$8:B66)/1000</f>
        <v>3.1571505299999636</v>
      </c>
      <c r="G66" s="14">
        <f>SUM(C$8:C66)/1000</f>
        <v>2.376061007321689</v>
      </c>
    </row>
    <row r="67" spans="1:7" x14ac:dyDescent="0.25">
      <c r="A67" s="4">
        <v>45259</v>
      </c>
      <c r="B67" s="5">
        <v>89.376899999933286</v>
      </c>
      <c r="C67" s="5">
        <v>92.384469999978776</v>
      </c>
      <c r="D67" s="5"/>
      <c r="E67" s="4">
        <v>45259</v>
      </c>
      <c r="F67" s="14">
        <f>SUM(B$8:B67)/1000</f>
        <v>3.246527429999897</v>
      </c>
      <c r="G67" s="14">
        <f>SUM(C$8:C67)/1000</f>
        <v>2.4684454773216675</v>
      </c>
    </row>
    <row r="68" spans="1:7" x14ac:dyDescent="0.25">
      <c r="A68" s="4">
        <v>45260</v>
      </c>
      <c r="B68" s="5">
        <v>87.095000000008767</v>
      </c>
      <c r="C68" s="5">
        <v>102.40203999999504</v>
      </c>
      <c r="D68" s="5"/>
      <c r="E68" s="4">
        <v>45260</v>
      </c>
      <c r="F68" s="14">
        <f>SUM(B$8:B68)/1000</f>
        <v>3.3336224299999055</v>
      </c>
      <c r="G68" s="14">
        <f>SUM(C$8:C68)/1000</f>
        <v>2.5708475173216625</v>
      </c>
    </row>
    <row r="69" spans="1:7" x14ac:dyDescent="0.25">
      <c r="A69" s="4">
        <v>45261</v>
      </c>
      <c r="B69" s="5">
        <v>87.398739999995954</v>
      </c>
      <c r="C69" s="5">
        <v>102.57527000001322</v>
      </c>
      <c r="D69" s="5"/>
      <c r="E69" s="4">
        <v>45261</v>
      </c>
      <c r="F69" s="14">
        <f>SUM(B$8:B69)/1000</f>
        <v>3.4210211699999018</v>
      </c>
      <c r="G69" s="14">
        <f>SUM(C$8:C69)/1000</f>
        <v>2.6734227873216754</v>
      </c>
    </row>
    <row r="70" spans="1:7" x14ac:dyDescent="0.25">
      <c r="A70" s="4">
        <v>45262</v>
      </c>
      <c r="B70" s="5">
        <v>69.294120000020428</v>
      </c>
      <c r="C70" s="5">
        <v>84.233219999990368</v>
      </c>
      <c r="D70" s="5"/>
      <c r="E70" s="4">
        <v>45262</v>
      </c>
      <c r="F70" s="14">
        <f>SUM(B$8:B70)/1000</f>
        <v>3.4903152899999221</v>
      </c>
      <c r="G70" s="14">
        <f>SUM(C$8:C70)/1000</f>
        <v>2.7576560073216658</v>
      </c>
    </row>
    <row r="71" spans="1:7" x14ac:dyDescent="0.25">
      <c r="A71" s="4">
        <v>45263</v>
      </c>
      <c r="B71" s="5">
        <v>52.121299999993845</v>
      </c>
      <c r="C71" s="5">
        <v>60.85176000001055</v>
      </c>
      <c r="D71" s="5"/>
      <c r="E71" s="4">
        <v>45263</v>
      </c>
      <c r="F71" s="14">
        <f>SUM(B$8:B71)/1000</f>
        <v>3.542436589999916</v>
      </c>
      <c r="G71" s="14">
        <f>SUM(C$8:C71)/1000</f>
        <v>2.8185077673216763</v>
      </c>
    </row>
    <row r="72" spans="1:7" x14ac:dyDescent="0.25">
      <c r="A72" s="4">
        <v>45264</v>
      </c>
      <c r="B72" s="5">
        <v>46.439240000012866</v>
      </c>
      <c r="C72" s="5">
        <v>63.480979999986587</v>
      </c>
      <c r="D72" s="5"/>
      <c r="E72" s="4">
        <v>45264</v>
      </c>
      <c r="F72" s="14">
        <f>SUM(B$8:B72)/1000</f>
        <v>3.588875829999929</v>
      </c>
      <c r="G72" s="14">
        <f>SUM(C$8:C72)/1000</f>
        <v>2.881988747321663</v>
      </c>
    </row>
    <row r="73" spans="1:7" x14ac:dyDescent="0.25">
      <c r="A73" s="4">
        <v>45265</v>
      </c>
      <c r="B73" s="5">
        <v>78.6806700000066</v>
      </c>
      <c r="C73" s="5">
        <v>88.943760000015544</v>
      </c>
      <c r="D73" s="5"/>
      <c r="E73" s="4">
        <v>45265</v>
      </c>
      <c r="F73" s="14">
        <f>SUM(B$8:B73)/1000</f>
        <v>3.6675564999999355</v>
      </c>
      <c r="G73" s="14">
        <f>SUM(C$8:C73)/1000</f>
        <v>2.9709325073216788</v>
      </c>
    </row>
    <row r="74" spans="1:7" x14ac:dyDescent="0.25">
      <c r="A74" s="4">
        <v>45266</v>
      </c>
      <c r="B74" s="5">
        <v>79.055369999987363</v>
      </c>
      <c r="C74" s="5">
        <v>83.807080000016171</v>
      </c>
      <c r="D74" s="5"/>
      <c r="E74" s="4">
        <v>45266</v>
      </c>
      <c r="F74" s="14">
        <f>SUM(B$8:B74)/1000</f>
        <v>3.7466118699999229</v>
      </c>
      <c r="G74" s="14">
        <f>SUM(C$8:C74)/1000</f>
        <v>3.0547395873216945</v>
      </c>
    </row>
    <row r="75" spans="1:7" x14ac:dyDescent="0.25">
      <c r="A75" s="4">
        <v>45267</v>
      </c>
      <c r="B75" s="5">
        <v>83.494819999976357</v>
      </c>
      <c r="C75" s="5">
        <v>52.833470000006415</v>
      </c>
      <c r="D75" s="5"/>
      <c r="E75" s="4">
        <v>45267</v>
      </c>
      <c r="F75" s="14">
        <f>SUM(B$8:B75)/1000</f>
        <v>3.8301066899998992</v>
      </c>
      <c r="G75" s="14">
        <f>SUM(C$8:C75)/1000</f>
        <v>3.1075730573217011</v>
      </c>
    </row>
    <row r="76" spans="1:7" x14ac:dyDescent="0.25">
      <c r="A76" s="4">
        <v>45268</v>
      </c>
      <c r="B76" s="5">
        <v>91.227700000003921</v>
      </c>
      <c r="C76" s="5">
        <v>51.722849999983112</v>
      </c>
      <c r="D76" s="5"/>
      <c r="E76" s="4">
        <v>45268</v>
      </c>
      <c r="F76" s="14">
        <f>SUM(B$8:B76)/1000</f>
        <v>3.9213343899999029</v>
      </c>
      <c r="G76" s="14">
        <f>SUM(C$8:C76)/1000</f>
        <v>3.1592959073216842</v>
      </c>
    </row>
    <row r="77" spans="1:7" x14ac:dyDescent="0.25">
      <c r="A77" s="4">
        <v>45269</v>
      </c>
      <c r="B77" s="5">
        <v>90.520360000016467</v>
      </c>
      <c r="C77" s="5">
        <v>16.091819999998712</v>
      </c>
      <c r="D77" s="5"/>
      <c r="E77" s="4">
        <v>45269</v>
      </c>
      <c r="F77" s="14">
        <f>SUM(B$8:B77)/1000</f>
        <v>4.0118547499999195</v>
      </c>
      <c r="G77" s="14">
        <f>SUM(C$8:C77)/1000</f>
        <v>3.1753877273216831</v>
      </c>
    </row>
    <row r="78" spans="1:7" x14ac:dyDescent="0.25">
      <c r="A78" s="4">
        <v>45270</v>
      </c>
      <c r="B78" s="5">
        <v>88.085069999996676</v>
      </c>
      <c r="C78" s="5">
        <v>25.438969999982202</v>
      </c>
      <c r="D78" s="5"/>
      <c r="E78" s="4">
        <v>45270</v>
      </c>
      <c r="F78" s="14">
        <f>SUM(B$8:B78)/1000</f>
        <v>4.099939819999916</v>
      </c>
      <c r="G78" s="14">
        <f>SUM(C$8:C78)/1000</f>
        <v>3.2008266973216655</v>
      </c>
    </row>
    <row r="79" spans="1:7" x14ac:dyDescent="0.25">
      <c r="A79" s="4">
        <v>45271</v>
      </c>
      <c r="B79" s="5">
        <v>94.256669999981852</v>
      </c>
      <c r="C79" s="5">
        <v>62.209779999988456</v>
      </c>
      <c r="D79" s="5"/>
      <c r="E79" s="4">
        <v>45271</v>
      </c>
      <c r="F79" s="14">
        <f>SUM(B$8:B79)/1000</f>
        <v>4.1941964899998974</v>
      </c>
      <c r="G79" s="14">
        <f>SUM(C$8:C79)/1000</f>
        <v>3.2630364773216538</v>
      </c>
    </row>
    <row r="80" spans="1:7" x14ac:dyDescent="0.25">
      <c r="A80" s="4">
        <v>45272</v>
      </c>
      <c r="B80" s="5">
        <v>100.80098000002491</v>
      </c>
      <c r="C80" s="5">
        <v>66.404980000041277</v>
      </c>
      <c r="D80" s="5"/>
      <c r="E80" s="4">
        <v>45272</v>
      </c>
      <c r="F80" s="14">
        <f>SUM(B$8:B80)/1000</f>
        <v>4.294997469999922</v>
      </c>
      <c r="G80" s="14">
        <f>SUM(C$8:C80)/1000</f>
        <v>3.3294414573216948</v>
      </c>
    </row>
    <row r="81" spans="1:7" x14ac:dyDescent="0.25">
      <c r="A81" s="4">
        <v>45273</v>
      </c>
      <c r="B81" s="5">
        <v>95.608420000010412</v>
      </c>
      <c r="C81" s="5">
        <v>70.378769999963168</v>
      </c>
      <c r="D81" s="5"/>
      <c r="E81" s="4">
        <v>45273</v>
      </c>
      <c r="F81" s="14">
        <f>SUM(B$8:B81)/1000</f>
        <v>4.3906058899999323</v>
      </c>
      <c r="G81" s="14">
        <f>SUM(C$8:C81)/1000</f>
        <v>3.399820227321658</v>
      </c>
    </row>
    <row r="82" spans="1:7" x14ac:dyDescent="0.25">
      <c r="A82" s="4">
        <v>45274</v>
      </c>
      <c r="B82" s="5">
        <v>90.691009999988808</v>
      </c>
      <c r="C82" s="5">
        <v>74.643529999985489</v>
      </c>
      <c r="D82" s="5"/>
      <c r="E82" s="4">
        <v>45274</v>
      </c>
      <c r="F82" s="14">
        <f>SUM(B$8:B82)/1000</f>
        <v>4.4812968999999212</v>
      </c>
      <c r="G82" s="14">
        <f>SUM(C$8:C82)/1000</f>
        <v>3.4744637573216433</v>
      </c>
    </row>
    <row r="83" spans="1:7" x14ac:dyDescent="0.25">
      <c r="A83" s="4">
        <v>45275</v>
      </c>
      <c r="B83" s="5">
        <v>93.973750000037171</v>
      </c>
      <c r="C83" s="5">
        <v>54.448030000020417</v>
      </c>
      <c r="D83" s="5"/>
      <c r="E83" s="4">
        <v>45275</v>
      </c>
      <c r="F83" s="14">
        <f>SUM(B$8:B83)/1000</f>
        <v>4.5752706499999585</v>
      </c>
      <c r="G83" s="14">
        <f>SUM(C$8:C83)/1000</f>
        <v>3.5289117873216638</v>
      </c>
    </row>
    <row r="84" spans="1:7" x14ac:dyDescent="0.25">
      <c r="A84" s="4">
        <v>45276</v>
      </c>
      <c r="B84" s="5">
        <v>80.924509999980671</v>
      </c>
      <c r="C84" s="5">
        <v>21.025620000036675</v>
      </c>
      <c r="D84" s="5"/>
      <c r="E84" s="4">
        <v>45276</v>
      </c>
      <c r="F84" s="14">
        <f>SUM(B$8:B84)/1000</f>
        <v>4.6561951599999389</v>
      </c>
      <c r="G84" s="14">
        <f>SUM(C$8:C84)/1000</f>
        <v>3.5499374073217003</v>
      </c>
    </row>
    <row r="85" spans="1:7" x14ac:dyDescent="0.25">
      <c r="A85" s="4">
        <v>45277</v>
      </c>
      <c r="B85" s="5">
        <v>51.934639999999888</v>
      </c>
      <c r="C85" s="5">
        <v>17.998229999990969</v>
      </c>
      <c r="D85" s="5"/>
      <c r="E85" s="4">
        <v>45277</v>
      </c>
      <c r="F85" s="14">
        <f>SUM(B$8:B85)/1000</f>
        <v>4.7081297999999387</v>
      </c>
      <c r="G85" s="14">
        <f>SUM(C$8:C85)/1000</f>
        <v>3.5679356373216917</v>
      </c>
    </row>
    <row r="86" spans="1:7" x14ac:dyDescent="0.25">
      <c r="A86" s="4">
        <v>45278</v>
      </c>
      <c r="B86" s="5">
        <v>23.321860000006076</v>
      </c>
      <c r="C86" s="5">
        <v>37.281539999999254</v>
      </c>
      <c r="D86" s="5"/>
      <c r="E86" s="4">
        <v>45278</v>
      </c>
      <c r="F86" s="14">
        <f>SUM(B$8:B86)/1000</f>
        <v>4.7314516599999452</v>
      </c>
      <c r="G86" s="14">
        <f>SUM(C$8:C86)/1000</f>
        <v>3.6052171773216903</v>
      </c>
    </row>
    <row r="87" spans="1:7" x14ac:dyDescent="0.25">
      <c r="A87" s="4">
        <v>45279</v>
      </c>
      <c r="B87" s="5">
        <v>26.261009999993302</v>
      </c>
      <c r="C87" s="5">
        <v>38.025710000057167</v>
      </c>
      <c r="D87" s="5"/>
      <c r="E87" s="4">
        <v>45279</v>
      </c>
      <c r="F87" s="14">
        <f>SUM(B$8:B87)/1000</f>
        <v>4.7577126699999379</v>
      </c>
      <c r="G87" s="14">
        <f>SUM(C$8:C87)/1000</f>
        <v>3.6432428873217479</v>
      </c>
    </row>
    <row r="88" spans="1:7" x14ac:dyDescent="0.25">
      <c r="A88" s="4">
        <v>45280</v>
      </c>
      <c r="B88" s="5">
        <v>26.58761000001936</v>
      </c>
      <c r="C88" s="5">
        <v>14.875899999983492</v>
      </c>
      <c r="D88" s="5"/>
      <c r="E88" s="4">
        <v>45280</v>
      </c>
      <c r="F88" s="14">
        <f>SUM(B$8:B88)/1000</f>
        <v>4.7843002799999574</v>
      </c>
      <c r="G88" s="14">
        <f>SUM(C$8:C88)/1000</f>
        <v>3.6581187873217313</v>
      </c>
    </row>
    <row r="89" spans="1:7" x14ac:dyDescent="0.25">
      <c r="A89" s="4">
        <v>45281</v>
      </c>
      <c r="B89" s="5">
        <v>29.415509999992597</v>
      </c>
      <c r="C89" s="5">
        <v>14.515300000001464</v>
      </c>
      <c r="D89" s="5"/>
      <c r="E89" s="4">
        <v>45281</v>
      </c>
      <c r="F89" s="14">
        <f>SUM(B$8:B89)/1000</f>
        <v>4.8137157899999501</v>
      </c>
      <c r="G89" s="14">
        <f>SUM(C$8:C89)/1000</f>
        <v>3.6726340873217329</v>
      </c>
    </row>
    <row r="90" spans="1:7" x14ac:dyDescent="0.25">
      <c r="A90" s="4">
        <v>45282</v>
      </c>
      <c r="B90" s="5">
        <v>63.499640000002671</v>
      </c>
      <c r="C90" s="5">
        <v>17.324309999989218</v>
      </c>
      <c r="D90" s="5"/>
      <c r="E90" s="4">
        <v>45282</v>
      </c>
      <c r="F90" s="14">
        <f>SUM(B$8:B90)/1000</f>
        <v>4.8772154299999526</v>
      </c>
      <c r="G90" s="14">
        <f>SUM(C$8:C90)/1000</f>
        <v>3.6899583973217216</v>
      </c>
    </row>
    <row r="91" spans="1:7" x14ac:dyDescent="0.25">
      <c r="A91" s="4">
        <v>45283</v>
      </c>
      <c r="B91" s="5">
        <v>37.592499999966108</v>
      </c>
      <c r="C91" s="5">
        <v>13.145359999983508</v>
      </c>
      <c r="D91" s="5"/>
      <c r="E91" s="4">
        <v>45283</v>
      </c>
      <c r="F91" s="14">
        <f>SUM(B$8:B91)/1000</f>
        <v>4.9148079299999186</v>
      </c>
      <c r="G91" s="14">
        <f>SUM(C$8:C91)/1000</f>
        <v>3.7031037573217054</v>
      </c>
    </row>
    <row r="92" spans="1:7" x14ac:dyDescent="0.25">
      <c r="A92" s="4">
        <v>45284</v>
      </c>
      <c r="B92" s="5">
        <v>17.258980000016997</v>
      </c>
      <c r="C92" s="5">
        <v>11.909920000033297</v>
      </c>
      <c r="D92" s="5"/>
      <c r="E92" s="4">
        <v>45284</v>
      </c>
      <c r="F92" s="14">
        <f>SUM(B$8:B92)/1000</f>
        <v>4.9320669099999357</v>
      </c>
      <c r="G92" s="14">
        <f>SUM(C$8:C92)/1000</f>
        <v>3.7150136773217386</v>
      </c>
    </row>
    <row r="93" spans="1:7" x14ac:dyDescent="0.25">
      <c r="A93" s="4">
        <v>45285</v>
      </c>
      <c r="B93" s="5">
        <v>16.752559999998446</v>
      </c>
      <c r="C93" s="5">
        <v>13.245070000010012</v>
      </c>
      <c r="D93" s="5"/>
      <c r="E93" s="4">
        <v>45285</v>
      </c>
      <c r="F93" s="14">
        <f>SUM(B$8:B93)/1000</f>
        <v>4.9488194699999344</v>
      </c>
      <c r="G93" s="14">
        <f>SUM(C$8:C93)/1000</f>
        <v>3.7282587473217488</v>
      </c>
    </row>
    <row r="94" spans="1:7" x14ac:dyDescent="0.25">
      <c r="A94" s="4">
        <v>45286</v>
      </c>
      <c r="B94" s="5">
        <v>13.309120000030214</v>
      </c>
      <c r="C94" s="5">
        <v>27.839389999944899</v>
      </c>
      <c r="D94" s="5"/>
      <c r="E94" s="4">
        <v>45286</v>
      </c>
      <c r="F94" s="14">
        <f>SUM(B$8:B94)/1000</f>
        <v>4.9621285899999643</v>
      </c>
      <c r="G94" s="14">
        <f>SUM(C$8:C94)/1000</f>
        <v>3.7560981373216937</v>
      </c>
    </row>
    <row r="95" spans="1:7" x14ac:dyDescent="0.25">
      <c r="A95" s="4">
        <v>45287</v>
      </c>
      <c r="B95" s="5">
        <v>12.120410000009445</v>
      </c>
      <c r="C95" s="5">
        <v>12.952920000041559</v>
      </c>
      <c r="D95" s="5"/>
      <c r="E95" s="4">
        <v>45287</v>
      </c>
      <c r="F95" s="14">
        <f>SUM(B$8:B95)/1000</f>
        <v>4.9742489999999737</v>
      </c>
      <c r="G95" s="14">
        <f>SUM(C$8:C95)/1000</f>
        <v>3.7690510573217351</v>
      </c>
    </row>
    <row r="96" spans="1:7" x14ac:dyDescent="0.25">
      <c r="A96" s="4">
        <v>45288</v>
      </c>
      <c r="B96" s="5">
        <v>14.737650000000526</v>
      </c>
      <c r="C96" s="5">
        <v>11.608499999982234</v>
      </c>
      <c r="D96" s="5"/>
      <c r="E96" s="4">
        <v>45288</v>
      </c>
      <c r="F96" s="14">
        <f>SUM(B$8:B96)/1000</f>
        <v>4.9889866499999744</v>
      </c>
      <c r="G96" s="14">
        <f>SUM(C$8:C96)/1000</f>
        <v>3.7806595573217172</v>
      </c>
    </row>
    <row r="97" spans="1:7" x14ac:dyDescent="0.25">
      <c r="A97" s="4">
        <v>45289</v>
      </c>
      <c r="B97" s="5">
        <v>11.097020000004127</v>
      </c>
      <c r="C97" s="5">
        <v>15.276322601723182</v>
      </c>
      <c r="D97" s="5"/>
      <c r="E97" s="4">
        <v>45289</v>
      </c>
      <c r="F97" s="14">
        <f>SUM(B$8:B97)/1000</f>
        <v>5.0000836699999782</v>
      </c>
      <c r="G97" s="14">
        <f>SUM(C$8:C97)/1000</f>
        <v>3.7959358799234404</v>
      </c>
    </row>
    <row r="98" spans="1:7" x14ac:dyDescent="0.25">
      <c r="A98" s="4">
        <v>45290</v>
      </c>
      <c r="B98" s="5">
        <v>11.538139999966878</v>
      </c>
      <c r="C98" s="5">
        <v>13.419482974335867</v>
      </c>
      <c r="D98" s="5"/>
      <c r="E98" s="4">
        <v>45290</v>
      </c>
      <c r="F98" s="14">
        <f>SUM(B$8:B98)/1000</f>
        <v>5.0116218099999452</v>
      </c>
      <c r="G98" s="14">
        <f>SUM(C$8:C98)/1000</f>
        <v>3.8093553628977768</v>
      </c>
    </row>
    <row r="99" spans="1:7" x14ac:dyDescent="0.25">
      <c r="A99" s="4">
        <v>45291</v>
      </c>
      <c r="B99" s="5">
        <v>23.953389999999935</v>
      </c>
      <c r="C99" s="5">
        <v>20.780819999993422</v>
      </c>
      <c r="D99" s="5"/>
      <c r="E99" s="4">
        <v>45291</v>
      </c>
      <c r="F99" s="14">
        <f>SUM(B$8:B99)/1000</f>
        <v>5.0355751999999452</v>
      </c>
      <c r="G99" s="14">
        <f>SUM(C$8:C99)/1000</f>
        <v>3.8301361828977702</v>
      </c>
    </row>
    <row r="100" spans="1:7" x14ac:dyDescent="0.25">
      <c r="A100" s="4">
        <v>45292</v>
      </c>
      <c r="B100" s="5">
        <v>22.027160000018153</v>
      </c>
      <c r="C100" s="5">
        <v>20.853840000006606</v>
      </c>
      <c r="D100" s="5"/>
      <c r="E100" s="4">
        <v>45292</v>
      </c>
      <c r="F100" s="14">
        <f>SUM(B$8:B100)/1000</f>
        <v>5.0576023599999624</v>
      </c>
      <c r="G100" s="14">
        <f>SUM(C$8:C100)/1000</f>
        <v>3.8509900228977769</v>
      </c>
    </row>
    <row r="101" spans="1:7" x14ac:dyDescent="0.25">
      <c r="A101" s="4">
        <v>45293</v>
      </c>
      <c r="B101" s="5">
        <v>32.584850000045591</v>
      </c>
      <c r="C101" s="5">
        <v>36.437211019071178</v>
      </c>
      <c r="D101" s="5"/>
      <c r="E101" s="4">
        <v>45293</v>
      </c>
      <c r="F101" s="14">
        <f>SUM(B$8:B101)/1000</f>
        <v>5.0901872100000078</v>
      </c>
      <c r="G101" s="14">
        <f>SUM(C$8:C101)/1000</f>
        <v>3.8874272339168479</v>
      </c>
    </row>
    <row r="102" spans="1:7" x14ac:dyDescent="0.25">
      <c r="A102" s="4">
        <v>45294</v>
      </c>
      <c r="B102" s="5">
        <v>24.820839999961301</v>
      </c>
      <c r="C102" s="5">
        <v>44.350419999971272</v>
      </c>
      <c r="D102" s="5"/>
      <c r="E102" s="4">
        <v>45294</v>
      </c>
      <c r="F102" s="14">
        <f>SUM(B$8:B102)/1000</f>
        <v>5.1150080499999691</v>
      </c>
      <c r="G102" s="14">
        <f>SUM(C$8:C102)/1000</f>
        <v>3.9317776539168188</v>
      </c>
    </row>
    <row r="103" spans="1:7" x14ac:dyDescent="0.25">
      <c r="A103" s="4">
        <v>45295</v>
      </c>
      <c r="B103" s="5">
        <v>17.183640000016329</v>
      </c>
      <c r="C103" s="5">
        <v>66.49412999999339</v>
      </c>
      <c r="D103" s="5"/>
      <c r="E103" s="4">
        <v>45295</v>
      </c>
      <c r="F103" s="14">
        <f>SUM(B$8:B103)/1000</f>
        <v>5.1321916899999858</v>
      </c>
      <c r="G103" s="14">
        <f>SUM(C$8:C103)/1000</f>
        <v>3.9982717839168123</v>
      </c>
    </row>
    <row r="104" spans="1:7" x14ac:dyDescent="0.25">
      <c r="A104" s="4">
        <v>45296</v>
      </c>
      <c r="B104" s="5">
        <v>32.884129999959754</v>
      </c>
      <c r="C104" s="5">
        <v>57.576950000051468</v>
      </c>
      <c r="D104" s="5"/>
      <c r="E104" s="4">
        <v>45296</v>
      </c>
      <c r="F104" s="14">
        <f>SUM(B$8:B104)/1000</f>
        <v>5.1650758199999451</v>
      </c>
      <c r="G104" s="14">
        <f>SUM(C$8:C104)/1000</f>
        <v>4.0558487339168634</v>
      </c>
    </row>
    <row r="105" spans="1:7" x14ac:dyDescent="0.25">
      <c r="A105" s="4">
        <v>45297</v>
      </c>
      <c r="B105" s="5">
        <v>24.86714000010166</v>
      </c>
      <c r="C105" s="5">
        <v>57.654019999996706</v>
      </c>
      <c r="D105" s="5"/>
      <c r="E105" s="4">
        <v>45297</v>
      </c>
      <c r="F105" s="14">
        <f>SUM(B$8:B105)/1000</f>
        <v>5.1899429600000468</v>
      </c>
      <c r="G105" s="14">
        <f>SUM(C$8:C105)/1000</f>
        <v>4.11350275391686</v>
      </c>
    </row>
    <row r="106" spans="1:7" x14ac:dyDescent="0.25">
      <c r="A106" s="4">
        <v>45298</v>
      </c>
      <c r="B106" s="5">
        <v>14.176599999997398</v>
      </c>
      <c r="C106" s="5">
        <v>61.49031000000145</v>
      </c>
      <c r="D106" s="5"/>
      <c r="E106" s="4">
        <v>45298</v>
      </c>
      <c r="F106" s="14">
        <f>SUM(B$8:B106)/1000</f>
        <v>5.2041195600000441</v>
      </c>
      <c r="G106" s="14">
        <f>SUM(C$8:C106)/1000</f>
        <v>4.1749930639168618</v>
      </c>
    </row>
    <row r="107" spans="1:7" x14ac:dyDescent="0.25">
      <c r="A107" s="4">
        <v>45299</v>
      </c>
      <c r="B107" s="5">
        <v>16.027079999892916</v>
      </c>
      <c r="C107" s="5">
        <v>84.031899999959364</v>
      </c>
      <c r="D107" s="5"/>
      <c r="E107" s="4">
        <v>45299</v>
      </c>
      <c r="F107" s="14">
        <f>SUM(B$8:B107)/1000</f>
        <v>5.2201466399999363</v>
      </c>
      <c r="G107" s="14">
        <f>SUM(C$8:C107)/1000</f>
        <v>4.2590249639168203</v>
      </c>
    </row>
    <row r="108" spans="1:7" x14ac:dyDescent="0.25">
      <c r="A108" s="4">
        <v>45300</v>
      </c>
      <c r="B108" s="5">
        <v>20.754320000103153</v>
      </c>
      <c r="C108" s="5">
        <v>90.375469999998003</v>
      </c>
      <c r="D108" s="5"/>
      <c r="E108" s="4">
        <v>45300</v>
      </c>
      <c r="F108" s="14">
        <f>SUM(B$8:B108)/1000</f>
        <v>5.2409009600000394</v>
      </c>
      <c r="G108" s="14">
        <f>SUM(C$8:C108)/1000</f>
        <v>4.3494004339168191</v>
      </c>
    </row>
    <row r="109" spans="1:7" x14ac:dyDescent="0.25">
      <c r="A109" s="4">
        <v>45301</v>
      </c>
      <c r="B109" s="5">
        <v>17.172469999999414</v>
      </c>
      <c r="C109" s="5">
        <v>99.792390000031375</v>
      </c>
      <c r="D109" s="5"/>
      <c r="E109" s="4">
        <v>45301</v>
      </c>
      <c r="F109" s="14">
        <f>SUM(B$8:B109)/1000</f>
        <v>5.2580734300000387</v>
      </c>
      <c r="G109" s="14">
        <f>SUM(C$8:C109)/1000</f>
        <v>4.4491928239168503</v>
      </c>
    </row>
    <row r="110" spans="1:7" x14ac:dyDescent="0.25">
      <c r="A110" s="4">
        <v>45302</v>
      </c>
      <c r="B110" s="5">
        <v>13.781389999976321</v>
      </c>
      <c r="C110" s="5">
        <v>100.58761999997662</v>
      </c>
      <c r="D110" s="5"/>
      <c r="E110" s="4">
        <v>45302</v>
      </c>
      <c r="F110" s="14">
        <f>SUM(B$8:B110)/1000</f>
        <v>5.2718548200000148</v>
      </c>
      <c r="G110" s="14">
        <f>SUM(C$8:C110)/1000</f>
        <v>4.549780443916827</v>
      </c>
    </row>
    <row r="111" spans="1:7" x14ac:dyDescent="0.25">
      <c r="A111" s="4">
        <v>45303</v>
      </c>
      <c r="B111" s="5">
        <v>16.573919999995169</v>
      </c>
      <c r="C111" s="5">
        <v>92.968070000013029</v>
      </c>
      <c r="D111" s="5"/>
      <c r="E111" s="4">
        <v>45303</v>
      </c>
      <c r="F111" s="14">
        <f>SUM(B$8:B111)/1000</f>
        <v>5.2884287400000103</v>
      </c>
      <c r="G111" s="14">
        <f>SUM(C$8:C111)/1000</f>
        <v>4.642748513916839</v>
      </c>
    </row>
    <row r="112" spans="1:7" x14ac:dyDescent="0.25">
      <c r="A112" s="4">
        <v>45304</v>
      </c>
      <c r="B112" s="5">
        <v>19.187289999909694</v>
      </c>
      <c r="C112" s="5">
        <v>66.7104999999748</v>
      </c>
      <c r="D112" s="5"/>
      <c r="E112" s="4">
        <v>45304</v>
      </c>
      <c r="F112" s="14">
        <f>SUM(B$8:B112)/1000</f>
        <v>5.3076160299999202</v>
      </c>
      <c r="G112" s="14">
        <f>SUM(C$8:C112)/1000</f>
        <v>4.7094590139168142</v>
      </c>
    </row>
    <row r="113" spans="1:7" x14ac:dyDescent="0.25">
      <c r="A113" s="4">
        <v>45305</v>
      </c>
      <c r="B113" s="5">
        <v>13.190200000052272</v>
      </c>
      <c r="C113" s="5">
        <v>42.474930000035215</v>
      </c>
      <c r="D113" s="5"/>
      <c r="E113" s="4">
        <v>45305</v>
      </c>
      <c r="F113" s="14">
        <f>SUM(B$8:B113)/1000</f>
        <v>5.3208062299999721</v>
      </c>
      <c r="G113" s="14">
        <f>SUM(C$8:C113)/1000</f>
        <v>4.7519339439168489</v>
      </c>
    </row>
    <row r="114" spans="1:7" x14ac:dyDescent="0.25">
      <c r="A114" s="4">
        <v>45306</v>
      </c>
      <c r="B114" s="5">
        <v>34.060609999972058</v>
      </c>
      <c r="C114" s="5">
        <v>81.674669999997676</v>
      </c>
      <c r="D114" s="5"/>
      <c r="E114" s="4">
        <v>45306</v>
      </c>
      <c r="F114" s="14">
        <f>SUM(B$8:B114)/1000</f>
        <v>5.3548668399999446</v>
      </c>
      <c r="G114" s="14">
        <f>SUM(C$8:C114)/1000</f>
        <v>4.8336086139168462</v>
      </c>
    </row>
    <row r="115" spans="1:7" x14ac:dyDescent="0.25">
      <c r="A115" s="4">
        <v>45307</v>
      </c>
      <c r="B115" s="5">
        <v>60.529190000033665</v>
      </c>
      <c r="C115" s="5">
        <v>88.992999999989792</v>
      </c>
      <c r="D115" s="5"/>
      <c r="E115" s="4">
        <v>45307</v>
      </c>
      <c r="F115" s="14">
        <f>SUM(B$8:B115)/1000</f>
        <v>5.4153960299999779</v>
      </c>
      <c r="G115" s="14">
        <f>SUM(C$8:C115)/1000</f>
        <v>4.9226016139168358</v>
      </c>
    </row>
    <row r="116" spans="1:7" x14ac:dyDescent="0.25">
      <c r="A116" s="4">
        <v>45308</v>
      </c>
      <c r="B116" s="5">
        <v>66.49967999999194</v>
      </c>
      <c r="C116" s="5">
        <v>94.944420000015555</v>
      </c>
      <c r="D116" s="5"/>
      <c r="E116" s="4">
        <v>45308</v>
      </c>
      <c r="F116" s="14">
        <f>SUM(B$8:B116)/1000</f>
        <v>5.4818957099999697</v>
      </c>
      <c r="G116" s="14">
        <f>SUM(C$8:C116)/1000</f>
        <v>5.0175460339168509</v>
      </c>
    </row>
    <row r="117" spans="1:7" x14ac:dyDescent="0.25">
      <c r="A117" s="4">
        <v>45309</v>
      </c>
      <c r="B117" s="5">
        <v>63.765360000048759</v>
      </c>
      <c r="C117" s="5">
        <v>88.748659999983275</v>
      </c>
      <c r="D117" s="5"/>
      <c r="E117" s="4">
        <v>45309</v>
      </c>
      <c r="F117" s="14">
        <f>SUM(B$8:B117)/1000</f>
        <v>5.5456610700000182</v>
      </c>
      <c r="G117" s="14">
        <f>SUM(C$8:C117)/1000</f>
        <v>5.1062946939168343</v>
      </c>
    </row>
    <row r="118" spans="1:7" x14ac:dyDescent="0.25">
      <c r="A118" s="4">
        <v>45310</v>
      </c>
      <c r="B118" s="5">
        <v>76.842350000007386</v>
      </c>
      <c r="C118" s="5">
        <v>70.228800000005037</v>
      </c>
      <c r="D118" s="5"/>
      <c r="E118" s="4">
        <v>45310</v>
      </c>
      <c r="F118" s="14">
        <f>SUM(B$8:B118)/1000</f>
        <v>5.6225034200000259</v>
      </c>
      <c r="G118" s="14">
        <f>SUM(C$8:C118)/1000</f>
        <v>5.1765234939168394</v>
      </c>
    </row>
    <row r="119" spans="1:7" x14ac:dyDescent="0.25">
      <c r="A119" s="4">
        <v>45311</v>
      </c>
      <c r="B119" s="5">
        <v>72.644129999997332</v>
      </c>
      <c r="C119" s="5">
        <v>37.997195406030436</v>
      </c>
      <c r="D119" s="5"/>
      <c r="E119" s="4">
        <v>45311</v>
      </c>
      <c r="F119" s="14">
        <f>SUM(B$8:B119)/1000</f>
        <v>5.6951475500000228</v>
      </c>
      <c r="G119" s="14">
        <f>SUM(C$8:C119)/1000</f>
        <v>5.2145206893228693</v>
      </c>
    </row>
    <row r="120" spans="1:7" x14ac:dyDescent="0.25">
      <c r="A120" s="4">
        <v>45312</v>
      </c>
      <c r="B120" s="5">
        <v>49.940019999983662</v>
      </c>
      <c r="C120" s="5">
        <v>28.147951028046819</v>
      </c>
      <c r="D120" s="5"/>
      <c r="E120" s="4">
        <v>45312</v>
      </c>
      <c r="F120" s="14">
        <f>SUM(B$8:B120)/1000</f>
        <v>5.7450875700000061</v>
      </c>
      <c r="G120" s="14">
        <f>SUM(C$8:C120)/1000</f>
        <v>5.2426686403509164</v>
      </c>
    </row>
    <row r="121" spans="1:7" x14ac:dyDescent="0.25">
      <c r="A121" s="4">
        <v>45313</v>
      </c>
      <c r="B121" s="5">
        <v>60.579989999995107</v>
      </c>
      <c r="C121" s="5">
        <v>27.800469999996388</v>
      </c>
      <c r="D121" s="5"/>
      <c r="E121" s="4">
        <v>45313</v>
      </c>
      <c r="F121" s="14">
        <f>SUM(B$8:B121)/1000</f>
        <v>5.8056675600000007</v>
      </c>
      <c r="G121" s="14">
        <f>SUM(C$8:C121)/1000</f>
        <v>5.2704691103509127</v>
      </c>
    </row>
    <row r="122" spans="1:7" x14ac:dyDescent="0.25">
      <c r="A122" s="4">
        <v>45314</v>
      </c>
      <c r="B122" s="5">
        <v>86.266990000000703</v>
      </c>
      <c r="C122" s="5">
        <v>36.640079999998854</v>
      </c>
      <c r="D122" s="5"/>
      <c r="E122" s="4">
        <v>45314</v>
      </c>
      <c r="F122" s="14">
        <f>SUM(B$8:B122)/1000</f>
        <v>5.891934550000002</v>
      </c>
      <c r="G122" s="14">
        <f>SUM(C$8:C122)/1000</f>
        <v>5.3071091903509124</v>
      </c>
    </row>
    <row r="123" spans="1:7" x14ac:dyDescent="0.25">
      <c r="A123" s="4">
        <v>45315</v>
      </c>
      <c r="B123" s="5">
        <v>87.982800000000424</v>
      </c>
      <c r="C123" s="5">
        <v>39.532189999996511</v>
      </c>
      <c r="D123" s="5"/>
      <c r="E123" s="4">
        <v>45315</v>
      </c>
      <c r="F123" s="14">
        <f>SUM(B$8:B123)/1000</f>
        <v>5.9799173500000027</v>
      </c>
      <c r="G123" s="14">
        <f>SUM(C$8:C123)/1000</f>
        <v>5.346641380350909</v>
      </c>
    </row>
    <row r="124" spans="1:7" x14ac:dyDescent="0.25">
      <c r="A124" s="4">
        <v>45316</v>
      </c>
      <c r="B124" s="5">
        <v>76.085459999997198</v>
      </c>
      <c r="C124" s="5">
        <v>43.978845449609153</v>
      </c>
      <c r="D124" s="5"/>
      <c r="E124" s="4">
        <v>45316</v>
      </c>
      <c r="F124" s="14">
        <f>SUM(B$8:B124)/1000</f>
        <v>6.0560028099999998</v>
      </c>
      <c r="G124" s="14">
        <f>SUM(C$8:C124)/1000</f>
        <v>5.390620225800518</v>
      </c>
    </row>
    <row r="125" spans="1:7" x14ac:dyDescent="0.25">
      <c r="A125" s="4">
        <v>45317</v>
      </c>
      <c r="B125" s="5">
        <v>74.362539999999981</v>
      </c>
      <c r="C125" s="5">
        <v>25.157430000006947</v>
      </c>
      <c r="D125" s="5"/>
      <c r="E125" s="4">
        <v>45317</v>
      </c>
      <c r="F125" s="14">
        <f>SUM(B$8:B125)/1000</f>
        <v>6.1303653499999999</v>
      </c>
      <c r="G125" s="14">
        <f>SUM(C$8:C125)/1000</f>
        <v>5.4157776558005244</v>
      </c>
    </row>
    <row r="126" spans="1:7" x14ac:dyDescent="0.25">
      <c r="A126" s="4">
        <v>45318</v>
      </c>
      <c r="B126" s="5">
        <v>82.900620000026123</v>
      </c>
      <c r="C126" s="5">
        <v>28.108190000018375</v>
      </c>
      <c r="D126" s="5"/>
      <c r="E126" s="4">
        <v>45318</v>
      </c>
      <c r="F126" s="14">
        <f>SUM(B$8:B126)/1000</f>
        <v>6.2132659700000259</v>
      </c>
      <c r="G126" s="14">
        <f>SUM(C$8:C126)/1000</f>
        <v>5.4438858458005424</v>
      </c>
    </row>
    <row r="127" spans="1:7" x14ac:dyDescent="0.25">
      <c r="A127" s="4">
        <v>45319</v>
      </c>
      <c r="B127" s="5">
        <v>65.742359999983648</v>
      </c>
      <c r="C127" s="5">
        <v>20.417490000011945</v>
      </c>
      <c r="D127" s="5"/>
      <c r="E127" s="4">
        <v>45319</v>
      </c>
      <c r="F127" s="14">
        <f>SUM(B$8:B127)/1000</f>
        <v>6.2790083300000097</v>
      </c>
      <c r="G127" s="14">
        <f>SUM(C$8:C127)/1000</f>
        <v>5.4643033358005537</v>
      </c>
    </row>
    <row r="128" spans="1:7" x14ac:dyDescent="0.25">
      <c r="A128" s="4">
        <v>45320</v>
      </c>
      <c r="B128" s="5">
        <v>20.797969999986357</v>
      </c>
      <c r="C128" s="5">
        <v>61.097329999953928</v>
      </c>
      <c r="D128" s="5"/>
      <c r="E128" s="4">
        <v>45320</v>
      </c>
      <c r="F128" s="14">
        <f>SUM(B$8:B128)/1000</f>
        <v>6.2998062999999958</v>
      </c>
      <c r="G128" s="14">
        <f>SUM(C$8:C128)/1000</f>
        <v>5.5254006658005084</v>
      </c>
    </row>
    <row r="129" spans="1:7" x14ac:dyDescent="0.25">
      <c r="A129" s="4">
        <v>45321</v>
      </c>
      <c r="B129" s="5">
        <v>47.478360000039103</v>
      </c>
      <c r="C129" s="5">
        <v>53.888290000031176</v>
      </c>
      <c r="D129" s="5"/>
      <c r="E129" s="4">
        <v>45321</v>
      </c>
      <c r="F129" s="14">
        <f>SUM(B$8:B129)/1000</f>
        <v>6.3472846600000352</v>
      </c>
      <c r="G129" s="14">
        <f>SUM(C$8:C129)/1000</f>
        <v>5.5792889558005392</v>
      </c>
    </row>
    <row r="130" spans="1:7" x14ac:dyDescent="0.25">
      <c r="A130" s="4">
        <v>45322</v>
      </c>
      <c r="B130" s="5">
        <v>31.520839999974115</v>
      </c>
      <c r="C130" s="5">
        <v>35.079419999997228</v>
      </c>
      <c r="D130" s="5"/>
      <c r="E130" s="4">
        <v>45322</v>
      </c>
      <c r="F130" s="14">
        <f>SUM(B$8:B130)/1000</f>
        <v>6.3788055000000083</v>
      </c>
      <c r="G130" s="14">
        <f>SUM(C$8:C130)/1000</f>
        <v>5.6143683758005363</v>
      </c>
    </row>
    <row r="131" spans="1:7" x14ac:dyDescent="0.25">
      <c r="A131" s="4">
        <v>45323</v>
      </c>
      <c r="B131" s="5">
        <v>21.683850000017205</v>
      </c>
      <c r="C131" s="5">
        <v>40.101130000008361</v>
      </c>
      <c r="D131" s="5"/>
      <c r="E131" s="4">
        <v>45323</v>
      </c>
      <c r="F131" s="14">
        <f>SUM(B$8:B131)/1000</f>
        <v>6.4004893500000266</v>
      </c>
      <c r="G131" s="14">
        <f>SUM(C$8:C131)/1000</f>
        <v>5.6544695058005443</v>
      </c>
    </row>
    <row r="132" spans="1:7" x14ac:dyDescent="0.25">
      <c r="A132" s="4">
        <v>45324</v>
      </c>
      <c r="B132" s="5">
        <v>27.975040000023725</v>
      </c>
      <c r="C132" s="5">
        <v>17.946719999969709</v>
      </c>
      <c r="D132" s="5"/>
      <c r="E132" s="4">
        <v>45324</v>
      </c>
      <c r="F132" s="14">
        <f>SUM(B$8:B132)/1000</f>
        <v>6.42846439000005</v>
      </c>
      <c r="G132" s="14">
        <f>SUM(C$8:C132)/1000</f>
        <v>5.6724162258005144</v>
      </c>
    </row>
    <row r="133" spans="1:7" x14ac:dyDescent="0.25">
      <c r="A133" s="4">
        <v>45325</v>
      </c>
      <c r="B133" s="5">
        <v>31.017699999985673</v>
      </c>
      <c r="C133" s="5">
        <v>18.081530000032075</v>
      </c>
      <c r="D133" s="5"/>
      <c r="E133" s="4">
        <v>45325</v>
      </c>
      <c r="F133" s="14">
        <f>SUM(B$8:B133)/1000</f>
        <v>6.4594820900000363</v>
      </c>
      <c r="G133" s="14">
        <f>SUM(C$8:C133)/1000</f>
        <v>5.6904977558005463</v>
      </c>
    </row>
    <row r="134" spans="1:7" x14ac:dyDescent="0.25">
      <c r="A134" s="4">
        <v>45326</v>
      </c>
      <c r="B134" s="5">
        <v>30.470999999971983</v>
      </c>
      <c r="C134" s="5">
        <v>14.900809999993344</v>
      </c>
      <c r="D134" s="5"/>
      <c r="E134" s="4">
        <v>45326</v>
      </c>
      <c r="F134" s="14">
        <f>SUM(B$8:B134)/1000</f>
        <v>6.4899530900000082</v>
      </c>
      <c r="G134" s="14">
        <f>SUM(C$8:C134)/1000</f>
        <v>5.7053985658005404</v>
      </c>
    </row>
    <row r="135" spans="1:7" x14ac:dyDescent="0.25">
      <c r="A135" s="4">
        <v>45327</v>
      </c>
      <c r="B135" s="5">
        <v>37.459110000037313</v>
      </c>
      <c r="C135" s="5">
        <v>17.366289999978825</v>
      </c>
      <c r="D135" s="5"/>
      <c r="E135" s="4">
        <v>45327</v>
      </c>
      <c r="F135" s="14">
        <f>SUM(B$8:B135)/1000</f>
        <v>6.527412200000045</v>
      </c>
      <c r="G135" s="14">
        <f>SUM(C$8:C135)/1000</f>
        <v>5.7227648558005191</v>
      </c>
    </row>
    <row r="136" spans="1:7" x14ac:dyDescent="0.25">
      <c r="A136" s="4">
        <v>45328</v>
      </c>
      <c r="B136" s="5">
        <v>71.934640000010518</v>
      </c>
      <c r="C136" s="5">
        <v>35.601909999983754</v>
      </c>
      <c r="D136" s="5"/>
      <c r="E136" s="4">
        <v>45328</v>
      </c>
      <c r="F136" s="14">
        <f>SUM(B$8:B136)/1000</f>
        <v>6.5993468400000559</v>
      </c>
      <c r="G136" s="14">
        <f>SUM(C$8:C136)/1000</f>
        <v>5.7583667658005036</v>
      </c>
    </row>
    <row r="137" spans="1:7" x14ac:dyDescent="0.25">
      <c r="A137" s="4">
        <v>45329</v>
      </c>
      <c r="B137" s="5">
        <v>77.014710000023385</v>
      </c>
      <c r="C137" s="5">
        <v>74.638590000050286</v>
      </c>
      <c r="D137" s="5"/>
      <c r="E137" s="4">
        <v>45329</v>
      </c>
      <c r="F137" s="14">
        <f>SUM(B$8:B137)/1000</f>
        <v>6.6763615500000784</v>
      </c>
      <c r="G137" s="14">
        <f>SUM(C$8:C137)/1000</f>
        <v>5.8330053558005535</v>
      </c>
    </row>
    <row r="138" spans="1:7" x14ac:dyDescent="0.25">
      <c r="A138" s="4">
        <v>45330</v>
      </c>
      <c r="B138" s="5">
        <v>53.794089999981878</v>
      </c>
      <c r="C138" s="5">
        <v>45.130609999951353</v>
      </c>
      <c r="D138" s="5"/>
      <c r="E138" s="4">
        <v>45330</v>
      </c>
      <c r="F138" s="14">
        <f>SUM(B$8:B138)/1000</f>
        <v>6.7301556400000608</v>
      </c>
      <c r="G138" s="14">
        <f>SUM(C$8:C138)/1000</f>
        <v>5.8781359658005048</v>
      </c>
    </row>
    <row r="139" spans="1:7" x14ac:dyDescent="0.25">
      <c r="A139" s="4">
        <v>45331</v>
      </c>
      <c r="B139" s="5">
        <v>57.015760000018226</v>
      </c>
      <c r="C139" s="5">
        <v>30.713716794333813</v>
      </c>
      <c r="D139" s="5"/>
      <c r="E139" s="4">
        <v>45331</v>
      </c>
      <c r="F139" s="14">
        <f>SUM(B$8:B139)/1000</f>
        <v>6.7871714000000791</v>
      </c>
      <c r="G139" s="14">
        <f>SUM(C$8:C139)/1000</f>
        <v>5.9088496825948384</v>
      </c>
    </row>
    <row r="140" spans="1:7" x14ac:dyDescent="0.25">
      <c r="A140" s="4">
        <v>45332</v>
      </c>
      <c r="B140" s="5">
        <v>41.412540000017209</v>
      </c>
      <c r="C140" s="5">
        <v>51.983419999960319</v>
      </c>
      <c r="D140" s="5"/>
      <c r="E140" s="4">
        <v>45332</v>
      </c>
      <c r="F140" s="14">
        <f>SUM(B$8:B140)/1000</f>
        <v>6.8285839400000965</v>
      </c>
      <c r="G140" s="14">
        <f>SUM(C$8:C140)/1000</f>
        <v>5.9608331025947994</v>
      </c>
    </row>
    <row r="141" spans="1:7" x14ac:dyDescent="0.25">
      <c r="A141" s="4">
        <v>45333</v>
      </c>
      <c r="B141" s="5">
        <v>49.703209999981773</v>
      </c>
      <c r="C141" s="5">
        <v>43.887620000027297</v>
      </c>
      <c r="D141" s="5"/>
      <c r="E141" s="4">
        <v>45333</v>
      </c>
      <c r="F141" s="14">
        <f>SUM(B$8:B141)/1000</f>
        <v>6.8782871500000784</v>
      </c>
      <c r="G141" s="14">
        <f>SUM(C$8:C141)/1000</f>
        <v>6.0047207225948265</v>
      </c>
    </row>
    <row r="142" spans="1:7" x14ac:dyDescent="0.25">
      <c r="A142" s="4">
        <v>45334</v>
      </c>
      <c r="B142" s="5">
        <v>56.212439999977725</v>
      </c>
      <c r="C142" s="5">
        <v>48.769429999977518</v>
      </c>
      <c r="D142" s="5"/>
      <c r="E142" s="4">
        <v>45334</v>
      </c>
      <c r="F142" s="14">
        <f>SUM(B$8:B142)/1000</f>
        <v>6.9344995900000557</v>
      </c>
      <c r="G142" s="14">
        <f>SUM(C$8:C142)/1000</f>
        <v>6.0534901525948044</v>
      </c>
    </row>
    <row r="143" spans="1:7" x14ac:dyDescent="0.25">
      <c r="A143" s="4">
        <v>45335</v>
      </c>
      <c r="B143" s="5">
        <v>70.957420000023802</v>
      </c>
      <c r="C143" s="5">
        <v>52.62481000002699</v>
      </c>
      <c r="D143" s="5"/>
      <c r="E143" s="4">
        <v>45335</v>
      </c>
      <c r="F143" s="14">
        <f>SUM(B$8:B143)/1000</f>
        <v>7.0054570100000788</v>
      </c>
      <c r="G143" s="14">
        <f>SUM(C$8:C143)/1000</f>
        <v>6.1061149625948312</v>
      </c>
    </row>
    <row r="144" spans="1:7" x14ac:dyDescent="0.25">
      <c r="A144" s="4">
        <v>45336</v>
      </c>
      <c r="B144" s="5">
        <v>59.194499999983442</v>
      </c>
      <c r="C144" s="5">
        <v>46.02956000000961</v>
      </c>
      <c r="D144" s="5"/>
      <c r="E144" s="4">
        <v>45336</v>
      </c>
      <c r="F144" s="14">
        <f>SUM(B$8:B144)/1000</f>
        <v>7.0646515100000622</v>
      </c>
      <c r="G144" s="14">
        <f>SUM(C$8:C144)/1000</f>
        <v>6.152144522594841</v>
      </c>
    </row>
    <row r="145" spans="1:7" x14ac:dyDescent="0.25">
      <c r="A145" s="4">
        <v>45337</v>
      </c>
      <c r="B145" s="5">
        <v>46.484200000041483</v>
      </c>
      <c r="C145" s="5">
        <v>43.457679796725877</v>
      </c>
      <c r="D145" s="5"/>
      <c r="E145" s="4">
        <v>45337</v>
      </c>
      <c r="F145" s="14">
        <f>SUM(B$8:B145)/1000</f>
        <v>7.111135710000104</v>
      </c>
      <c r="G145" s="14">
        <f>SUM(C$8:C145)/1000</f>
        <v>6.1956022023915667</v>
      </c>
    </row>
    <row r="146" spans="1:7" x14ac:dyDescent="0.25">
      <c r="A146" s="4">
        <v>45338</v>
      </c>
      <c r="B146" s="5">
        <v>44.476129999964769</v>
      </c>
      <c r="C146" s="5">
        <v>48.903099999976767</v>
      </c>
      <c r="D146" s="5"/>
      <c r="E146" s="4">
        <v>45338</v>
      </c>
      <c r="F146" s="14">
        <f>SUM(B$8:B146)/1000</f>
        <v>7.155611840000069</v>
      </c>
      <c r="G146" s="14">
        <f>SUM(C$8:C146)/1000</f>
        <v>6.2445053023915431</v>
      </c>
    </row>
    <row r="147" spans="1:7" x14ac:dyDescent="0.25">
      <c r="A147" s="4">
        <v>45339</v>
      </c>
      <c r="B147" s="5">
        <v>27.111800000015815</v>
      </c>
      <c r="C147" s="5">
        <v>29.59995999999494</v>
      </c>
      <c r="D147" s="5"/>
      <c r="E147" s="4">
        <v>45339</v>
      </c>
      <c r="F147" s="14">
        <f>SUM(B$8:B147)/1000</f>
        <v>7.1827236400000851</v>
      </c>
      <c r="G147" s="14">
        <f>SUM(C$8:C147)/1000</f>
        <v>6.2741052623915383</v>
      </c>
    </row>
    <row r="148" spans="1:7" x14ac:dyDescent="0.25">
      <c r="A148" s="4">
        <v>45340</v>
      </c>
      <c r="B148" s="5">
        <v>21.617419999973098</v>
      </c>
      <c r="C148" s="5">
        <v>25.324350506358904</v>
      </c>
      <c r="D148" s="5"/>
      <c r="E148" s="4">
        <v>45340</v>
      </c>
      <c r="F148" s="14">
        <f>SUM(B$8:B148)/1000</f>
        <v>7.2043410600000577</v>
      </c>
      <c r="G148" s="14">
        <f>SUM(C$8:C148)/1000</f>
        <v>6.2994296128978977</v>
      </c>
    </row>
    <row r="149" spans="1:7" x14ac:dyDescent="0.25">
      <c r="A149" s="4">
        <v>45341</v>
      </c>
      <c r="B149" s="5">
        <v>26.703049999983332</v>
      </c>
      <c r="C149" s="5">
        <v>31.379389999997787</v>
      </c>
      <c r="D149" s="5"/>
      <c r="E149" s="4">
        <v>45341</v>
      </c>
      <c r="F149" s="14">
        <f>SUM(B$8:B149)/1000</f>
        <v>7.2310441100000418</v>
      </c>
      <c r="G149" s="14">
        <f>SUM(C$8:C149)/1000</f>
        <v>6.3308090028978956</v>
      </c>
    </row>
    <row r="150" spans="1:7" x14ac:dyDescent="0.25">
      <c r="A150" s="4">
        <v>45342</v>
      </c>
      <c r="B150" s="5">
        <v>37.175909999997309</v>
      </c>
      <c r="C150" s="5">
        <v>27.810570000012159</v>
      </c>
      <c r="D150" s="5"/>
      <c r="E150" s="4">
        <v>45342</v>
      </c>
      <c r="F150" s="14">
        <f>SUM(B$8:B150)/1000</f>
        <v>7.2682200200000384</v>
      </c>
      <c r="G150" s="14">
        <f>SUM(C$8:C150)/1000</f>
        <v>6.3586195728979087</v>
      </c>
    </row>
    <row r="151" spans="1:7" x14ac:dyDescent="0.25">
      <c r="A151" s="4">
        <v>45343</v>
      </c>
      <c r="B151" s="5">
        <v>66.709569999997299</v>
      </c>
      <c r="C151" s="5">
        <v>20.133889999978912</v>
      </c>
      <c r="D151" s="5"/>
      <c r="E151" s="4">
        <v>45343</v>
      </c>
      <c r="F151" s="14">
        <f>SUM(B$8:B151)/1000</f>
        <v>7.3349295900000362</v>
      </c>
      <c r="G151" s="14">
        <f>SUM(C$8:C151)/1000</f>
        <v>6.3787534628978877</v>
      </c>
    </row>
    <row r="152" spans="1:7" x14ac:dyDescent="0.25">
      <c r="A152" s="4">
        <v>45344</v>
      </c>
      <c r="B152" s="5">
        <v>66.173499999993552</v>
      </c>
      <c r="C152" s="5">
        <v>29.734510000031307</v>
      </c>
      <c r="D152" s="5"/>
      <c r="E152" s="4">
        <v>45344</v>
      </c>
      <c r="F152" s="14">
        <f>SUM(B$8:B152)/1000</f>
        <v>7.4011030900000296</v>
      </c>
      <c r="G152" s="14">
        <f>SUM(C$8:C152)/1000</f>
        <v>6.4084879728979187</v>
      </c>
    </row>
    <row r="153" spans="1:7" x14ac:dyDescent="0.25">
      <c r="A153" s="4">
        <v>45345</v>
      </c>
      <c r="B153" s="5">
        <v>57.15232000003239</v>
      </c>
      <c r="C153" s="5">
        <v>45.402189999976088</v>
      </c>
      <c r="D153" s="5"/>
      <c r="E153" s="4">
        <v>45345</v>
      </c>
      <c r="F153" s="14">
        <f>SUM(B$8:B153)/1000</f>
        <v>7.4582554100000618</v>
      </c>
      <c r="G153" s="14">
        <f>SUM(C$8:C153)/1000</f>
        <v>6.4538901628978946</v>
      </c>
    </row>
    <row r="154" spans="1:7" x14ac:dyDescent="0.25">
      <c r="A154" s="4">
        <v>45346</v>
      </c>
      <c r="B154" s="5">
        <v>43.321389999993272</v>
      </c>
      <c r="C154" s="5">
        <v>58.065629999970433</v>
      </c>
      <c r="D154" s="5"/>
      <c r="E154" s="4">
        <v>45346</v>
      </c>
      <c r="F154" s="14">
        <f>SUM(B$8:B154)/1000</f>
        <v>7.5015768000000556</v>
      </c>
      <c r="G154" s="14">
        <f>SUM(C$8:C154)/1000</f>
        <v>6.5119557928978651</v>
      </c>
    </row>
    <row r="155" spans="1:7" x14ac:dyDescent="0.25">
      <c r="A155" s="4">
        <v>45347</v>
      </c>
      <c r="B155" s="5">
        <v>35.929080000029785</v>
      </c>
      <c r="C155" s="5">
        <v>41.623680000010559</v>
      </c>
      <c r="D155" s="5"/>
      <c r="E155" s="4">
        <v>45347</v>
      </c>
      <c r="F155" s="14">
        <f>SUM(B$8:B155)/1000</f>
        <v>7.5375058800000856</v>
      </c>
      <c r="G155" s="14">
        <f>SUM(C$8:C155)/1000</f>
        <v>6.5535794728978756</v>
      </c>
    </row>
    <row r="156" spans="1:7" x14ac:dyDescent="0.25">
      <c r="A156" s="4">
        <v>45348</v>
      </c>
      <c r="B156" s="5">
        <v>54.519999999977081</v>
      </c>
      <c r="C156" s="5">
        <v>52.712590000012668</v>
      </c>
      <c r="D156" s="5"/>
      <c r="E156" s="4">
        <v>45348</v>
      </c>
      <c r="F156" s="14">
        <f>SUM(B$8:B156)/1000</f>
        <v>7.5920258800000617</v>
      </c>
      <c r="G156" s="14">
        <f>SUM(C$8:C156)/1000</f>
        <v>6.6062920628978885</v>
      </c>
    </row>
    <row r="157" spans="1:7" x14ac:dyDescent="0.25">
      <c r="A157" s="4">
        <v>45349</v>
      </c>
      <c r="B157" s="5">
        <v>88.17914000002105</v>
      </c>
      <c r="C157" s="5">
        <v>63.404979999977805</v>
      </c>
      <c r="D157" s="5"/>
      <c r="E157" s="4">
        <v>45349</v>
      </c>
      <c r="F157" s="14">
        <f>SUM(B$8:B157)/1000</f>
        <v>7.6802050200000833</v>
      </c>
      <c r="G157" s="14">
        <f>SUM(C$8:C157)/1000</f>
        <v>6.6696970428978659</v>
      </c>
    </row>
    <row r="158" spans="1:7" x14ac:dyDescent="0.25">
      <c r="A158" s="4">
        <v>45350</v>
      </c>
      <c r="B158" s="5">
        <v>90.816570000055748</v>
      </c>
      <c r="C158" s="5">
        <v>47.15685000003748</v>
      </c>
      <c r="D158" s="5"/>
      <c r="E158" s="4">
        <v>45350</v>
      </c>
      <c r="F158" s="14">
        <f>SUM(B$8:B158)/1000</f>
        <v>7.7710215900001387</v>
      </c>
      <c r="G158" s="14">
        <f>SUM(C$8:C158)/1000</f>
        <v>6.7168538928979036</v>
      </c>
    </row>
    <row r="159" spans="1:7" x14ac:dyDescent="0.25">
      <c r="A159" s="4">
        <v>45351</v>
      </c>
      <c r="B159" s="64"/>
      <c r="C159" s="5">
        <v>46.470470000001733</v>
      </c>
      <c r="D159" s="5"/>
      <c r="E159" s="4">
        <v>45351</v>
      </c>
      <c r="F159" s="14">
        <f>SUM(B$8:B159)/1000</f>
        <v>7.7710215900001387</v>
      </c>
      <c r="G159" s="14">
        <f>SUM(C$8:C159)/1000</f>
        <v>6.7633243628979054</v>
      </c>
    </row>
    <row r="160" spans="1:7" x14ac:dyDescent="0.25">
      <c r="A160" s="4">
        <v>45352</v>
      </c>
      <c r="B160" s="5">
        <v>87.507860000025929</v>
      </c>
      <c r="C160" s="5">
        <v>39.67316999998922</v>
      </c>
      <c r="D160" s="5"/>
      <c r="E160" s="4">
        <v>45352</v>
      </c>
      <c r="F160" s="14">
        <f>SUM(B$8:B160)/1000</f>
        <v>7.858529450000165</v>
      </c>
      <c r="G160" s="14">
        <f>SUM(C$8:C160)/1000</f>
        <v>6.8029975328978942</v>
      </c>
    </row>
    <row r="161" spans="1:7" x14ac:dyDescent="0.25">
      <c r="A161" s="4">
        <v>45353</v>
      </c>
      <c r="B161" s="5">
        <v>92.305549999978155</v>
      </c>
      <c r="C161" s="5">
        <v>36.483790000023852</v>
      </c>
      <c r="D161" s="5"/>
      <c r="E161" s="4">
        <v>45353</v>
      </c>
      <c r="F161" s="14">
        <f>SUM(B$8:B161)/1000</f>
        <v>7.9508350000001426</v>
      </c>
      <c r="G161" s="14">
        <f>SUM(C$8:C161)/1000</f>
        <v>6.8394813228979183</v>
      </c>
    </row>
    <row r="162" spans="1:7" x14ac:dyDescent="0.25">
      <c r="A162" s="4">
        <v>45354</v>
      </c>
      <c r="B162" s="5">
        <v>84.843230000013506</v>
      </c>
      <c r="C162" s="5">
        <v>52.25736999995415</v>
      </c>
      <c r="D162" s="5"/>
      <c r="E162" s="4">
        <v>45354</v>
      </c>
      <c r="F162" s="14">
        <f>SUM(B$8:B162)/1000</f>
        <v>8.0356782300001566</v>
      </c>
      <c r="G162" s="14">
        <f>SUM(C$8:C162)/1000</f>
        <v>6.8917386928978726</v>
      </c>
    </row>
    <row r="163" spans="1:7" x14ac:dyDescent="0.25">
      <c r="A163" s="4">
        <v>45355</v>
      </c>
      <c r="B163" s="5">
        <v>73.505959999997344</v>
      </c>
      <c r="C163" s="5">
        <v>48.689419999991507</v>
      </c>
      <c r="D163" s="5"/>
      <c r="E163" s="4">
        <v>45355</v>
      </c>
      <c r="F163" s="14">
        <f>SUM(B$8:B163)/1000</f>
        <v>8.1091841900001533</v>
      </c>
      <c r="G163" s="14">
        <f>SUM(C$8:C163)/1000</f>
        <v>6.9404281128978633</v>
      </c>
    </row>
    <row r="164" spans="1:7" x14ac:dyDescent="0.25">
      <c r="A164" s="4">
        <v>45356</v>
      </c>
      <c r="B164" s="5">
        <v>76.737270000000947</v>
      </c>
      <c r="C164" s="5">
        <v>61.858330000006362</v>
      </c>
      <c r="D164" s="5"/>
      <c r="E164" s="4">
        <v>45356</v>
      </c>
      <c r="F164" s="14">
        <f>SUM(B$8:B164)/1000</f>
        <v>8.185921460000154</v>
      </c>
      <c r="G164" s="14">
        <f>SUM(C$8:C164)/1000</f>
        <v>7.0022864428978702</v>
      </c>
    </row>
    <row r="165" spans="1:7" x14ac:dyDescent="0.25">
      <c r="A165" s="4">
        <v>45357</v>
      </c>
      <c r="B165" s="5">
        <v>80.100189999995919</v>
      </c>
      <c r="C165" s="5">
        <v>60.854670000032101</v>
      </c>
      <c r="D165" s="5"/>
      <c r="E165" s="4">
        <v>45357</v>
      </c>
      <c r="F165" s="14">
        <f>SUM(B$8:B165)/1000</f>
        <v>8.26602165000015</v>
      </c>
      <c r="G165" s="14">
        <f>SUM(C$8:C165)/1000</f>
        <v>7.0631411128979025</v>
      </c>
    </row>
    <row r="166" spans="1:7" x14ac:dyDescent="0.25">
      <c r="A166" s="4">
        <v>45358</v>
      </c>
      <c r="B166" s="5">
        <v>86.230279999985186</v>
      </c>
      <c r="C166" s="5">
        <v>35.51613999997106</v>
      </c>
      <c r="D166" s="5"/>
      <c r="E166" s="4">
        <v>45358</v>
      </c>
      <c r="F166" s="14">
        <f>SUM(B$8:B166)/1000</f>
        <v>8.3522519300001345</v>
      </c>
      <c r="G166" s="14">
        <f>SUM(C$8:C166)/1000</f>
        <v>7.0986572528978735</v>
      </c>
    </row>
    <row r="167" spans="1:7" x14ac:dyDescent="0.25">
      <c r="A167" s="4">
        <v>45359</v>
      </c>
      <c r="B167" s="5">
        <v>74.778560000002457</v>
      </c>
      <c r="C167" s="5">
        <v>22.408291270363414</v>
      </c>
      <c r="D167" s="5"/>
      <c r="E167" s="4">
        <v>45359</v>
      </c>
      <c r="F167" s="14">
        <f>SUM(B$8:B167)/1000</f>
        <v>8.4270304900001367</v>
      </c>
      <c r="G167" s="14">
        <f>SUM(C$8:C167)/1000</f>
        <v>7.1210655441682364</v>
      </c>
    </row>
    <row r="168" spans="1:7" x14ac:dyDescent="0.25">
      <c r="A168" s="4">
        <v>45360</v>
      </c>
      <c r="B168" s="5">
        <v>55.163209999999744</v>
      </c>
      <c r="C168" s="5">
        <v>17.964140000003038</v>
      </c>
      <c r="D168" s="5"/>
      <c r="E168" s="4">
        <v>45360</v>
      </c>
      <c r="F168" s="14">
        <f>SUM(B$8:B168)/1000</f>
        <v>8.4821937000001384</v>
      </c>
      <c r="G168" s="14">
        <f>SUM(C$8:C168)/1000</f>
        <v>7.1390296841682392</v>
      </c>
    </row>
    <row r="169" spans="1:7" x14ac:dyDescent="0.25">
      <c r="A169" s="4">
        <v>45361</v>
      </c>
      <c r="B169" s="5">
        <v>61.29578999999471</v>
      </c>
      <c r="C169" s="5">
        <v>25.908980000003567</v>
      </c>
      <c r="D169" s="5"/>
      <c r="E169" s="4">
        <v>45361</v>
      </c>
      <c r="F169" s="14">
        <f>SUM(B$8:B169)/1000</f>
        <v>8.5434894900001321</v>
      </c>
      <c r="G169" s="14">
        <f>SUM(C$8:C169)/1000</f>
        <v>7.1649386641682433</v>
      </c>
    </row>
    <row r="170" spans="1:7" x14ac:dyDescent="0.25">
      <c r="A170" s="4">
        <v>45362</v>
      </c>
      <c r="B170" s="5">
        <v>46.509739999992114</v>
      </c>
      <c r="C170" s="5">
        <v>64.399799999956826</v>
      </c>
      <c r="D170" s="5"/>
      <c r="E170" s="4">
        <v>45362</v>
      </c>
      <c r="F170" s="14">
        <f>SUM(B$8:B170)/1000</f>
        <v>8.5899992300001244</v>
      </c>
      <c r="G170" s="14">
        <f>SUM(C$8:C170)/1000</f>
        <v>7.2293384641681993</v>
      </c>
    </row>
    <row r="171" spans="1:7" x14ac:dyDescent="0.25">
      <c r="A171" s="4">
        <v>45363</v>
      </c>
      <c r="B171" s="5">
        <v>16.955590000006428</v>
      </c>
      <c r="C171" s="5">
        <v>48.214830000030908</v>
      </c>
      <c r="D171" s="5"/>
      <c r="E171" s="4">
        <v>45363</v>
      </c>
      <c r="F171" s="14">
        <f>SUM(B$8:B171)/1000</f>
        <v>8.6069548200001318</v>
      </c>
      <c r="G171" s="14">
        <f>SUM(C$8:C171)/1000</f>
        <v>7.2775532941682304</v>
      </c>
    </row>
    <row r="172" spans="1:7" x14ac:dyDescent="0.25">
      <c r="A172" s="4">
        <v>45364</v>
      </c>
      <c r="B172" s="5">
        <v>18.865320000017217</v>
      </c>
      <c r="C172" s="5">
        <v>27.800822540657805</v>
      </c>
      <c r="D172" s="5"/>
      <c r="E172" s="4">
        <v>45364</v>
      </c>
      <c r="F172" s="14">
        <f>SUM(B$8:B172)/1000</f>
        <v>8.6258201400001493</v>
      </c>
      <c r="G172" s="14">
        <f>SUM(C$8:C172)/1000</f>
        <v>7.3053541167088882</v>
      </c>
    </row>
    <row r="173" spans="1:7" x14ac:dyDescent="0.25">
      <c r="A173" s="4">
        <v>45365</v>
      </c>
      <c r="B173" s="5">
        <v>45.402779999980631</v>
      </c>
      <c r="C173" s="5">
        <v>26.756880253541212</v>
      </c>
      <c r="D173" s="5"/>
      <c r="E173" s="4">
        <v>45365</v>
      </c>
      <c r="F173" s="14">
        <f>SUM(B$8:B173)/1000</f>
        <v>8.6712229200001296</v>
      </c>
      <c r="G173" s="14">
        <f>SUM(C$8:C173)/1000</f>
        <v>7.3321109969624292</v>
      </c>
    </row>
    <row r="174" spans="1:7" x14ac:dyDescent="0.25">
      <c r="A174" s="4">
        <v>45366</v>
      </c>
      <c r="B174" s="5">
        <v>58.301730000016455</v>
      </c>
      <c r="C174" s="5">
        <v>22.697171524408439</v>
      </c>
      <c r="D174" s="5"/>
      <c r="E174" s="4">
        <v>45366</v>
      </c>
      <c r="F174" s="14">
        <f>SUM(B$8:B174)/1000</f>
        <v>8.7295246500001458</v>
      </c>
      <c r="G174" s="14">
        <f>SUM(C$8:C174)/1000</f>
        <v>7.3548081684868372</v>
      </c>
    </row>
    <row r="175" spans="1:7" x14ac:dyDescent="0.25">
      <c r="A175" s="4">
        <v>45367</v>
      </c>
      <c r="B175" s="5">
        <v>28.735269999978712</v>
      </c>
      <c r="C175" s="5">
        <v>30.466879999991409</v>
      </c>
      <c r="D175" s="5"/>
      <c r="E175" s="4">
        <v>45367</v>
      </c>
      <c r="F175" s="14">
        <f>SUM(B$8:B175)/1000</f>
        <v>8.7582599200001248</v>
      </c>
      <c r="G175" s="14">
        <f>SUM(C$8:C175)/1000</f>
        <v>7.3852750484868297</v>
      </c>
    </row>
    <row r="176" spans="1:7" x14ac:dyDescent="0.25">
      <c r="A176" s="4">
        <v>45368</v>
      </c>
      <c r="B176" s="5">
        <v>53.093980000007711</v>
      </c>
      <c r="C176" s="5">
        <v>25.130050000006197</v>
      </c>
      <c r="D176" s="5"/>
      <c r="E176" s="4">
        <v>45368</v>
      </c>
      <c r="F176" s="14">
        <f>SUM(B$8:B176)/1000</f>
        <v>8.8113539000001317</v>
      </c>
      <c r="G176" s="14">
        <f>SUM(C$8:C176)/1000</f>
        <v>7.4104050984868355</v>
      </c>
    </row>
    <row r="177" spans="1:7" x14ac:dyDescent="0.25">
      <c r="A177" s="4">
        <v>45369</v>
      </c>
      <c r="B177" s="5">
        <v>38.891040000010364</v>
      </c>
      <c r="C177" s="5">
        <v>34.035039999959672</v>
      </c>
      <c r="D177" s="5"/>
      <c r="E177" s="4">
        <v>45369</v>
      </c>
      <c r="F177" s="14">
        <f>SUM(B$8:B177)/1000</f>
        <v>8.8502449400001399</v>
      </c>
      <c r="G177" s="14">
        <f>SUM(C$8:C177)/1000</f>
        <v>7.4444401384867955</v>
      </c>
    </row>
    <row r="178" spans="1:7" x14ac:dyDescent="0.25">
      <c r="A178" s="4">
        <v>45370</v>
      </c>
      <c r="B178" s="5">
        <v>46.543439999988848</v>
      </c>
      <c r="C178" s="5">
        <v>47.180530000000388</v>
      </c>
      <c r="D178" s="5"/>
      <c r="E178" s="4">
        <v>45370</v>
      </c>
      <c r="F178" s="14">
        <f>SUM(B$8:B178)/1000</f>
        <v>8.8967883800001299</v>
      </c>
      <c r="G178" s="14">
        <f>SUM(C$8:C178)/1000</f>
        <v>7.4916206684867959</v>
      </c>
    </row>
    <row r="179" spans="1:7" x14ac:dyDescent="0.25">
      <c r="A179" s="4">
        <v>45371</v>
      </c>
      <c r="B179" s="5">
        <v>54.024850000010858</v>
      </c>
      <c r="C179" s="5">
        <v>58.758080000003034</v>
      </c>
      <c r="D179" s="5"/>
      <c r="E179" s="4">
        <v>45371</v>
      </c>
      <c r="F179" s="14">
        <f>SUM(B$8:B179)/1000</f>
        <v>8.95081323000014</v>
      </c>
      <c r="G179" s="14">
        <f>SUM(C$8:C179)/1000</f>
        <v>7.550378748486799</v>
      </c>
    </row>
    <row r="180" spans="1:7" x14ac:dyDescent="0.25">
      <c r="A180" s="4">
        <v>45372</v>
      </c>
      <c r="B180" s="5">
        <v>29.281809999998398</v>
      </c>
      <c r="C180" s="5">
        <v>27.393912794740753</v>
      </c>
      <c r="D180" s="5"/>
      <c r="E180" s="4">
        <v>45372</v>
      </c>
      <c r="F180" s="14">
        <f>SUM(B$8:B180)/1000</f>
        <v>8.9800950400001387</v>
      </c>
      <c r="G180" s="14">
        <f>SUM(C$8:C180)/1000</f>
        <v>7.5777726612815393</v>
      </c>
    </row>
    <row r="181" spans="1:7" x14ac:dyDescent="0.25">
      <c r="A181" s="4">
        <v>45373</v>
      </c>
      <c r="B181" s="5">
        <v>20.081250000003429</v>
      </c>
      <c r="C181" s="5">
        <v>18.780380000008648</v>
      </c>
      <c r="D181" s="5"/>
      <c r="E181" s="4">
        <v>45373</v>
      </c>
      <c r="F181" s="14">
        <f>SUM(B$8:B181)/1000</f>
        <v>9.000176290000141</v>
      </c>
      <c r="G181" s="14">
        <f>SUM(C$8:C181)/1000</f>
        <v>7.5965530412815481</v>
      </c>
    </row>
    <row r="182" spans="1:7" x14ac:dyDescent="0.25">
      <c r="A182" s="4">
        <v>45374</v>
      </c>
      <c r="B182" s="5">
        <v>21.253879999998663</v>
      </c>
      <c r="C182" s="5">
        <v>13.063019999970457</v>
      </c>
      <c r="D182" s="5"/>
      <c r="E182" s="4">
        <v>45374</v>
      </c>
      <c r="F182" s="14">
        <f>SUM(B$8:B182)/1000</f>
        <v>9.0214301700001389</v>
      </c>
      <c r="G182" s="14">
        <f>SUM(C$8:C182)/1000</f>
        <v>7.6096160612815185</v>
      </c>
    </row>
    <row r="183" spans="1:7" x14ac:dyDescent="0.25">
      <c r="A183" s="4">
        <v>45375</v>
      </c>
      <c r="B183" s="5">
        <v>13.786989999977884</v>
      </c>
      <c r="C183" s="5">
        <v>29.767700000026995</v>
      </c>
      <c r="D183" s="5"/>
      <c r="E183" s="4">
        <v>45375</v>
      </c>
      <c r="F183" s="14">
        <f>SUM(B$8:B183)/1000</f>
        <v>9.0352171600001192</v>
      </c>
      <c r="G183" s="14">
        <f>SUM(C$8:C183)/1000</f>
        <v>7.6393837612815449</v>
      </c>
    </row>
    <row r="184" spans="1:7" x14ac:dyDescent="0.25">
      <c r="A184" s="4">
        <v>45376</v>
      </c>
      <c r="B184" s="5">
        <v>26.866639999967081</v>
      </c>
      <c r="C184" s="5">
        <v>41.513720000011205</v>
      </c>
      <c r="D184" s="5"/>
      <c r="E184" s="4">
        <v>45376</v>
      </c>
      <c r="F184" s="14">
        <f>SUM(B$8:B184)/1000</f>
        <v>9.0620838000000852</v>
      </c>
      <c r="G184" s="14">
        <f>SUM(C$8:C184)/1000</f>
        <v>7.6808974812815558</v>
      </c>
    </row>
    <row r="185" spans="1:7" x14ac:dyDescent="0.25">
      <c r="A185" s="4">
        <v>45377</v>
      </c>
      <c r="B185" s="5">
        <v>32.30269000007965</v>
      </c>
      <c r="C185" s="5">
        <v>40.996480762195489</v>
      </c>
      <c r="D185" s="5"/>
      <c r="E185" s="4">
        <v>45377</v>
      </c>
      <c r="F185" s="14">
        <f>SUM(B$8:B185)/1000</f>
        <v>9.0943864900001667</v>
      </c>
      <c r="G185" s="14">
        <f>SUM(C$8:C185)/1000</f>
        <v>7.721893962043751</v>
      </c>
    </row>
    <row r="186" spans="1:7" x14ac:dyDescent="0.25">
      <c r="A186" s="4">
        <v>45378</v>
      </c>
      <c r="B186" s="5">
        <v>60.529030000000319</v>
      </c>
      <c r="C186" s="5">
        <v>22.885512032499875</v>
      </c>
      <c r="D186" s="5"/>
      <c r="E186" s="4">
        <v>45378</v>
      </c>
      <c r="F186" s="14">
        <f>SUM(B$8:B186)/1000</f>
        <v>9.1549155200001664</v>
      </c>
      <c r="G186" s="14">
        <f>SUM(C$8:C186)/1000</f>
        <v>7.7447794740762514</v>
      </c>
    </row>
    <row r="187" spans="1:7" x14ac:dyDescent="0.25">
      <c r="A187" s="4">
        <v>45379</v>
      </c>
      <c r="B187" s="5">
        <v>43.723359999895699</v>
      </c>
      <c r="C187" s="5">
        <v>17.976030000014596</v>
      </c>
      <c r="D187" s="5"/>
      <c r="E187" s="4">
        <v>45379</v>
      </c>
      <c r="F187" s="14">
        <f>SUM(B$8:B187)/1000</f>
        <v>9.1986388800000629</v>
      </c>
      <c r="G187" s="14">
        <f>SUM(C$8:C187)/1000</f>
        <v>7.7627555040762655</v>
      </c>
    </row>
    <row r="188" spans="1:7" x14ac:dyDescent="0.25">
      <c r="A188" s="4">
        <v>45380</v>
      </c>
      <c r="B188" s="5">
        <v>38.247560000004874</v>
      </c>
      <c r="C188" s="5">
        <v>22.54974999997518</v>
      </c>
      <c r="D188" s="5"/>
      <c r="E188" s="4">
        <v>45380</v>
      </c>
      <c r="F188" s="14">
        <f>SUM(B$8:B188)/1000</f>
        <v>9.2368864400000668</v>
      </c>
      <c r="G188" s="14">
        <f>SUM(C$8:C188)/1000</f>
        <v>7.7853052540762411</v>
      </c>
    </row>
    <row r="189" spans="1:7" x14ac:dyDescent="0.25">
      <c r="A189" s="4">
        <v>45381</v>
      </c>
      <c r="B189" s="5">
        <v>31.52465000004182</v>
      </c>
      <c r="C189" s="5">
        <v>31.769599999984877</v>
      </c>
      <c r="D189" s="5"/>
      <c r="E189" s="4">
        <v>45381</v>
      </c>
      <c r="F189" s="14">
        <f>SUM(B$8:B189)/1000</f>
        <v>9.2684110900001091</v>
      </c>
      <c r="G189" s="14">
        <f>SUM(C$8:C189)/1000</f>
        <v>7.8170748540762265</v>
      </c>
    </row>
    <row r="190" spans="1:7" x14ac:dyDescent="0.25">
      <c r="A190" s="4">
        <v>45382</v>
      </c>
      <c r="B190" s="5">
        <v>38.957220000032819</v>
      </c>
      <c r="C190" s="5">
        <v>20.351600000021271</v>
      </c>
      <c r="D190" s="5"/>
      <c r="E190" s="4">
        <v>45382</v>
      </c>
      <c r="F190" s="14">
        <f>SUM(B$8:B190)/1000</f>
        <v>9.3073683100001414</v>
      </c>
      <c r="G190" s="14">
        <f>SUM(C$8:C190)/1000</f>
        <v>7.8374264540762466</v>
      </c>
    </row>
  </sheetData>
  <mergeCells count="3">
    <mergeCell ref="A2:H2"/>
    <mergeCell ref="B6:C6"/>
    <mergeCell ref="F6:G6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8D6B2-56A8-4776-AE13-BA560DEC1C2C}">
  <sheetPr codeName="Sheet12"/>
  <dimension ref="A1:J190"/>
  <sheetViews>
    <sheetView topLeftCell="A6" workbookViewId="0">
      <selection activeCell="E8" sqref="E8"/>
    </sheetView>
  </sheetViews>
  <sheetFormatPr defaultColWidth="9.28515625" defaultRowHeight="15" x14ac:dyDescent="0.25"/>
  <cols>
    <col min="1" max="1" width="10.7109375" bestFit="1" customWidth="1"/>
    <col min="4" max="4" width="1.7109375" customWidth="1"/>
    <col min="5" max="5" width="10.7109375" bestFit="1" customWidth="1"/>
  </cols>
  <sheetData>
    <row r="1" spans="1:10" x14ac:dyDescent="0.25">
      <c r="A1" s="106" t="str">
        <f>HYPERLINK("#'Contents page'!A1","Contents page")</f>
        <v>Contents page</v>
      </c>
      <c r="B1" s="106"/>
    </row>
    <row r="2" spans="1:10" x14ac:dyDescent="0.25">
      <c r="A2" s="106"/>
    </row>
    <row r="3" spans="1:10" x14ac:dyDescent="0.25">
      <c r="A3" s="106"/>
    </row>
    <row r="4" spans="1:10" x14ac:dyDescent="0.25">
      <c r="A4" s="106"/>
    </row>
    <row r="5" spans="1:10" x14ac:dyDescent="0.25">
      <c r="A5" s="201" t="s">
        <v>4</v>
      </c>
      <c r="B5" s="201"/>
      <c r="C5" s="201"/>
      <c r="D5" s="201"/>
      <c r="E5" s="201"/>
      <c r="F5" s="201"/>
      <c r="G5" s="201"/>
      <c r="H5" s="56"/>
    </row>
    <row r="6" spans="1:10" x14ac:dyDescent="0.25">
      <c r="A6" s="56"/>
      <c r="B6" s="201" t="s">
        <v>110</v>
      </c>
      <c r="C6" s="201"/>
      <c r="E6" s="56"/>
      <c r="F6" s="201" t="s">
        <v>111</v>
      </c>
      <c r="G6" s="201"/>
      <c r="H6" s="56"/>
    </row>
    <row r="7" spans="1:10" x14ac:dyDescent="0.25">
      <c r="A7" s="47" t="s">
        <v>77</v>
      </c>
      <c r="B7" s="47" t="s">
        <v>25</v>
      </c>
      <c r="C7" s="47" t="s">
        <v>26</v>
      </c>
      <c r="E7" s="47" t="s">
        <v>77</v>
      </c>
      <c r="F7" s="47" t="s">
        <v>25</v>
      </c>
      <c r="G7" s="47" t="s">
        <v>26</v>
      </c>
      <c r="H7" s="47"/>
      <c r="J7" s="47"/>
    </row>
    <row r="8" spans="1:10" x14ac:dyDescent="0.25">
      <c r="A8" s="4">
        <v>36434</v>
      </c>
      <c r="B8" s="18">
        <v>8.51</v>
      </c>
      <c r="C8" s="18">
        <v>9.3699999999999992</v>
      </c>
      <c r="E8" s="4">
        <v>36434</v>
      </c>
      <c r="F8" s="14">
        <f>SUM(B$8:B8)/1000</f>
        <v>8.5100000000000002E-3</v>
      </c>
      <c r="G8" s="14">
        <f>SUM(C$8:C8)/1000</f>
        <v>9.3699999999999999E-3</v>
      </c>
    </row>
    <row r="9" spans="1:10" x14ac:dyDescent="0.25">
      <c r="A9" s="4">
        <v>36435</v>
      </c>
      <c r="B9" s="18">
        <v>13.81</v>
      </c>
      <c r="C9" s="18">
        <v>13.79</v>
      </c>
      <c r="E9" s="4">
        <v>36435</v>
      </c>
      <c r="F9" s="14">
        <f>SUM(B$8:B9)/1000</f>
        <v>2.232E-2</v>
      </c>
      <c r="G9" s="14">
        <f>SUM(C$8:C9)/1000</f>
        <v>2.3159999999999997E-2</v>
      </c>
    </row>
    <row r="10" spans="1:10" x14ac:dyDescent="0.25">
      <c r="A10" s="4">
        <v>36436</v>
      </c>
      <c r="B10" s="18">
        <v>9.82</v>
      </c>
      <c r="C10" s="18">
        <v>10.38</v>
      </c>
      <c r="E10" s="4">
        <v>36436</v>
      </c>
      <c r="F10" s="14">
        <f>SUM(B$8:B10)/1000</f>
        <v>3.2140000000000002E-2</v>
      </c>
      <c r="G10" s="14">
        <f>SUM(C$8:C10)/1000</f>
        <v>3.354E-2</v>
      </c>
    </row>
    <row r="11" spans="1:10" x14ac:dyDescent="0.25">
      <c r="A11" s="4">
        <v>36437</v>
      </c>
      <c r="B11" s="18">
        <v>11.73</v>
      </c>
      <c r="C11" s="18">
        <v>10.17</v>
      </c>
      <c r="E11" s="4">
        <v>36437</v>
      </c>
      <c r="F11" s="14">
        <f>SUM(B$8:B11)/1000</f>
        <v>4.3870000000000006E-2</v>
      </c>
      <c r="G11" s="14">
        <f>SUM(C$8:C11)/1000</f>
        <v>4.3709999999999999E-2</v>
      </c>
    </row>
    <row r="12" spans="1:10" x14ac:dyDescent="0.25">
      <c r="A12" s="4">
        <v>36438</v>
      </c>
      <c r="B12" s="18">
        <v>11.38</v>
      </c>
      <c r="C12" s="18">
        <v>8.9700000000000006</v>
      </c>
      <c r="E12" s="4">
        <v>36438</v>
      </c>
      <c r="F12" s="14">
        <f>SUM(B$8:B12)/1000</f>
        <v>5.5250000000000007E-2</v>
      </c>
      <c r="G12" s="14">
        <f>SUM(C$8:C12)/1000</f>
        <v>5.2679999999999998E-2</v>
      </c>
    </row>
    <row r="13" spans="1:10" x14ac:dyDescent="0.25">
      <c r="A13" s="4">
        <v>36439</v>
      </c>
      <c r="B13" s="18">
        <v>8.7200000000000006</v>
      </c>
      <c r="C13" s="18">
        <v>8.2200000000000006</v>
      </c>
      <c r="E13" s="4">
        <v>36439</v>
      </c>
      <c r="F13" s="14">
        <f>SUM(B$8:B13)/1000</f>
        <v>6.3969999999999999E-2</v>
      </c>
      <c r="G13" s="14">
        <f>SUM(C$8:C13)/1000</f>
        <v>6.0899999999999996E-2</v>
      </c>
    </row>
    <row r="14" spans="1:10" x14ac:dyDescent="0.25">
      <c r="A14" s="4">
        <v>36440</v>
      </c>
      <c r="B14" s="18">
        <v>9.91</v>
      </c>
      <c r="C14" s="18">
        <v>10.23</v>
      </c>
      <c r="E14" s="4">
        <v>36440</v>
      </c>
      <c r="F14" s="14">
        <f>SUM(B$8:B14)/1000</f>
        <v>7.3880000000000015E-2</v>
      </c>
      <c r="G14" s="14">
        <f>SUM(C$8:C14)/1000</f>
        <v>7.1129999999999999E-2</v>
      </c>
    </row>
    <row r="15" spans="1:10" x14ac:dyDescent="0.25">
      <c r="A15" s="4">
        <v>36441</v>
      </c>
      <c r="B15" s="18">
        <v>10.47</v>
      </c>
      <c r="C15" s="18">
        <v>12.44</v>
      </c>
      <c r="E15" s="4">
        <v>36441</v>
      </c>
      <c r="F15" s="14">
        <f>SUM(B$8:B15)/1000</f>
        <v>8.4350000000000008E-2</v>
      </c>
      <c r="G15" s="14">
        <f>SUM(C$8:C15)/1000</f>
        <v>8.3569999999999992E-2</v>
      </c>
    </row>
    <row r="16" spans="1:10" x14ac:dyDescent="0.25">
      <c r="A16" s="4">
        <v>36442</v>
      </c>
      <c r="B16" s="18">
        <v>7.22</v>
      </c>
      <c r="C16" s="18">
        <v>14.6</v>
      </c>
      <c r="E16" s="4">
        <v>36442</v>
      </c>
      <c r="F16" s="14">
        <f>SUM(B$8:B16)/1000</f>
        <v>9.1570000000000012E-2</v>
      </c>
      <c r="G16" s="14">
        <f>SUM(C$8:C16)/1000</f>
        <v>9.8169999999999993E-2</v>
      </c>
    </row>
    <row r="17" spans="1:10" x14ac:dyDescent="0.25">
      <c r="A17" s="4">
        <v>36443</v>
      </c>
      <c r="B17" s="18">
        <v>13.93</v>
      </c>
      <c r="C17" s="18">
        <v>10.56</v>
      </c>
      <c r="E17" s="4">
        <v>36443</v>
      </c>
      <c r="F17" s="14">
        <f>SUM(B$8:B17)/1000</f>
        <v>0.1055</v>
      </c>
      <c r="G17" s="14">
        <f>SUM(C$8:C17)/1000</f>
        <v>0.10872999999999999</v>
      </c>
    </row>
    <row r="18" spans="1:10" x14ac:dyDescent="0.25">
      <c r="A18" s="4">
        <v>36444</v>
      </c>
      <c r="B18" s="18">
        <v>13.98</v>
      </c>
      <c r="C18" s="18">
        <v>16.07</v>
      </c>
      <c r="E18" s="4">
        <v>36444</v>
      </c>
      <c r="F18" s="14">
        <f>SUM(B$8:B18)/1000</f>
        <v>0.11948</v>
      </c>
      <c r="G18" s="14">
        <f>SUM(C$8:C18)/1000</f>
        <v>0.12479999999999998</v>
      </c>
    </row>
    <row r="19" spans="1:10" x14ac:dyDescent="0.25">
      <c r="A19" s="4">
        <v>36445</v>
      </c>
      <c r="B19" s="18">
        <v>15.54</v>
      </c>
      <c r="C19" s="18">
        <v>16.61</v>
      </c>
      <c r="E19" s="4">
        <v>36445</v>
      </c>
      <c r="F19" s="14">
        <f>SUM(B$8:B19)/1000</f>
        <v>0.13502</v>
      </c>
      <c r="G19" s="14">
        <f>SUM(C$8:C19)/1000</f>
        <v>0.14140999999999998</v>
      </c>
    </row>
    <row r="20" spans="1:10" x14ac:dyDescent="0.25">
      <c r="A20" s="4">
        <v>36446</v>
      </c>
      <c r="B20" s="18">
        <v>14.85</v>
      </c>
      <c r="C20" s="18">
        <v>11.41</v>
      </c>
      <c r="E20" s="4">
        <v>36446</v>
      </c>
      <c r="F20" s="14">
        <f>SUM(B$8:B20)/1000</f>
        <v>0.14987</v>
      </c>
      <c r="G20" s="14">
        <f>SUM(C$8:C20)/1000</f>
        <v>0.15281999999999996</v>
      </c>
    </row>
    <row r="21" spans="1:10" x14ac:dyDescent="0.25">
      <c r="A21" s="4">
        <v>36447</v>
      </c>
      <c r="B21" s="18">
        <v>14.1</v>
      </c>
      <c r="C21" s="18">
        <v>12.79</v>
      </c>
      <c r="E21" s="4">
        <v>36447</v>
      </c>
      <c r="F21" s="14">
        <f>SUM(B$8:B21)/1000</f>
        <v>0.16397</v>
      </c>
      <c r="G21" s="14">
        <f>SUM(C$8:C21)/1000</f>
        <v>0.16560999999999995</v>
      </c>
    </row>
    <row r="22" spans="1:10" x14ac:dyDescent="0.25">
      <c r="A22" s="4">
        <v>36448</v>
      </c>
      <c r="B22" s="18">
        <v>9.4600000000000009</v>
      </c>
      <c r="C22" s="18">
        <v>16.96</v>
      </c>
      <c r="E22" s="4">
        <v>36448</v>
      </c>
      <c r="F22" s="14">
        <f>SUM(B$8:B22)/1000</f>
        <v>0.17343</v>
      </c>
      <c r="G22" s="14">
        <f>SUM(C$8:C22)/1000</f>
        <v>0.18256999999999995</v>
      </c>
    </row>
    <row r="23" spans="1:10" x14ac:dyDescent="0.25">
      <c r="A23" s="4">
        <v>36449</v>
      </c>
      <c r="B23" s="18">
        <v>11.52</v>
      </c>
      <c r="C23" s="18">
        <v>15.03</v>
      </c>
      <c r="E23" s="4">
        <v>36449</v>
      </c>
      <c r="F23" s="14">
        <f>SUM(B$8:B23)/1000</f>
        <v>0.18495</v>
      </c>
      <c r="G23" s="14">
        <f>SUM(C$8:C23)/1000</f>
        <v>0.19759999999999997</v>
      </c>
    </row>
    <row r="24" spans="1:10" x14ac:dyDescent="0.25">
      <c r="A24" s="4">
        <v>36450</v>
      </c>
      <c r="B24" s="18">
        <v>13.06</v>
      </c>
      <c r="C24" s="18">
        <v>11.87</v>
      </c>
      <c r="E24" s="4">
        <v>36450</v>
      </c>
      <c r="F24" s="14">
        <f>SUM(B$8:B24)/1000</f>
        <v>0.19801000000000002</v>
      </c>
      <c r="G24" s="14">
        <f>SUM(C$8:C24)/1000</f>
        <v>0.20946999999999996</v>
      </c>
      <c r="J24" s="47"/>
    </row>
    <row r="25" spans="1:10" x14ac:dyDescent="0.25">
      <c r="A25" s="4">
        <v>36451</v>
      </c>
      <c r="B25" s="18">
        <v>16.29</v>
      </c>
      <c r="C25" s="18">
        <v>12.19</v>
      </c>
      <c r="E25" s="4">
        <v>36451</v>
      </c>
      <c r="F25" s="14">
        <f>SUM(B$8:B25)/1000</f>
        <v>0.21430000000000002</v>
      </c>
      <c r="G25" s="14">
        <f>SUM(C$8:C25)/1000</f>
        <v>0.22165999999999997</v>
      </c>
    </row>
    <row r="26" spans="1:10" x14ac:dyDescent="0.25">
      <c r="A26" s="4">
        <v>36452</v>
      </c>
      <c r="B26" s="18">
        <v>12.44</v>
      </c>
      <c r="C26" s="18">
        <v>15.6</v>
      </c>
      <c r="E26" s="4">
        <v>36452</v>
      </c>
      <c r="F26" s="14">
        <f>SUM(B$8:B26)/1000</f>
        <v>0.22674</v>
      </c>
      <c r="G26" s="14">
        <f>SUM(C$8:C26)/1000</f>
        <v>0.23725999999999997</v>
      </c>
    </row>
    <row r="27" spans="1:10" x14ac:dyDescent="0.25">
      <c r="A27" s="4">
        <v>36453</v>
      </c>
      <c r="B27" s="18">
        <v>15.53</v>
      </c>
      <c r="C27" s="18">
        <v>13.97</v>
      </c>
      <c r="E27" s="4">
        <v>36453</v>
      </c>
      <c r="F27" s="14">
        <f>SUM(B$8:B27)/1000</f>
        <v>0.24227000000000001</v>
      </c>
      <c r="G27" s="14">
        <f>SUM(C$8:C27)/1000</f>
        <v>0.25122999999999995</v>
      </c>
    </row>
    <row r="28" spans="1:10" x14ac:dyDescent="0.25">
      <c r="A28" s="4">
        <v>36454</v>
      </c>
      <c r="B28" s="18">
        <v>14.34</v>
      </c>
      <c r="C28" s="18">
        <v>15.46</v>
      </c>
      <c r="E28" s="4">
        <v>36454</v>
      </c>
      <c r="F28" s="14">
        <f>SUM(B$8:B28)/1000</f>
        <v>0.25661</v>
      </c>
      <c r="G28" s="14">
        <f>SUM(C$8:C28)/1000</f>
        <v>0.26668999999999993</v>
      </c>
    </row>
    <row r="29" spans="1:10" x14ac:dyDescent="0.25">
      <c r="A29" s="4">
        <v>36455</v>
      </c>
      <c r="B29" s="18">
        <v>14</v>
      </c>
      <c r="C29" s="18">
        <v>15.14</v>
      </c>
      <c r="E29" s="4">
        <v>36455</v>
      </c>
      <c r="F29" s="14">
        <f>SUM(B$8:B29)/1000</f>
        <v>0.27061000000000002</v>
      </c>
      <c r="G29" s="14">
        <f>SUM(C$8:C29)/1000</f>
        <v>0.28182999999999991</v>
      </c>
    </row>
    <row r="30" spans="1:10" x14ac:dyDescent="0.25">
      <c r="A30" s="4">
        <v>36456</v>
      </c>
      <c r="B30" s="18">
        <v>14.39</v>
      </c>
      <c r="C30" s="18">
        <v>15.39</v>
      </c>
      <c r="E30" s="4">
        <v>36456</v>
      </c>
      <c r="F30" s="14">
        <f>SUM(B$8:B30)/1000</f>
        <v>0.28499999999999998</v>
      </c>
      <c r="G30" s="14">
        <f>SUM(C$8:C30)/1000</f>
        <v>0.29721999999999993</v>
      </c>
    </row>
    <row r="31" spans="1:10" x14ac:dyDescent="0.25">
      <c r="A31" s="4">
        <v>36457</v>
      </c>
      <c r="B31" s="18">
        <v>14.23</v>
      </c>
      <c r="C31" s="18">
        <v>17.21</v>
      </c>
      <c r="E31" s="4">
        <v>36457</v>
      </c>
      <c r="F31" s="14">
        <f>SUM(B$8:B31)/1000</f>
        <v>0.29923</v>
      </c>
      <c r="G31" s="14">
        <f>SUM(C$8:C31)/1000</f>
        <v>0.31442999999999988</v>
      </c>
    </row>
    <row r="32" spans="1:10" x14ac:dyDescent="0.25">
      <c r="A32" s="4">
        <v>36458</v>
      </c>
      <c r="B32" s="18">
        <v>12.93</v>
      </c>
      <c r="C32" s="18">
        <v>16.079999999999998</v>
      </c>
      <c r="E32" s="4">
        <v>36458</v>
      </c>
      <c r="F32" s="14">
        <f>SUM(B$8:B32)/1000</f>
        <v>0.31216000000000005</v>
      </c>
      <c r="G32" s="14">
        <f>SUM(C$8:C32)/1000</f>
        <v>0.33050999999999986</v>
      </c>
    </row>
    <row r="33" spans="1:7" x14ac:dyDescent="0.25">
      <c r="A33" s="4">
        <v>36459</v>
      </c>
      <c r="B33" s="18">
        <v>12.51</v>
      </c>
      <c r="C33" s="18">
        <v>17.32</v>
      </c>
      <c r="E33" s="4">
        <v>36459</v>
      </c>
      <c r="F33" s="14">
        <f>SUM(B$8:B33)/1000</f>
        <v>0.32467000000000001</v>
      </c>
      <c r="G33" s="14">
        <f>SUM(C$8:C33)/1000</f>
        <v>0.34782999999999986</v>
      </c>
    </row>
    <row r="34" spans="1:7" x14ac:dyDescent="0.25">
      <c r="A34" s="4">
        <v>36460</v>
      </c>
      <c r="B34" s="18">
        <v>13.8</v>
      </c>
      <c r="C34" s="18">
        <v>16.649999999999999</v>
      </c>
      <c r="E34" s="4">
        <v>36460</v>
      </c>
      <c r="F34" s="14">
        <f>SUM(B$8:B34)/1000</f>
        <v>0.33847000000000005</v>
      </c>
      <c r="G34" s="14">
        <f>SUM(C$8:C34)/1000</f>
        <v>0.36447999999999986</v>
      </c>
    </row>
    <row r="35" spans="1:7" x14ac:dyDescent="0.25">
      <c r="A35" s="4">
        <v>36461</v>
      </c>
      <c r="B35" s="18">
        <v>11.76</v>
      </c>
      <c r="C35" s="18">
        <v>12.89</v>
      </c>
      <c r="E35" s="4">
        <v>36461</v>
      </c>
      <c r="F35" s="14">
        <f>SUM(B$8:B35)/1000</f>
        <v>0.35023000000000004</v>
      </c>
      <c r="G35" s="14">
        <f>SUM(C$8:C35)/1000</f>
        <v>0.37736999999999982</v>
      </c>
    </row>
    <row r="36" spans="1:7" x14ac:dyDescent="0.25">
      <c r="A36" s="4">
        <v>36462</v>
      </c>
      <c r="B36" s="18">
        <v>10.199999999999999</v>
      </c>
      <c r="C36" s="18">
        <v>14.91</v>
      </c>
      <c r="E36" s="4">
        <v>36462</v>
      </c>
      <c r="F36" s="14">
        <f>SUM(B$8:B36)/1000</f>
        <v>0.36043000000000003</v>
      </c>
      <c r="G36" s="14">
        <f>SUM(C$8:C36)/1000</f>
        <v>0.39227999999999985</v>
      </c>
    </row>
    <row r="37" spans="1:7" x14ac:dyDescent="0.25">
      <c r="A37" s="4">
        <v>36463</v>
      </c>
      <c r="B37" s="18">
        <v>10.65</v>
      </c>
      <c r="C37" s="18">
        <v>15.79</v>
      </c>
      <c r="E37" s="4">
        <v>36463</v>
      </c>
      <c r="F37" s="14">
        <f>SUM(B$8:B37)/1000</f>
        <v>0.37107999999999997</v>
      </c>
      <c r="G37" s="14">
        <f>SUM(C$8:C37)/1000</f>
        <v>0.40806999999999988</v>
      </c>
    </row>
    <row r="38" spans="1:7" x14ac:dyDescent="0.25">
      <c r="A38" s="4">
        <v>36464</v>
      </c>
      <c r="B38" s="18">
        <v>14.49</v>
      </c>
      <c r="C38" s="18">
        <v>14.59</v>
      </c>
      <c r="E38" s="4">
        <v>36464</v>
      </c>
      <c r="F38" s="14">
        <f>SUM(B$8:B38)/1000</f>
        <v>0.38556999999999997</v>
      </c>
      <c r="G38" s="14">
        <f>SUM(C$8:C38)/1000</f>
        <v>0.42265999999999987</v>
      </c>
    </row>
    <row r="39" spans="1:7" x14ac:dyDescent="0.25">
      <c r="A39" s="4">
        <v>36465</v>
      </c>
      <c r="B39" s="18">
        <v>14.08</v>
      </c>
      <c r="C39" s="18">
        <v>14.24</v>
      </c>
      <c r="E39" s="4">
        <v>36465</v>
      </c>
      <c r="F39" s="14">
        <f>SUM(B$8:B39)/1000</f>
        <v>0.39964999999999995</v>
      </c>
      <c r="G39" s="14">
        <f>SUM(C$8:C39)/1000</f>
        <v>0.43689999999999984</v>
      </c>
    </row>
    <row r="40" spans="1:7" x14ac:dyDescent="0.25">
      <c r="A40" s="4">
        <v>36466</v>
      </c>
      <c r="B40" s="18">
        <v>13.93</v>
      </c>
      <c r="C40" s="18">
        <v>15</v>
      </c>
      <c r="E40" s="4">
        <v>36466</v>
      </c>
      <c r="F40" s="14">
        <f>SUM(B$8:B40)/1000</f>
        <v>0.41358</v>
      </c>
      <c r="G40" s="14">
        <f>SUM(C$8:C40)/1000</f>
        <v>0.45189999999999986</v>
      </c>
    </row>
    <row r="41" spans="1:7" x14ac:dyDescent="0.25">
      <c r="A41" s="4">
        <v>36467</v>
      </c>
      <c r="B41" s="18">
        <v>18.05</v>
      </c>
      <c r="C41" s="18">
        <v>16.72</v>
      </c>
      <c r="E41" s="4">
        <v>36467</v>
      </c>
      <c r="F41" s="14">
        <f>SUM(B$8:B41)/1000</f>
        <v>0.43163000000000001</v>
      </c>
      <c r="G41" s="14">
        <f>SUM(C$8:C41)/1000</f>
        <v>0.46861999999999987</v>
      </c>
    </row>
    <row r="42" spans="1:7" x14ac:dyDescent="0.25">
      <c r="A42" s="4">
        <v>36468</v>
      </c>
      <c r="B42" s="18">
        <v>17.14</v>
      </c>
      <c r="C42" s="18">
        <v>14.26</v>
      </c>
      <c r="E42" s="4">
        <v>36468</v>
      </c>
      <c r="F42" s="14">
        <f>SUM(B$8:B42)/1000</f>
        <v>0.44877</v>
      </c>
      <c r="G42" s="14">
        <f>SUM(C$8:C42)/1000</f>
        <v>0.48287999999999986</v>
      </c>
    </row>
    <row r="43" spans="1:7" x14ac:dyDescent="0.25">
      <c r="A43" s="4">
        <v>36469</v>
      </c>
      <c r="B43" s="18">
        <v>12.54</v>
      </c>
      <c r="C43" s="18">
        <v>12.32</v>
      </c>
      <c r="E43" s="4">
        <v>36469</v>
      </c>
      <c r="F43" s="14">
        <f>SUM(B$8:B43)/1000</f>
        <v>0.46131</v>
      </c>
      <c r="G43" s="14">
        <f>SUM(C$8:C43)/1000</f>
        <v>0.49519999999999986</v>
      </c>
    </row>
    <row r="44" spans="1:7" x14ac:dyDescent="0.25">
      <c r="A44" s="4">
        <v>36470</v>
      </c>
      <c r="B44" s="18">
        <v>10.4</v>
      </c>
      <c r="C44" s="18">
        <v>14.71</v>
      </c>
      <c r="E44" s="4">
        <v>36470</v>
      </c>
      <c r="F44" s="14">
        <f>SUM(B$8:B44)/1000</f>
        <v>0.47170999999999996</v>
      </c>
      <c r="G44" s="14">
        <f>SUM(C$8:C44)/1000</f>
        <v>0.50990999999999986</v>
      </c>
    </row>
    <row r="45" spans="1:7" x14ac:dyDescent="0.25">
      <c r="A45" s="4">
        <v>36471</v>
      </c>
      <c r="B45" s="18">
        <v>11.85</v>
      </c>
      <c r="C45" s="18">
        <v>17.170000000000002</v>
      </c>
      <c r="E45" s="4">
        <v>36471</v>
      </c>
      <c r="F45" s="14">
        <f>SUM(B$8:B45)/1000</f>
        <v>0.48355999999999999</v>
      </c>
      <c r="G45" s="14">
        <f>SUM(C$8:C45)/1000</f>
        <v>0.52707999999999977</v>
      </c>
    </row>
    <row r="46" spans="1:7" x14ac:dyDescent="0.25">
      <c r="A46" s="4">
        <v>36472</v>
      </c>
      <c r="B46" s="18">
        <v>14.29</v>
      </c>
      <c r="C46" s="18">
        <v>14.03</v>
      </c>
      <c r="E46" s="4">
        <v>36472</v>
      </c>
      <c r="F46" s="14">
        <f>SUM(B$8:B46)/1000</f>
        <v>0.49785000000000001</v>
      </c>
      <c r="G46" s="14">
        <f>SUM(C$8:C46)/1000</f>
        <v>0.54110999999999976</v>
      </c>
    </row>
    <row r="47" spans="1:7" x14ac:dyDescent="0.25">
      <c r="A47" s="4">
        <v>36473</v>
      </c>
      <c r="B47" s="18">
        <v>13.32</v>
      </c>
      <c r="C47" s="18">
        <v>16.62</v>
      </c>
      <c r="E47" s="4">
        <v>36473</v>
      </c>
      <c r="F47" s="14">
        <f>SUM(B$8:B47)/1000</f>
        <v>0.51117000000000001</v>
      </c>
      <c r="G47" s="14">
        <f>SUM(C$8:C47)/1000</f>
        <v>0.55772999999999984</v>
      </c>
    </row>
    <row r="48" spans="1:7" x14ac:dyDescent="0.25">
      <c r="A48" s="4">
        <v>36474</v>
      </c>
      <c r="B48" s="18">
        <v>10.66</v>
      </c>
      <c r="C48" s="18">
        <v>16.8</v>
      </c>
      <c r="E48" s="4">
        <v>36474</v>
      </c>
      <c r="F48" s="14">
        <f>SUM(B$8:B48)/1000</f>
        <v>0.52183000000000002</v>
      </c>
      <c r="G48" s="14">
        <f>SUM(C$8:C48)/1000</f>
        <v>0.57452999999999976</v>
      </c>
    </row>
    <row r="49" spans="1:7" x14ac:dyDescent="0.25">
      <c r="A49" s="4">
        <v>36475</v>
      </c>
      <c r="B49" s="18">
        <v>13.43</v>
      </c>
      <c r="C49" s="18">
        <v>15.62</v>
      </c>
      <c r="E49" s="4">
        <v>36475</v>
      </c>
      <c r="F49" s="14">
        <f>SUM(B$8:B49)/1000</f>
        <v>0.53525999999999996</v>
      </c>
      <c r="G49" s="14">
        <f>SUM(C$8:C49)/1000</f>
        <v>0.59014999999999973</v>
      </c>
    </row>
    <row r="50" spans="1:7" x14ac:dyDescent="0.25">
      <c r="A50" s="4">
        <v>36476</v>
      </c>
      <c r="B50" s="18">
        <v>10.119999999999999</v>
      </c>
      <c r="C50" s="18">
        <v>13.31</v>
      </c>
      <c r="E50" s="4">
        <v>36476</v>
      </c>
      <c r="F50" s="14">
        <f>SUM(B$8:B50)/1000</f>
        <v>0.54537999999999998</v>
      </c>
      <c r="G50" s="14">
        <f>SUM(C$8:C50)/1000</f>
        <v>0.60345999999999966</v>
      </c>
    </row>
    <row r="51" spans="1:7" x14ac:dyDescent="0.25">
      <c r="A51" s="4">
        <v>36477</v>
      </c>
      <c r="B51" s="18">
        <v>11.59</v>
      </c>
      <c r="C51" s="18">
        <v>12.92</v>
      </c>
      <c r="E51" s="4">
        <v>36477</v>
      </c>
      <c r="F51" s="14">
        <f>SUM(B$8:B51)/1000</f>
        <v>0.55697000000000008</v>
      </c>
      <c r="G51" s="14">
        <f>SUM(C$8:C51)/1000</f>
        <v>0.61637999999999971</v>
      </c>
    </row>
    <row r="52" spans="1:7" x14ac:dyDescent="0.25">
      <c r="A52" s="4">
        <v>36478</v>
      </c>
      <c r="B52" s="18">
        <v>13.78</v>
      </c>
      <c r="C52" s="18">
        <v>13.4</v>
      </c>
      <c r="E52" s="4">
        <v>36478</v>
      </c>
      <c r="F52" s="14">
        <f>SUM(B$8:B52)/1000</f>
        <v>0.57074999999999998</v>
      </c>
      <c r="G52" s="14">
        <f>SUM(C$8:C52)/1000</f>
        <v>0.62977999999999967</v>
      </c>
    </row>
    <row r="53" spans="1:7" x14ac:dyDescent="0.25">
      <c r="A53" s="4">
        <v>36479</v>
      </c>
      <c r="B53" s="18">
        <v>17.649999999999999</v>
      </c>
      <c r="C53" s="18">
        <v>18.53</v>
      </c>
      <c r="E53" s="4">
        <v>36479</v>
      </c>
      <c r="F53" s="14">
        <f>SUM(B$8:B53)/1000</f>
        <v>0.58839999999999992</v>
      </c>
      <c r="G53" s="14">
        <f>SUM(C$8:C53)/1000</f>
        <v>0.64830999999999961</v>
      </c>
    </row>
    <row r="54" spans="1:7" x14ac:dyDescent="0.25">
      <c r="A54" s="4">
        <v>36480</v>
      </c>
      <c r="B54" s="18">
        <v>19.440000000000001</v>
      </c>
      <c r="C54" s="18">
        <v>19.28</v>
      </c>
      <c r="E54" s="4">
        <v>36480</v>
      </c>
      <c r="F54" s="14">
        <f>SUM(B$8:B54)/1000</f>
        <v>0.60784000000000005</v>
      </c>
      <c r="G54" s="14">
        <f>SUM(C$8:C54)/1000</f>
        <v>0.66758999999999957</v>
      </c>
    </row>
    <row r="55" spans="1:7" x14ac:dyDescent="0.25">
      <c r="A55" s="4">
        <v>36481</v>
      </c>
      <c r="B55" s="18">
        <v>19.27</v>
      </c>
      <c r="C55" s="18">
        <v>18.16</v>
      </c>
      <c r="E55" s="4">
        <v>36481</v>
      </c>
      <c r="F55" s="14">
        <f>SUM(B$8:B55)/1000</f>
        <v>0.62711000000000006</v>
      </c>
      <c r="G55" s="14">
        <f>SUM(C$8:C55)/1000</f>
        <v>0.68574999999999953</v>
      </c>
    </row>
    <row r="56" spans="1:7" x14ac:dyDescent="0.25">
      <c r="A56" s="4">
        <v>36482</v>
      </c>
      <c r="B56" s="18">
        <v>18.88</v>
      </c>
      <c r="C56" s="18">
        <v>10.64</v>
      </c>
      <c r="E56" s="4">
        <v>36482</v>
      </c>
      <c r="F56" s="14">
        <f>SUM(B$8:B56)/1000</f>
        <v>0.64599000000000006</v>
      </c>
      <c r="G56" s="14">
        <f>SUM(C$8:C56)/1000</f>
        <v>0.69638999999999951</v>
      </c>
    </row>
    <row r="57" spans="1:7" x14ac:dyDescent="0.25">
      <c r="A57" s="4">
        <v>36483</v>
      </c>
      <c r="B57" s="18">
        <v>15.48</v>
      </c>
      <c r="C57" s="18">
        <v>10.65</v>
      </c>
      <c r="E57" s="4">
        <v>36483</v>
      </c>
      <c r="F57" s="14">
        <f>SUM(B$8:B57)/1000</f>
        <v>0.66147</v>
      </c>
      <c r="G57" s="14">
        <f>SUM(C$8:C57)/1000</f>
        <v>0.70703999999999956</v>
      </c>
    </row>
    <row r="58" spans="1:7" x14ac:dyDescent="0.25">
      <c r="A58" s="4">
        <v>36484</v>
      </c>
      <c r="B58" s="18">
        <v>15.47</v>
      </c>
      <c r="C58" s="18">
        <v>12.8</v>
      </c>
      <c r="E58" s="4">
        <v>36484</v>
      </c>
      <c r="F58" s="14">
        <f>SUM(B$8:B58)/1000</f>
        <v>0.6769400000000001</v>
      </c>
      <c r="G58" s="14">
        <f>SUM(C$8:C58)/1000</f>
        <v>0.71983999999999948</v>
      </c>
    </row>
    <row r="59" spans="1:7" x14ac:dyDescent="0.25">
      <c r="A59" s="4">
        <v>36485</v>
      </c>
      <c r="B59" s="18">
        <v>18.04</v>
      </c>
      <c r="C59" s="18">
        <v>19.559999999999999</v>
      </c>
      <c r="E59" s="4">
        <v>36485</v>
      </c>
      <c r="F59" s="14">
        <f>SUM(B$8:B59)/1000</f>
        <v>0.69498000000000004</v>
      </c>
      <c r="G59" s="14">
        <f>SUM(C$8:C59)/1000</f>
        <v>0.73939999999999939</v>
      </c>
    </row>
    <row r="60" spans="1:7" x14ac:dyDescent="0.25">
      <c r="A60" s="4">
        <v>36486</v>
      </c>
      <c r="B60" s="18">
        <v>21.42</v>
      </c>
      <c r="C60" s="18">
        <v>13.95</v>
      </c>
      <c r="E60" s="4">
        <v>36486</v>
      </c>
      <c r="F60" s="14">
        <f>SUM(B$8:B60)/1000</f>
        <v>0.71639999999999993</v>
      </c>
      <c r="G60" s="14">
        <f>SUM(C$8:C60)/1000</f>
        <v>0.75334999999999941</v>
      </c>
    </row>
    <row r="61" spans="1:7" x14ac:dyDescent="0.25">
      <c r="A61" s="4">
        <v>36487</v>
      </c>
      <c r="B61" s="18">
        <v>14.26</v>
      </c>
      <c r="C61" s="18">
        <v>13.74</v>
      </c>
      <c r="E61" s="4">
        <v>36487</v>
      </c>
      <c r="F61" s="14">
        <f>SUM(B$8:B61)/1000</f>
        <v>0.73065999999999998</v>
      </c>
      <c r="G61" s="14">
        <f>SUM(C$8:C61)/1000</f>
        <v>0.76708999999999949</v>
      </c>
    </row>
    <row r="62" spans="1:7" x14ac:dyDescent="0.25">
      <c r="A62" s="4">
        <v>36488</v>
      </c>
      <c r="B62" s="18">
        <v>14.88</v>
      </c>
      <c r="C62" s="18">
        <v>20.48</v>
      </c>
      <c r="E62" s="4">
        <v>36488</v>
      </c>
      <c r="F62" s="14">
        <f>SUM(B$8:B62)/1000</f>
        <v>0.74553999999999998</v>
      </c>
      <c r="G62" s="14">
        <f>SUM(C$8:C62)/1000</f>
        <v>0.78756999999999944</v>
      </c>
    </row>
    <row r="63" spans="1:7" x14ac:dyDescent="0.25">
      <c r="A63" s="4">
        <v>36489</v>
      </c>
      <c r="B63" s="18">
        <v>15.74</v>
      </c>
      <c r="C63" s="18">
        <v>18.78</v>
      </c>
      <c r="E63" s="4">
        <v>36489</v>
      </c>
      <c r="F63" s="14">
        <f>SUM(B$8:B63)/1000</f>
        <v>0.76127999999999996</v>
      </c>
      <c r="G63" s="14">
        <f>SUM(C$8:C63)/1000</f>
        <v>0.80634999999999946</v>
      </c>
    </row>
    <row r="64" spans="1:7" x14ac:dyDescent="0.25">
      <c r="A64" s="4">
        <v>36490</v>
      </c>
      <c r="B64" s="18">
        <v>9.73</v>
      </c>
      <c r="C64" s="18">
        <v>17.96</v>
      </c>
      <c r="E64" s="4">
        <v>36490</v>
      </c>
      <c r="F64" s="14">
        <f>SUM(B$8:B64)/1000</f>
        <v>0.77100999999999997</v>
      </c>
      <c r="G64" s="14">
        <f>SUM(C$8:C64)/1000</f>
        <v>0.82430999999999954</v>
      </c>
    </row>
    <row r="65" spans="1:7" x14ac:dyDescent="0.25">
      <c r="A65" s="4">
        <v>36491</v>
      </c>
      <c r="B65" s="18">
        <v>11.7</v>
      </c>
      <c r="C65" s="18">
        <v>20.38</v>
      </c>
      <c r="E65" s="4">
        <v>36491</v>
      </c>
      <c r="F65" s="14">
        <f>SUM(B$8:B65)/1000</f>
        <v>0.78271000000000002</v>
      </c>
      <c r="G65" s="14">
        <f>SUM(C$8:C65)/1000</f>
        <v>0.8446899999999995</v>
      </c>
    </row>
    <row r="66" spans="1:7" x14ac:dyDescent="0.25">
      <c r="A66" s="4">
        <v>36492</v>
      </c>
      <c r="B66" s="18">
        <v>21.31</v>
      </c>
      <c r="C66" s="18">
        <v>24.24</v>
      </c>
      <c r="E66" s="4">
        <v>36492</v>
      </c>
      <c r="F66" s="14">
        <f>SUM(B$8:B66)/1000</f>
        <v>0.80401999999999996</v>
      </c>
      <c r="G66" s="14">
        <f>SUM(C$8:C66)/1000</f>
        <v>0.86892999999999954</v>
      </c>
    </row>
    <row r="67" spans="1:7" x14ac:dyDescent="0.25">
      <c r="A67" s="4">
        <v>36493</v>
      </c>
      <c r="B67" s="18">
        <v>19.32</v>
      </c>
      <c r="C67" s="18">
        <v>24.11</v>
      </c>
      <c r="E67" s="4">
        <v>36493</v>
      </c>
      <c r="F67" s="14">
        <f>SUM(B$8:B67)/1000</f>
        <v>0.82334000000000007</v>
      </c>
      <c r="G67" s="14">
        <f>SUM(C$8:C67)/1000</f>
        <v>0.8930399999999995</v>
      </c>
    </row>
    <row r="68" spans="1:7" x14ac:dyDescent="0.25">
      <c r="A68" s="4">
        <v>36494</v>
      </c>
      <c r="B68" s="18">
        <v>19.25</v>
      </c>
      <c r="C68" s="18">
        <v>24.98</v>
      </c>
      <c r="E68" s="4">
        <v>36494</v>
      </c>
      <c r="F68" s="14">
        <f>SUM(B$8:B68)/1000</f>
        <v>0.84259000000000006</v>
      </c>
      <c r="G68" s="14">
        <f>SUM(C$8:C68)/1000</f>
        <v>0.9180199999999995</v>
      </c>
    </row>
    <row r="69" spans="1:7" x14ac:dyDescent="0.25">
      <c r="A69" s="4">
        <v>36495</v>
      </c>
      <c r="B69" s="18">
        <v>18.739999999999998</v>
      </c>
      <c r="C69" s="18">
        <v>27.14</v>
      </c>
      <c r="E69" s="4">
        <v>36495</v>
      </c>
      <c r="F69" s="14">
        <f>SUM(B$8:B69)/1000</f>
        <v>0.86133000000000004</v>
      </c>
      <c r="G69" s="14">
        <f>SUM(C$8:C69)/1000</f>
        <v>0.94515999999999956</v>
      </c>
    </row>
    <row r="70" spans="1:7" x14ac:dyDescent="0.25">
      <c r="A70" s="4">
        <v>36496</v>
      </c>
      <c r="B70" s="18">
        <v>19.829999999999998</v>
      </c>
      <c r="C70" s="18">
        <v>24.02</v>
      </c>
      <c r="E70" s="4">
        <v>36496</v>
      </c>
      <c r="F70" s="14">
        <f>SUM(B$8:B70)/1000</f>
        <v>0.88116000000000005</v>
      </c>
      <c r="G70" s="14">
        <f>SUM(C$8:C70)/1000</f>
        <v>0.96917999999999949</v>
      </c>
    </row>
    <row r="71" spans="1:7" x14ac:dyDescent="0.25">
      <c r="A71" s="4">
        <v>36497</v>
      </c>
      <c r="B71" s="18">
        <v>17.41</v>
      </c>
      <c r="C71" s="18">
        <v>20.07</v>
      </c>
      <c r="E71" s="4">
        <v>36497</v>
      </c>
      <c r="F71" s="14">
        <f>SUM(B$8:B71)/1000</f>
        <v>0.89857000000000009</v>
      </c>
      <c r="G71" s="14">
        <f>SUM(C$8:C71)/1000</f>
        <v>0.98924999999999952</v>
      </c>
    </row>
    <row r="72" spans="1:7" x14ac:dyDescent="0.25">
      <c r="A72" s="4">
        <v>36498</v>
      </c>
      <c r="B72" s="18">
        <v>14.79</v>
      </c>
      <c r="C72" s="18">
        <v>21.68</v>
      </c>
      <c r="E72" s="4">
        <v>36498</v>
      </c>
      <c r="F72" s="14">
        <f>SUM(B$8:B72)/1000</f>
        <v>0.91336000000000006</v>
      </c>
      <c r="G72" s="14">
        <f>SUM(C$8:C72)/1000</f>
        <v>1.0109299999999994</v>
      </c>
    </row>
    <row r="73" spans="1:7" x14ac:dyDescent="0.25">
      <c r="A73" s="4">
        <v>36499</v>
      </c>
      <c r="B73" s="18">
        <v>19.649999999999999</v>
      </c>
      <c r="C73" s="18">
        <v>23.04</v>
      </c>
      <c r="E73" s="4">
        <v>36499</v>
      </c>
      <c r="F73" s="14">
        <f>SUM(B$8:B73)/1000</f>
        <v>0.93301000000000001</v>
      </c>
      <c r="G73" s="14">
        <f>SUM(C$8:C73)/1000</f>
        <v>1.0339699999999996</v>
      </c>
    </row>
    <row r="74" spans="1:7" x14ac:dyDescent="0.25">
      <c r="A74" s="4">
        <v>36500</v>
      </c>
      <c r="B74" s="18">
        <v>22.19</v>
      </c>
      <c r="C74" s="18">
        <v>17.37</v>
      </c>
      <c r="E74" s="4">
        <v>36500</v>
      </c>
      <c r="F74" s="14">
        <f>SUM(B$8:B74)/1000</f>
        <v>0.95520000000000005</v>
      </c>
      <c r="G74" s="14">
        <f>SUM(C$8:C74)/1000</f>
        <v>1.0513399999999995</v>
      </c>
    </row>
    <row r="75" spans="1:7" x14ac:dyDescent="0.25">
      <c r="A75" s="4">
        <v>36501</v>
      </c>
      <c r="B75" s="18">
        <v>24.25</v>
      </c>
      <c r="C75" s="18">
        <v>15.72</v>
      </c>
      <c r="E75" s="4">
        <v>36501</v>
      </c>
      <c r="F75" s="14">
        <f>SUM(B$8:B75)/1000</f>
        <v>0.97945000000000004</v>
      </c>
      <c r="G75" s="14">
        <f>SUM(C$8:C75)/1000</f>
        <v>1.0670599999999995</v>
      </c>
    </row>
    <row r="76" spans="1:7" x14ac:dyDescent="0.25">
      <c r="A76" s="4">
        <v>36502</v>
      </c>
      <c r="B76" s="18">
        <v>25.29</v>
      </c>
      <c r="C76" s="18">
        <v>14.99</v>
      </c>
      <c r="E76" s="4">
        <v>36502</v>
      </c>
      <c r="F76" s="14">
        <f>SUM(B$8:B76)/1000</f>
        <v>1.00474</v>
      </c>
      <c r="G76" s="14">
        <f>SUM(C$8:C76)/1000</f>
        <v>1.0820499999999995</v>
      </c>
    </row>
    <row r="77" spans="1:7" x14ac:dyDescent="0.25">
      <c r="A77" s="4">
        <v>36503</v>
      </c>
      <c r="B77" s="18">
        <v>26.97</v>
      </c>
      <c r="C77" s="18">
        <v>12.1</v>
      </c>
      <c r="E77" s="4">
        <v>36503</v>
      </c>
      <c r="F77" s="14">
        <f>SUM(B$8:B77)/1000</f>
        <v>1.0317100000000001</v>
      </c>
      <c r="G77" s="14">
        <f>SUM(C$8:C77)/1000</f>
        <v>1.0941499999999995</v>
      </c>
    </row>
    <row r="78" spans="1:7" x14ac:dyDescent="0.25">
      <c r="A78" s="4">
        <v>36504</v>
      </c>
      <c r="B78" s="18">
        <v>23.63</v>
      </c>
      <c r="C78" s="18">
        <v>12.29</v>
      </c>
      <c r="E78" s="4">
        <v>36504</v>
      </c>
      <c r="F78" s="14">
        <f>SUM(B$8:B78)/1000</f>
        <v>1.0553400000000002</v>
      </c>
      <c r="G78" s="14">
        <f>SUM(C$8:C78)/1000</f>
        <v>1.1064399999999994</v>
      </c>
    </row>
    <row r="79" spans="1:7" x14ac:dyDescent="0.25">
      <c r="A79" s="4">
        <v>36505</v>
      </c>
      <c r="B79" s="18">
        <v>24.51</v>
      </c>
      <c r="C79" s="18">
        <v>19.77</v>
      </c>
      <c r="E79" s="4">
        <v>36505</v>
      </c>
      <c r="F79" s="14">
        <f>SUM(B$8:B79)/1000</f>
        <v>1.0798500000000002</v>
      </c>
      <c r="G79" s="14">
        <f>SUM(C$8:C79)/1000</f>
        <v>1.1262099999999993</v>
      </c>
    </row>
    <row r="80" spans="1:7" x14ac:dyDescent="0.25">
      <c r="A80" s="4">
        <v>36506</v>
      </c>
      <c r="B80" s="18">
        <v>26.48</v>
      </c>
      <c r="C80" s="18">
        <v>18.48</v>
      </c>
      <c r="E80" s="4">
        <v>36506</v>
      </c>
      <c r="F80" s="14">
        <f>SUM(B$8:B80)/1000</f>
        <v>1.1063300000000003</v>
      </c>
      <c r="G80" s="14">
        <f>SUM(C$8:C80)/1000</f>
        <v>1.1446899999999993</v>
      </c>
    </row>
    <row r="81" spans="1:7" x14ac:dyDescent="0.25">
      <c r="A81" s="4">
        <v>36507</v>
      </c>
      <c r="B81" s="18">
        <v>24.39</v>
      </c>
      <c r="C81" s="18">
        <v>19.239999999999998</v>
      </c>
      <c r="E81" s="4">
        <v>36507</v>
      </c>
      <c r="F81" s="14">
        <f>SUM(B$8:B81)/1000</f>
        <v>1.1307200000000002</v>
      </c>
      <c r="G81" s="14">
        <f>SUM(C$8:C81)/1000</f>
        <v>1.1639299999999995</v>
      </c>
    </row>
    <row r="82" spans="1:7" x14ac:dyDescent="0.25">
      <c r="A82" s="4">
        <v>36508</v>
      </c>
      <c r="B82" s="18">
        <v>25.79</v>
      </c>
      <c r="C82" s="18">
        <v>19.510000000000002</v>
      </c>
      <c r="E82" s="4">
        <v>36508</v>
      </c>
      <c r="F82" s="14">
        <f>SUM(B$8:B82)/1000</f>
        <v>1.1565100000000001</v>
      </c>
      <c r="G82" s="14">
        <f>SUM(C$8:C82)/1000</f>
        <v>1.1834399999999994</v>
      </c>
    </row>
    <row r="83" spans="1:7" x14ac:dyDescent="0.25">
      <c r="A83" s="4">
        <v>36509</v>
      </c>
      <c r="B83" s="18">
        <v>27.47</v>
      </c>
      <c r="C83" s="18">
        <v>15.7</v>
      </c>
      <c r="E83" s="4">
        <v>36509</v>
      </c>
      <c r="F83" s="14">
        <f>SUM(B$8:B83)/1000</f>
        <v>1.1839800000000003</v>
      </c>
      <c r="G83" s="14">
        <f>SUM(C$8:C83)/1000</f>
        <v>1.1991399999999994</v>
      </c>
    </row>
    <row r="84" spans="1:7" x14ac:dyDescent="0.25">
      <c r="A84" s="4">
        <v>36510</v>
      </c>
      <c r="B84" s="18">
        <v>25.28</v>
      </c>
      <c r="C84" s="18">
        <v>10.7</v>
      </c>
      <c r="E84" s="4">
        <v>36510</v>
      </c>
      <c r="F84" s="14">
        <f>SUM(B$8:B84)/1000</f>
        <v>1.2092600000000002</v>
      </c>
      <c r="G84" s="14">
        <f>SUM(C$8:C84)/1000</f>
        <v>1.2098399999999994</v>
      </c>
    </row>
    <row r="85" spans="1:7" x14ac:dyDescent="0.25">
      <c r="A85" s="4">
        <v>36511</v>
      </c>
      <c r="B85" s="18">
        <v>21.04</v>
      </c>
      <c r="C85" s="18">
        <v>10.44</v>
      </c>
      <c r="E85" s="4">
        <v>36511</v>
      </c>
      <c r="F85" s="14">
        <f>SUM(B$8:B85)/1000</f>
        <v>1.2303000000000002</v>
      </c>
      <c r="G85" s="14">
        <f>SUM(C$8:C85)/1000</f>
        <v>1.2202799999999996</v>
      </c>
    </row>
    <row r="86" spans="1:7" x14ac:dyDescent="0.25">
      <c r="A86" s="4">
        <v>36512</v>
      </c>
      <c r="B86" s="18">
        <v>13.19</v>
      </c>
      <c r="C86" s="18">
        <v>17.510000000000002</v>
      </c>
      <c r="E86" s="4">
        <v>36512</v>
      </c>
      <c r="F86" s="14">
        <f>SUM(B$8:B86)/1000</f>
        <v>1.2434900000000002</v>
      </c>
      <c r="G86" s="14">
        <f>SUM(C$8:C86)/1000</f>
        <v>1.2377899999999995</v>
      </c>
    </row>
    <row r="87" spans="1:7" x14ac:dyDescent="0.25">
      <c r="A87" s="4">
        <v>36513</v>
      </c>
      <c r="B87" s="18">
        <v>12.64</v>
      </c>
      <c r="C87" s="18">
        <v>14.34</v>
      </c>
      <c r="E87" s="4">
        <v>36513</v>
      </c>
      <c r="F87" s="14">
        <f>SUM(B$8:B87)/1000</f>
        <v>1.2561300000000004</v>
      </c>
      <c r="G87" s="14">
        <f>SUM(C$8:C87)/1000</f>
        <v>1.2521299999999995</v>
      </c>
    </row>
    <row r="88" spans="1:7" x14ac:dyDescent="0.25">
      <c r="A88" s="4">
        <v>36514</v>
      </c>
      <c r="B88" s="18">
        <v>13.03</v>
      </c>
      <c r="C88" s="18">
        <v>12.95</v>
      </c>
      <c r="E88" s="4">
        <v>36514</v>
      </c>
      <c r="F88" s="14">
        <f>SUM(B$8:B88)/1000</f>
        <v>1.2691600000000003</v>
      </c>
      <c r="G88" s="14">
        <f>SUM(C$8:C88)/1000</f>
        <v>1.2650799999999995</v>
      </c>
    </row>
    <row r="89" spans="1:7" x14ac:dyDescent="0.25">
      <c r="A89" s="4">
        <v>36515</v>
      </c>
      <c r="B89" s="18">
        <v>17.23</v>
      </c>
      <c r="C89" s="18">
        <v>11.64</v>
      </c>
      <c r="E89" s="4">
        <v>36515</v>
      </c>
      <c r="F89" s="14">
        <f>SUM(B$8:B89)/1000</f>
        <v>1.2863900000000004</v>
      </c>
      <c r="G89" s="14">
        <f>SUM(C$8:C89)/1000</f>
        <v>1.2767199999999996</v>
      </c>
    </row>
    <row r="90" spans="1:7" x14ac:dyDescent="0.25">
      <c r="A90" s="4">
        <v>36516</v>
      </c>
      <c r="B90" s="18">
        <v>21.88</v>
      </c>
      <c r="C90" s="18">
        <v>11.02</v>
      </c>
      <c r="E90" s="4">
        <v>36516</v>
      </c>
      <c r="F90" s="14">
        <f>SUM(B$8:B90)/1000</f>
        <v>1.3082700000000005</v>
      </c>
      <c r="G90" s="14">
        <f>SUM(C$8:C90)/1000</f>
        <v>1.2877399999999997</v>
      </c>
    </row>
    <row r="91" spans="1:7" x14ac:dyDescent="0.25">
      <c r="A91" s="4">
        <v>36517</v>
      </c>
      <c r="B91" s="18">
        <v>14.27</v>
      </c>
      <c r="C91" s="18">
        <v>9.67</v>
      </c>
      <c r="E91" s="4">
        <v>36517</v>
      </c>
      <c r="F91" s="14">
        <f>SUM(B$8:B91)/1000</f>
        <v>1.3225400000000005</v>
      </c>
      <c r="G91" s="14">
        <f>SUM(C$8:C91)/1000</f>
        <v>1.2974099999999997</v>
      </c>
    </row>
    <row r="92" spans="1:7" x14ac:dyDescent="0.25">
      <c r="A92" s="4">
        <v>36518</v>
      </c>
      <c r="B92" s="18">
        <v>12.53</v>
      </c>
      <c r="C92" s="18">
        <v>9.3699999999999992</v>
      </c>
      <c r="E92" s="4">
        <v>36518</v>
      </c>
      <c r="F92" s="14">
        <f>SUM(B$8:B92)/1000</f>
        <v>1.3350700000000004</v>
      </c>
      <c r="G92" s="14">
        <f>SUM(C$8:C92)/1000</f>
        <v>1.3067799999999996</v>
      </c>
    </row>
    <row r="93" spans="1:7" x14ac:dyDescent="0.25">
      <c r="A93" s="4">
        <v>36519</v>
      </c>
      <c r="B93" s="18">
        <v>10.5</v>
      </c>
      <c r="C93" s="18">
        <v>9.51</v>
      </c>
      <c r="E93" s="4">
        <v>36519</v>
      </c>
      <c r="F93" s="14">
        <f>SUM(B$8:B93)/1000</f>
        <v>1.3455700000000004</v>
      </c>
      <c r="G93" s="14">
        <f>SUM(C$8:C93)/1000</f>
        <v>1.3162899999999995</v>
      </c>
    </row>
    <row r="94" spans="1:7" x14ac:dyDescent="0.25">
      <c r="A94" s="4">
        <v>36520</v>
      </c>
      <c r="B94" s="18">
        <v>13.34</v>
      </c>
      <c r="C94" s="18">
        <v>12.99</v>
      </c>
      <c r="E94" s="4">
        <v>36520</v>
      </c>
      <c r="F94" s="14">
        <f>SUM(B$8:B94)/1000</f>
        <v>1.3589100000000003</v>
      </c>
      <c r="G94" s="14">
        <f>SUM(C$8:C94)/1000</f>
        <v>1.3292799999999996</v>
      </c>
    </row>
    <row r="95" spans="1:7" x14ac:dyDescent="0.25">
      <c r="A95" s="4">
        <v>36521</v>
      </c>
      <c r="B95" s="18">
        <v>12.39</v>
      </c>
      <c r="C95" s="18">
        <v>11.79</v>
      </c>
      <c r="E95" s="4">
        <v>36521</v>
      </c>
      <c r="F95" s="14">
        <f>SUM(B$8:B95)/1000</f>
        <v>1.3713000000000004</v>
      </c>
      <c r="G95" s="14">
        <f>SUM(C$8:C95)/1000</f>
        <v>1.3410699999999995</v>
      </c>
    </row>
    <row r="96" spans="1:7" x14ac:dyDescent="0.25">
      <c r="A96" s="4">
        <v>36522</v>
      </c>
      <c r="B96" s="18">
        <v>11.2</v>
      </c>
      <c r="C96" s="18">
        <v>10.58</v>
      </c>
      <c r="E96" s="4">
        <v>36522</v>
      </c>
      <c r="F96" s="14">
        <f>SUM(B$8:B96)/1000</f>
        <v>1.3825000000000005</v>
      </c>
      <c r="G96" s="14">
        <f>SUM(C$8:C96)/1000</f>
        <v>1.3516499999999994</v>
      </c>
    </row>
    <row r="97" spans="1:7" x14ac:dyDescent="0.25">
      <c r="A97" s="4">
        <v>36523</v>
      </c>
      <c r="B97" s="18">
        <v>12.44</v>
      </c>
      <c r="C97" s="18">
        <v>14.72</v>
      </c>
      <c r="E97" s="4">
        <v>36523</v>
      </c>
      <c r="F97" s="14">
        <f>SUM(B$8:B97)/1000</f>
        <v>1.3949400000000005</v>
      </c>
      <c r="G97" s="14">
        <f>SUM(C$8:C97)/1000</f>
        <v>1.3663699999999994</v>
      </c>
    </row>
    <row r="98" spans="1:7" x14ac:dyDescent="0.25">
      <c r="A98" s="4">
        <v>36524</v>
      </c>
      <c r="B98" s="18">
        <v>12.19</v>
      </c>
      <c r="C98" s="18">
        <v>10.61</v>
      </c>
      <c r="E98" s="4">
        <v>36524</v>
      </c>
      <c r="F98" s="14">
        <f>SUM(B$8:B98)/1000</f>
        <v>1.4071300000000007</v>
      </c>
      <c r="G98" s="14">
        <f>SUM(C$8:C98)/1000</f>
        <v>1.3769799999999994</v>
      </c>
    </row>
    <row r="99" spans="1:7" x14ac:dyDescent="0.25">
      <c r="A99" s="4">
        <v>36525</v>
      </c>
      <c r="B99" s="18">
        <v>16.96</v>
      </c>
      <c r="C99" s="18">
        <v>10.67</v>
      </c>
      <c r="E99" s="4">
        <v>36525</v>
      </c>
      <c r="F99" s="14">
        <f>SUM(B$8:B99)/1000</f>
        <v>1.4240900000000005</v>
      </c>
      <c r="G99" s="14">
        <f>SUM(C$8:C99)/1000</f>
        <v>1.3876499999999994</v>
      </c>
    </row>
    <row r="100" spans="1:7" x14ac:dyDescent="0.25">
      <c r="A100" s="4">
        <v>36526</v>
      </c>
      <c r="B100" s="18">
        <v>17.989999999999998</v>
      </c>
      <c r="C100" s="18">
        <v>12.38</v>
      </c>
      <c r="E100" s="4">
        <v>36526</v>
      </c>
      <c r="F100" s="14">
        <f>SUM(B$8:B100)/1000</f>
        <v>1.4420800000000007</v>
      </c>
      <c r="G100" s="14">
        <f>SUM(C$8:C100)/1000</f>
        <v>1.4000299999999994</v>
      </c>
    </row>
    <row r="101" spans="1:7" x14ac:dyDescent="0.25">
      <c r="A101" s="4">
        <v>36527</v>
      </c>
      <c r="B101" s="18">
        <v>16.66</v>
      </c>
      <c r="C101" s="18">
        <v>14.97</v>
      </c>
      <c r="E101" s="4">
        <v>36527</v>
      </c>
      <c r="F101" s="14">
        <f>SUM(B$8:B101)/1000</f>
        <v>1.4587400000000006</v>
      </c>
      <c r="G101" s="14">
        <f>SUM(C$8:C101)/1000</f>
        <v>1.4149999999999996</v>
      </c>
    </row>
    <row r="102" spans="1:7" x14ac:dyDescent="0.25">
      <c r="A102" s="4">
        <v>36528</v>
      </c>
      <c r="B102" s="18">
        <v>12.54</v>
      </c>
      <c r="C102" s="18">
        <v>18.170000000000002</v>
      </c>
      <c r="E102" s="4">
        <v>36528</v>
      </c>
      <c r="F102" s="14">
        <f>SUM(B$8:B102)/1000</f>
        <v>1.4712800000000006</v>
      </c>
      <c r="G102" s="14">
        <f>SUM(C$8:C102)/1000</f>
        <v>1.4331699999999996</v>
      </c>
    </row>
    <row r="103" spans="1:7" x14ac:dyDescent="0.25">
      <c r="A103" s="4">
        <v>36529</v>
      </c>
      <c r="B103" s="18">
        <v>12.11</v>
      </c>
      <c r="C103" s="18">
        <v>20.73</v>
      </c>
      <c r="E103" s="4">
        <v>36529</v>
      </c>
      <c r="F103" s="14">
        <f>SUM(B$8:B103)/1000</f>
        <v>1.4833900000000007</v>
      </c>
      <c r="G103" s="14">
        <f>SUM(C$8:C103)/1000</f>
        <v>1.4538999999999995</v>
      </c>
    </row>
    <row r="104" spans="1:7" x14ac:dyDescent="0.25">
      <c r="A104" s="4">
        <v>36530</v>
      </c>
      <c r="B104" s="18">
        <v>12.31</v>
      </c>
      <c r="C104" s="18">
        <v>20.010000000000002</v>
      </c>
      <c r="E104" s="4">
        <v>36530</v>
      </c>
      <c r="F104" s="14">
        <f>SUM(B$8:B104)/1000</f>
        <v>1.4957000000000005</v>
      </c>
      <c r="G104" s="14">
        <f>SUM(C$8:C104)/1000</f>
        <v>1.4739099999999996</v>
      </c>
    </row>
    <row r="105" spans="1:7" x14ac:dyDescent="0.25">
      <c r="A105" s="4">
        <v>36531</v>
      </c>
      <c r="B105" s="18">
        <v>13.82</v>
      </c>
      <c r="C105" s="18">
        <v>21.57</v>
      </c>
      <c r="E105" s="4">
        <v>36531</v>
      </c>
      <c r="F105" s="14">
        <f>SUM(B$8:B105)/1000</f>
        <v>1.5095200000000004</v>
      </c>
      <c r="G105" s="14">
        <f>SUM(C$8:C105)/1000</f>
        <v>1.4954799999999995</v>
      </c>
    </row>
    <row r="106" spans="1:7" x14ac:dyDescent="0.25">
      <c r="A106" s="4">
        <v>36532</v>
      </c>
      <c r="B106" s="18">
        <v>10.44</v>
      </c>
      <c r="C106" s="18">
        <v>22.85</v>
      </c>
      <c r="E106" s="4">
        <v>36532</v>
      </c>
      <c r="F106" s="14">
        <f>SUM(B$8:B106)/1000</f>
        <v>1.5199600000000004</v>
      </c>
      <c r="G106" s="14">
        <f>SUM(C$8:C106)/1000</f>
        <v>1.5183299999999995</v>
      </c>
    </row>
    <row r="107" spans="1:7" x14ac:dyDescent="0.25">
      <c r="A107" s="4">
        <v>36533</v>
      </c>
      <c r="B107" s="18">
        <v>11.2</v>
      </c>
      <c r="C107" s="18">
        <v>21.88</v>
      </c>
      <c r="E107" s="4">
        <v>36533</v>
      </c>
      <c r="F107" s="14">
        <f>SUM(B$8:B107)/1000</f>
        <v>1.5311600000000005</v>
      </c>
      <c r="G107" s="14">
        <f>SUM(C$8:C107)/1000</f>
        <v>1.5402099999999996</v>
      </c>
    </row>
    <row r="108" spans="1:7" x14ac:dyDescent="0.25">
      <c r="A108" s="4">
        <v>36534</v>
      </c>
      <c r="B108" s="18">
        <v>14.7</v>
      </c>
      <c r="C108" s="18">
        <v>21.26</v>
      </c>
      <c r="E108" s="4">
        <v>36534</v>
      </c>
      <c r="F108" s="14">
        <f>SUM(B$8:B108)/1000</f>
        <v>1.5458600000000007</v>
      </c>
      <c r="G108" s="14">
        <f>SUM(C$8:C108)/1000</f>
        <v>1.5614699999999995</v>
      </c>
    </row>
    <row r="109" spans="1:7" x14ac:dyDescent="0.25">
      <c r="A109" s="4">
        <v>36535</v>
      </c>
      <c r="B109" s="18">
        <v>12.12</v>
      </c>
      <c r="C109" s="18">
        <v>24.3</v>
      </c>
      <c r="E109" s="4">
        <v>36535</v>
      </c>
      <c r="F109" s="14">
        <f>SUM(B$8:B109)/1000</f>
        <v>1.5579800000000004</v>
      </c>
      <c r="G109" s="14">
        <f>SUM(C$8:C109)/1000</f>
        <v>1.5857699999999995</v>
      </c>
    </row>
    <row r="110" spans="1:7" x14ac:dyDescent="0.25">
      <c r="A110" s="4">
        <v>36536</v>
      </c>
      <c r="B110" s="18">
        <v>12.84</v>
      </c>
      <c r="C110" s="18">
        <v>24.75</v>
      </c>
      <c r="E110" s="4">
        <v>36536</v>
      </c>
      <c r="F110" s="14">
        <f>SUM(B$8:B110)/1000</f>
        <v>1.5708200000000003</v>
      </c>
      <c r="G110" s="14">
        <f>SUM(C$8:C110)/1000</f>
        <v>1.6105199999999995</v>
      </c>
    </row>
    <row r="111" spans="1:7" x14ac:dyDescent="0.25">
      <c r="A111" s="4">
        <v>36537</v>
      </c>
      <c r="B111" s="18">
        <v>12.36</v>
      </c>
      <c r="C111" s="18">
        <v>26.24</v>
      </c>
      <c r="E111" s="4">
        <v>36537</v>
      </c>
      <c r="F111" s="14">
        <f>SUM(B$8:B111)/1000</f>
        <v>1.5831800000000003</v>
      </c>
      <c r="G111" s="14">
        <f>SUM(C$8:C111)/1000</f>
        <v>1.6367599999999995</v>
      </c>
    </row>
    <row r="112" spans="1:7" x14ac:dyDescent="0.25">
      <c r="A112" s="4">
        <v>36538</v>
      </c>
      <c r="B112" s="18">
        <v>14.65</v>
      </c>
      <c r="C112" s="18">
        <v>22.46</v>
      </c>
      <c r="E112" s="4">
        <v>36538</v>
      </c>
      <c r="F112" s="14">
        <f>SUM(B$8:B112)/1000</f>
        <v>1.5978300000000003</v>
      </c>
      <c r="G112" s="14">
        <f>SUM(C$8:C112)/1000</f>
        <v>1.6592199999999995</v>
      </c>
    </row>
    <row r="113" spans="1:7" x14ac:dyDescent="0.25">
      <c r="A113" s="4">
        <v>36539</v>
      </c>
      <c r="B113" s="18">
        <v>11.13</v>
      </c>
      <c r="C113" s="18">
        <v>19.309999999999999</v>
      </c>
      <c r="E113" s="4">
        <v>36539</v>
      </c>
      <c r="F113" s="14">
        <f>SUM(B$8:B113)/1000</f>
        <v>1.6089600000000004</v>
      </c>
      <c r="G113" s="14">
        <f>SUM(C$8:C113)/1000</f>
        <v>1.6785299999999994</v>
      </c>
    </row>
    <row r="114" spans="1:7" x14ac:dyDescent="0.25">
      <c r="A114" s="4">
        <v>36540</v>
      </c>
      <c r="B114" s="18">
        <v>17.98</v>
      </c>
      <c r="C114" s="18">
        <v>26.24</v>
      </c>
      <c r="E114" s="4">
        <v>36540</v>
      </c>
      <c r="F114" s="14">
        <f>SUM(B$8:B114)/1000</f>
        <v>1.6269400000000005</v>
      </c>
      <c r="G114" s="14">
        <f>SUM(C$8:C114)/1000</f>
        <v>1.7047699999999995</v>
      </c>
    </row>
    <row r="115" spans="1:7" x14ac:dyDescent="0.25">
      <c r="A115" s="4">
        <v>36541</v>
      </c>
      <c r="B115" s="18">
        <v>22.49</v>
      </c>
      <c r="C115" s="18">
        <v>25.18</v>
      </c>
      <c r="E115" s="4">
        <v>36541</v>
      </c>
      <c r="F115" s="14">
        <f>SUM(B$8:B115)/1000</f>
        <v>1.6494300000000006</v>
      </c>
      <c r="G115" s="14">
        <f>SUM(C$8:C115)/1000</f>
        <v>1.7299499999999997</v>
      </c>
    </row>
    <row r="116" spans="1:7" x14ac:dyDescent="0.25">
      <c r="A116" s="4">
        <v>36542</v>
      </c>
      <c r="B116" s="18">
        <v>23.98</v>
      </c>
      <c r="C116" s="18">
        <v>26.27</v>
      </c>
      <c r="E116" s="4">
        <v>36542</v>
      </c>
      <c r="F116" s="14">
        <f>SUM(B$8:B116)/1000</f>
        <v>1.6734100000000005</v>
      </c>
      <c r="G116" s="14">
        <f>SUM(C$8:C116)/1000</f>
        <v>1.7562199999999997</v>
      </c>
    </row>
    <row r="117" spans="1:7" x14ac:dyDescent="0.25">
      <c r="A117" s="4">
        <v>36543</v>
      </c>
      <c r="B117" s="18">
        <v>23.75</v>
      </c>
      <c r="C117" s="18">
        <v>26.82</v>
      </c>
      <c r="E117" s="4">
        <v>36543</v>
      </c>
      <c r="F117" s="14">
        <f>SUM(B$8:B117)/1000</f>
        <v>1.6971600000000004</v>
      </c>
      <c r="G117" s="14">
        <f>SUM(C$8:C117)/1000</f>
        <v>1.7830399999999995</v>
      </c>
    </row>
    <row r="118" spans="1:7" x14ac:dyDescent="0.25">
      <c r="A118" s="4">
        <v>36544</v>
      </c>
      <c r="B118" s="18">
        <v>25.28</v>
      </c>
      <c r="C118" s="18">
        <v>19.03</v>
      </c>
      <c r="E118" s="4">
        <v>36544</v>
      </c>
      <c r="F118" s="14">
        <f>SUM(B$8:B118)/1000</f>
        <v>1.7224400000000004</v>
      </c>
      <c r="G118" s="14">
        <f>SUM(C$8:C118)/1000</f>
        <v>1.8020699999999994</v>
      </c>
    </row>
    <row r="119" spans="1:7" x14ac:dyDescent="0.25">
      <c r="A119" s="4">
        <v>36545</v>
      </c>
      <c r="B119" s="18">
        <v>22.68</v>
      </c>
      <c r="C119" s="18">
        <v>13.22</v>
      </c>
      <c r="E119" s="4">
        <v>36545</v>
      </c>
      <c r="F119" s="14">
        <f>SUM(B$8:B119)/1000</f>
        <v>1.7451200000000007</v>
      </c>
      <c r="G119" s="14">
        <f>SUM(C$8:C119)/1000</f>
        <v>1.8152899999999994</v>
      </c>
    </row>
    <row r="120" spans="1:7" x14ac:dyDescent="0.25">
      <c r="A120" s="4">
        <v>36546</v>
      </c>
      <c r="B120" s="18">
        <v>15.91</v>
      </c>
      <c r="C120" s="18">
        <v>16.510000000000002</v>
      </c>
      <c r="E120" s="4">
        <v>36546</v>
      </c>
      <c r="F120" s="14">
        <f>SUM(B$8:B120)/1000</f>
        <v>1.7610300000000008</v>
      </c>
      <c r="G120" s="14">
        <f>SUM(C$8:C120)/1000</f>
        <v>1.8317999999999994</v>
      </c>
    </row>
    <row r="121" spans="1:7" x14ac:dyDescent="0.25">
      <c r="A121" s="4">
        <v>36547</v>
      </c>
      <c r="B121" s="18">
        <v>19.3</v>
      </c>
      <c r="C121" s="18">
        <v>17.55</v>
      </c>
      <c r="E121" s="4">
        <v>36547</v>
      </c>
      <c r="F121" s="14">
        <f>SUM(B$8:B121)/1000</f>
        <v>1.7803300000000006</v>
      </c>
      <c r="G121" s="14">
        <f>SUM(C$8:C121)/1000</f>
        <v>1.8493499999999994</v>
      </c>
    </row>
    <row r="122" spans="1:7" x14ac:dyDescent="0.25">
      <c r="A122" s="4">
        <v>36548</v>
      </c>
      <c r="B122" s="18">
        <v>23.42</v>
      </c>
      <c r="C122" s="18">
        <v>15</v>
      </c>
      <c r="E122" s="4">
        <v>36548</v>
      </c>
      <c r="F122" s="14">
        <f>SUM(B$8:B122)/1000</f>
        <v>1.8037500000000006</v>
      </c>
      <c r="G122" s="14">
        <f>SUM(C$8:C122)/1000</f>
        <v>1.8643499999999995</v>
      </c>
    </row>
    <row r="123" spans="1:7" x14ac:dyDescent="0.25">
      <c r="A123" s="4">
        <v>36549</v>
      </c>
      <c r="B123" s="18">
        <v>21.03</v>
      </c>
      <c r="C123" s="18">
        <v>17.71</v>
      </c>
      <c r="E123" s="4">
        <v>36549</v>
      </c>
      <c r="F123" s="14">
        <f>SUM(B$8:B123)/1000</f>
        <v>1.8247800000000007</v>
      </c>
      <c r="G123" s="14">
        <f>SUM(C$8:C123)/1000</f>
        <v>1.8820599999999994</v>
      </c>
    </row>
    <row r="124" spans="1:7" x14ac:dyDescent="0.25">
      <c r="A124" s="4">
        <v>36550</v>
      </c>
      <c r="B124" s="18">
        <v>19.97</v>
      </c>
      <c r="C124" s="18">
        <v>13.08</v>
      </c>
      <c r="E124" s="4">
        <v>36550</v>
      </c>
      <c r="F124" s="14">
        <f>SUM(B$8:B124)/1000</f>
        <v>1.8447500000000008</v>
      </c>
      <c r="G124" s="14">
        <f>SUM(C$8:C124)/1000</f>
        <v>1.8951399999999994</v>
      </c>
    </row>
    <row r="125" spans="1:7" x14ac:dyDescent="0.25">
      <c r="A125" s="4">
        <v>36551</v>
      </c>
      <c r="B125" s="18">
        <v>22.56</v>
      </c>
      <c r="C125" s="18">
        <v>14.45</v>
      </c>
      <c r="E125" s="4">
        <v>36551</v>
      </c>
      <c r="F125" s="14">
        <f>SUM(B$8:B125)/1000</f>
        <v>1.8673100000000007</v>
      </c>
      <c r="G125" s="14">
        <f>SUM(C$8:C125)/1000</f>
        <v>1.9095899999999995</v>
      </c>
    </row>
    <row r="126" spans="1:7" x14ac:dyDescent="0.25">
      <c r="A126" s="4">
        <v>36552</v>
      </c>
      <c r="B126" s="18">
        <v>22.15</v>
      </c>
      <c r="C126" s="18">
        <v>11.86</v>
      </c>
      <c r="E126" s="4">
        <v>36552</v>
      </c>
      <c r="F126" s="14">
        <f>SUM(B$8:B126)/1000</f>
        <v>1.8894600000000008</v>
      </c>
      <c r="G126" s="14">
        <f>SUM(C$8:C126)/1000</f>
        <v>1.9214499999999994</v>
      </c>
    </row>
    <row r="127" spans="1:7" x14ac:dyDescent="0.25">
      <c r="A127" s="4">
        <v>36553</v>
      </c>
      <c r="B127" s="18">
        <v>20.02</v>
      </c>
      <c r="C127" s="18">
        <v>13.86</v>
      </c>
      <c r="E127" s="4">
        <v>36553</v>
      </c>
      <c r="F127" s="14">
        <f>SUM(B$8:B127)/1000</f>
        <v>1.9094800000000007</v>
      </c>
      <c r="G127" s="14">
        <f>SUM(C$8:C127)/1000</f>
        <v>1.9353099999999992</v>
      </c>
    </row>
    <row r="128" spans="1:7" x14ac:dyDescent="0.25">
      <c r="A128" s="4">
        <v>36554</v>
      </c>
      <c r="B128" s="18">
        <v>13.87</v>
      </c>
      <c r="C128" s="18">
        <v>22.5</v>
      </c>
      <c r="E128" s="4">
        <v>36554</v>
      </c>
      <c r="F128" s="14">
        <f>SUM(B$8:B128)/1000</f>
        <v>1.9233500000000006</v>
      </c>
      <c r="G128" s="14">
        <f>SUM(C$8:C128)/1000</f>
        <v>1.9578099999999992</v>
      </c>
    </row>
    <row r="129" spans="1:7" x14ac:dyDescent="0.25">
      <c r="A129" s="4">
        <v>36555</v>
      </c>
      <c r="B129" s="18">
        <v>18.53</v>
      </c>
      <c r="C129" s="18">
        <v>19.82</v>
      </c>
      <c r="E129" s="4">
        <v>36555</v>
      </c>
      <c r="F129" s="14">
        <f>SUM(B$8:B129)/1000</f>
        <v>1.9418800000000005</v>
      </c>
      <c r="G129" s="14">
        <f>SUM(C$8:C129)/1000</f>
        <v>1.9776299999999991</v>
      </c>
    </row>
    <row r="130" spans="1:7" x14ac:dyDescent="0.25">
      <c r="A130" s="4">
        <v>36556</v>
      </c>
      <c r="B130" s="18">
        <v>15.23</v>
      </c>
      <c r="C130" s="18">
        <v>18.53</v>
      </c>
      <c r="E130" s="4">
        <v>36556</v>
      </c>
      <c r="F130" s="14">
        <f>SUM(B$8:B130)/1000</f>
        <v>1.9571100000000006</v>
      </c>
      <c r="G130" s="14">
        <f>SUM(C$8:C130)/1000</f>
        <v>1.9961599999999993</v>
      </c>
    </row>
    <row r="131" spans="1:7" x14ac:dyDescent="0.25">
      <c r="A131" s="4">
        <v>36557</v>
      </c>
      <c r="B131" s="18">
        <v>15.09</v>
      </c>
      <c r="C131" s="18">
        <v>18.54</v>
      </c>
      <c r="E131" s="4">
        <v>36557</v>
      </c>
      <c r="F131" s="14">
        <f>SUM(B$8:B131)/1000</f>
        <v>1.9722000000000004</v>
      </c>
      <c r="G131" s="14">
        <f>SUM(C$8:C131)/1000</f>
        <v>2.014699999999999</v>
      </c>
    </row>
    <row r="132" spans="1:7" x14ac:dyDescent="0.25">
      <c r="A132" s="4">
        <v>36558</v>
      </c>
      <c r="B132" s="18">
        <v>14.05</v>
      </c>
      <c r="C132" s="18">
        <v>12.94</v>
      </c>
      <c r="E132" s="4">
        <v>36558</v>
      </c>
      <c r="F132" s="14">
        <f>SUM(B$8:B132)/1000</f>
        <v>1.9862500000000005</v>
      </c>
      <c r="G132" s="14">
        <f>SUM(C$8:C132)/1000</f>
        <v>2.027639999999999</v>
      </c>
    </row>
    <row r="133" spans="1:7" x14ac:dyDescent="0.25">
      <c r="A133" s="4">
        <v>36559</v>
      </c>
      <c r="B133" s="18">
        <v>16.100000000000001</v>
      </c>
      <c r="C133" s="18">
        <v>13.55</v>
      </c>
      <c r="E133" s="4">
        <v>36559</v>
      </c>
      <c r="F133" s="14">
        <f>SUM(B$8:B133)/1000</f>
        <v>2.0023500000000003</v>
      </c>
      <c r="G133" s="14">
        <f>SUM(C$8:C133)/1000</f>
        <v>2.0411899999999989</v>
      </c>
    </row>
    <row r="134" spans="1:7" x14ac:dyDescent="0.25">
      <c r="A134" s="4">
        <v>36560</v>
      </c>
      <c r="B134" s="18">
        <v>15.79</v>
      </c>
      <c r="C134" s="18">
        <v>10.64</v>
      </c>
      <c r="E134" s="4">
        <v>36560</v>
      </c>
      <c r="F134" s="14">
        <f>SUM(B$8:B134)/1000</f>
        <v>2.0181400000000003</v>
      </c>
      <c r="G134" s="14">
        <f>SUM(C$8:C134)/1000</f>
        <v>2.0518299999999989</v>
      </c>
    </row>
    <row r="135" spans="1:7" x14ac:dyDescent="0.25">
      <c r="A135" s="4">
        <v>36561</v>
      </c>
      <c r="B135" s="18">
        <v>14.99</v>
      </c>
      <c r="C135" s="18">
        <v>11.59</v>
      </c>
      <c r="E135" s="4">
        <v>36561</v>
      </c>
      <c r="F135" s="14">
        <f>SUM(B$8:B135)/1000</f>
        <v>2.0331300000000003</v>
      </c>
      <c r="G135" s="14">
        <f>SUM(C$8:C135)/1000</f>
        <v>2.0634199999999994</v>
      </c>
    </row>
    <row r="136" spans="1:7" x14ac:dyDescent="0.25">
      <c r="A136" s="4">
        <v>36562</v>
      </c>
      <c r="B136" s="18">
        <v>17.600000000000001</v>
      </c>
      <c r="C136" s="18">
        <v>18.95</v>
      </c>
      <c r="E136" s="4">
        <v>36562</v>
      </c>
      <c r="F136" s="14">
        <f>SUM(B$8:B136)/1000</f>
        <v>2.0507300000000006</v>
      </c>
      <c r="G136" s="14">
        <f>SUM(C$8:C136)/1000</f>
        <v>2.0823699999999992</v>
      </c>
    </row>
    <row r="137" spans="1:7" x14ac:dyDescent="0.25">
      <c r="A137" s="4">
        <v>36563</v>
      </c>
      <c r="B137" s="18">
        <v>21.83</v>
      </c>
      <c r="C137" s="18">
        <v>21.68</v>
      </c>
      <c r="E137" s="4">
        <v>36563</v>
      </c>
      <c r="F137" s="14">
        <f>SUM(B$8:B137)/1000</f>
        <v>2.0725600000000002</v>
      </c>
      <c r="G137" s="14">
        <f>SUM(C$8:C137)/1000</f>
        <v>2.1040499999999986</v>
      </c>
    </row>
    <row r="138" spans="1:7" x14ac:dyDescent="0.25">
      <c r="A138" s="4">
        <v>36564</v>
      </c>
      <c r="B138" s="18">
        <v>18.38</v>
      </c>
      <c r="C138" s="18">
        <v>19.399999999999999</v>
      </c>
      <c r="E138" s="4">
        <v>36564</v>
      </c>
      <c r="F138" s="14">
        <f>SUM(B$8:B138)/1000</f>
        <v>2.0909400000000007</v>
      </c>
      <c r="G138" s="14">
        <f>SUM(C$8:C138)/1000</f>
        <v>2.1234499999999987</v>
      </c>
    </row>
    <row r="139" spans="1:7" x14ac:dyDescent="0.25">
      <c r="A139" s="4">
        <v>36565</v>
      </c>
      <c r="B139" s="18">
        <v>19.62</v>
      </c>
      <c r="C139" s="18">
        <v>19.510000000000002</v>
      </c>
      <c r="E139" s="4">
        <v>36565</v>
      </c>
      <c r="F139" s="14">
        <f>SUM(B$8:B139)/1000</f>
        <v>2.1105600000000004</v>
      </c>
      <c r="G139" s="14">
        <f>SUM(C$8:C139)/1000</f>
        <v>2.1429599999999991</v>
      </c>
    </row>
    <row r="140" spans="1:7" x14ac:dyDescent="0.25">
      <c r="A140" s="4">
        <v>36566</v>
      </c>
      <c r="B140" s="18">
        <v>18.8</v>
      </c>
      <c r="C140" s="18">
        <v>18.07</v>
      </c>
      <c r="E140" s="4">
        <v>36566</v>
      </c>
      <c r="F140" s="14">
        <f>SUM(B$8:B140)/1000</f>
        <v>2.1293600000000006</v>
      </c>
      <c r="G140" s="14">
        <f>SUM(C$8:C140)/1000</f>
        <v>2.1610299999999993</v>
      </c>
    </row>
    <row r="141" spans="1:7" x14ac:dyDescent="0.25">
      <c r="A141" s="4">
        <v>36567</v>
      </c>
      <c r="B141" s="18">
        <v>19.84</v>
      </c>
      <c r="C141" s="18">
        <v>15.37</v>
      </c>
      <c r="E141" s="4">
        <v>36567</v>
      </c>
      <c r="F141" s="14">
        <f>SUM(B$8:B141)/1000</f>
        <v>2.1492000000000009</v>
      </c>
      <c r="G141" s="14">
        <f>SUM(C$8:C141)/1000</f>
        <v>2.1763999999999992</v>
      </c>
    </row>
    <row r="142" spans="1:7" x14ac:dyDescent="0.25">
      <c r="A142" s="4">
        <v>36568</v>
      </c>
      <c r="B142" s="18">
        <v>15.97</v>
      </c>
      <c r="C142" s="18">
        <v>18.28</v>
      </c>
      <c r="E142" s="4">
        <v>36568</v>
      </c>
      <c r="F142" s="14">
        <f>SUM(B$8:B142)/1000</f>
        <v>2.1651700000000007</v>
      </c>
      <c r="G142" s="14">
        <f>SUM(C$8:C142)/1000</f>
        <v>2.1946799999999995</v>
      </c>
    </row>
    <row r="143" spans="1:7" x14ac:dyDescent="0.25">
      <c r="A143" s="4">
        <v>36569</v>
      </c>
      <c r="B143" s="18">
        <v>16.32</v>
      </c>
      <c r="C143" s="18">
        <v>22.8</v>
      </c>
      <c r="E143" s="4">
        <v>36569</v>
      </c>
      <c r="F143" s="14">
        <f>SUM(B$8:B143)/1000</f>
        <v>2.1814900000000006</v>
      </c>
      <c r="G143" s="14">
        <f>SUM(C$8:C143)/1000</f>
        <v>2.2174799999999997</v>
      </c>
    </row>
    <row r="144" spans="1:7" x14ac:dyDescent="0.25">
      <c r="A144" s="4">
        <v>36570</v>
      </c>
      <c r="B144" s="18">
        <v>13.7</v>
      </c>
      <c r="C144" s="18">
        <v>18.07</v>
      </c>
      <c r="E144" s="4">
        <v>36570</v>
      </c>
      <c r="F144" s="14">
        <f>SUM(B$8:B144)/1000</f>
        <v>2.1951900000000006</v>
      </c>
      <c r="G144" s="14">
        <f>SUM(C$8:C144)/1000</f>
        <v>2.2355499999999999</v>
      </c>
    </row>
    <row r="145" spans="1:7" x14ac:dyDescent="0.25">
      <c r="A145" s="4">
        <v>36571</v>
      </c>
      <c r="B145" s="18">
        <v>15.5</v>
      </c>
      <c r="C145" s="18">
        <v>18.239999999999998</v>
      </c>
      <c r="E145" s="4">
        <v>36571</v>
      </c>
      <c r="F145" s="14">
        <f>SUM(B$8:B145)/1000</f>
        <v>2.2106900000000005</v>
      </c>
      <c r="G145" s="14">
        <f>SUM(C$8:C145)/1000</f>
        <v>2.2537899999999995</v>
      </c>
    </row>
    <row r="146" spans="1:7" x14ac:dyDescent="0.25">
      <c r="A146" s="4">
        <v>36572</v>
      </c>
      <c r="B146" s="18">
        <v>14.76</v>
      </c>
      <c r="C146" s="18">
        <v>18.3</v>
      </c>
      <c r="E146" s="4">
        <v>36572</v>
      </c>
      <c r="F146" s="14">
        <f>SUM(B$8:B146)/1000</f>
        <v>2.2254500000000008</v>
      </c>
      <c r="G146" s="14">
        <f>SUM(C$8:C146)/1000</f>
        <v>2.2720899999999995</v>
      </c>
    </row>
    <row r="147" spans="1:7" x14ac:dyDescent="0.25">
      <c r="A147" s="4">
        <v>36573</v>
      </c>
      <c r="B147" s="18">
        <v>13.81</v>
      </c>
      <c r="C147" s="18">
        <v>14.35</v>
      </c>
      <c r="E147" s="4">
        <v>36573</v>
      </c>
      <c r="F147" s="14">
        <f>SUM(B$8:B147)/1000</f>
        <v>2.2392600000000007</v>
      </c>
      <c r="G147" s="14">
        <f>SUM(C$8:C147)/1000</f>
        <v>2.2864399999999998</v>
      </c>
    </row>
    <row r="148" spans="1:7" x14ac:dyDescent="0.25">
      <c r="A148" s="4">
        <v>36574</v>
      </c>
      <c r="B148" s="18">
        <v>10.76</v>
      </c>
      <c r="C148" s="18">
        <v>11.96</v>
      </c>
      <c r="E148" s="4">
        <v>36574</v>
      </c>
      <c r="F148" s="14">
        <f>SUM(B$8:B148)/1000</f>
        <v>2.250020000000001</v>
      </c>
      <c r="G148" s="14">
        <f>SUM(C$8:C148)/1000</f>
        <v>2.2983999999999996</v>
      </c>
    </row>
    <row r="149" spans="1:7" x14ac:dyDescent="0.25">
      <c r="A149" s="4">
        <v>36575</v>
      </c>
      <c r="B149" s="18">
        <v>10.44</v>
      </c>
      <c r="C149" s="18">
        <v>14.27</v>
      </c>
      <c r="E149" s="4">
        <v>36575</v>
      </c>
      <c r="F149" s="14">
        <f>SUM(B$8:B149)/1000</f>
        <v>2.260460000000001</v>
      </c>
      <c r="G149" s="14">
        <f>SUM(C$8:C149)/1000</f>
        <v>2.3126699999999998</v>
      </c>
    </row>
    <row r="150" spans="1:7" x14ac:dyDescent="0.25">
      <c r="A150" s="4">
        <v>36576</v>
      </c>
      <c r="B150" s="18">
        <v>14.85</v>
      </c>
      <c r="C150" s="18">
        <v>15.47</v>
      </c>
      <c r="E150" s="4">
        <v>36576</v>
      </c>
      <c r="F150" s="14">
        <f>SUM(B$8:B150)/1000</f>
        <v>2.2753100000000011</v>
      </c>
      <c r="G150" s="14">
        <f>SUM(C$8:C150)/1000</f>
        <v>2.3281399999999994</v>
      </c>
    </row>
    <row r="151" spans="1:7" x14ac:dyDescent="0.25">
      <c r="A151" s="4">
        <v>36577</v>
      </c>
      <c r="B151" s="18">
        <v>16.97</v>
      </c>
      <c r="C151" s="18">
        <v>12.05</v>
      </c>
      <c r="E151" s="4">
        <v>36577</v>
      </c>
      <c r="F151" s="14">
        <f>SUM(B$8:B151)/1000</f>
        <v>2.2922800000000008</v>
      </c>
      <c r="G151" s="14">
        <f>SUM(C$8:C151)/1000</f>
        <v>2.3401899999999998</v>
      </c>
    </row>
    <row r="152" spans="1:7" x14ac:dyDescent="0.25">
      <c r="A152" s="4">
        <v>36578</v>
      </c>
      <c r="B152" s="18">
        <v>17.71</v>
      </c>
      <c r="C152" s="18">
        <v>15.14</v>
      </c>
      <c r="E152" s="4">
        <v>36578</v>
      </c>
      <c r="F152" s="14">
        <f>SUM(B$8:B152)/1000</f>
        <v>2.3099900000000009</v>
      </c>
      <c r="G152" s="14">
        <f>SUM(C$8:C152)/1000</f>
        <v>2.3553299999999995</v>
      </c>
    </row>
    <row r="153" spans="1:7" x14ac:dyDescent="0.25">
      <c r="A153" s="4">
        <v>36579</v>
      </c>
      <c r="B153" s="18">
        <v>20.16</v>
      </c>
      <c r="C153" s="18">
        <v>18.64</v>
      </c>
      <c r="E153" s="4">
        <v>36579</v>
      </c>
      <c r="F153" s="14">
        <f>SUM(B$8:B153)/1000</f>
        <v>2.3301500000000006</v>
      </c>
      <c r="G153" s="14">
        <f>SUM(C$8:C153)/1000</f>
        <v>2.3739699999999995</v>
      </c>
    </row>
    <row r="154" spans="1:7" x14ac:dyDescent="0.25">
      <c r="A154" s="4">
        <v>36580</v>
      </c>
      <c r="B154" s="18">
        <v>17.47</v>
      </c>
      <c r="C154" s="18">
        <v>19.2</v>
      </c>
      <c r="E154" s="4">
        <v>36580</v>
      </c>
      <c r="F154" s="14">
        <f>SUM(B$8:B154)/1000</f>
        <v>2.3476200000000005</v>
      </c>
      <c r="G154" s="14">
        <f>SUM(C$8:C154)/1000</f>
        <v>2.3931699999999991</v>
      </c>
    </row>
    <row r="155" spans="1:7" x14ac:dyDescent="0.25">
      <c r="A155" s="4">
        <v>36581</v>
      </c>
      <c r="B155" s="18">
        <v>17.920000000000002</v>
      </c>
      <c r="C155" s="18">
        <v>14.68</v>
      </c>
      <c r="E155" s="4">
        <v>36581</v>
      </c>
      <c r="F155" s="14">
        <f>SUM(B$8:B155)/1000</f>
        <v>2.3655400000000002</v>
      </c>
      <c r="G155" s="14">
        <f>SUM(C$8:C155)/1000</f>
        <v>2.4078499999999989</v>
      </c>
    </row>
    <row r="156" spans="1:7" x14ac:dyDescent="0.25">
      <c r="A156" s="4">
        <v>36582</v>
      </c>
      <c r="B156" s="18">
        <v>16.170000000000002</v>
      </c>
      <c r="C156" s="18">
        <v>19.29</v>
      </c>
      <c r="E156" s="4">
        <v>36582</v>
      </c>
      <c r="F156" s="14">
        <f>SUM(B$8:B156)/1000</f>
        <v>2.3817100000000004</v>
      </c>
      <c r="G156" s="14">
        <f>SUM(C$8:C156)/1000</f>
        <v>2.4271399999999987</v>
      </c>
    </row>
    <row r="157" spans="1:7" x14ac:dyDescent="0.25">
      <c r="A157" s="4">
        <v>36583</v>
      </c>
      <c r="B157" s="18">
        <v>20.57</v>
      </c>
      <c r="C157" s="18">
        <v>19.22</v>
      </c>
      <c r="E157" s="4">
        <v>36583</v>
      </c>
      <c r="F157" s="14">
        <f>SUM(B$8:B157)/1000</f>
        <v>2.4022800000000006</v>
      </c>
      <c r="G157" s="14">
        <f>SUM(C$8:C157)/1000</f>
        <v>2.446359999999999</v>
      </c>
    </row>
    <row r="158" spans="1:7" x14ac:dyDescent="0.25">
      <c r="A158" s="4">
        <v>36584</v>
      </c>
      <c r="B158" s="18">
        <v>21.19</v>
      </c>
      <c r="C158" s="18">
        <v>15.89</v>
      </c>
      <c r="E158" s="4">
        <v>36584</v>
      </c>
      <c r="F158" s="14">
        <f>SUM(B$8:B158)/1000</f>
        <v>2.4234700000000009</v>
      </c>
      <c r="G158" s="14">
        <f>SUM(C$8:C158)/1000</f>
        <v>2.4622499999999987</v>
      </c>
    </row>
    <row r="159" spans="1:7" x14ac:dyDescent="0.25">
      <c r="A159" s="4">
        <v>36585</v>
      </c>
      <c r="B159" s="18"/>
      <c r="C159" s="18">
        <v>16.690000000000001</v>
      </c>
      <c r="E159" s="4">
        <v>36585</v>
      </c>
      <c r="F159" s="14">
        <f>SUM(B$8:B159)/1000</f>
        <v>2.4234700000000009</v>
      </c>
      <c r="G159" s="14">
        <f>SUM(C$8:C159)/1000</f>
        <v>2.4789399999999988</v>
      </c>
    </row>
    <row r="160" spans="1:7" x14ac:dyDescent="0.25">
      <c r="A160" s="4">
        <v>36586</v>
      </c>
      <c r="B160" s="18">
        <v>21.01</v>
      </c>
      <c r="C160" s="18">
        <v>16.95</v>
      </c>
      <c r="E160" s="4">
        <v>36586</v>
      </c>
      <c r="F160" s="14">
        <f>SUM(B$8:B160)/1000</f>
        <v>2.4444800000000009</v>
      </c>
      <c r="G160" s="14">
        <f>SUM(C$8:C160)/1000</f>
        <v>2.4958899999999984</v>
      </c>
    </row>
    <row r="161" spans="1:7" x14ac:dyDescent="0.25">
      <c r="A161" s="4">
        <v>36587</v>
      </c>
      <c r="B161" s="18">
        <v>21.96</v>
      </c>
      <c r="C161" s="18">
        <v>14.87</v>
      </c>
      <c r="E161" s="4">
        <v>36587</v>
      </c>
      <c r="F161" s="14">
        <f>SUM(B$8:B161)/1000</f>
        <v>2.4664400000000009</v>
      </c>
      <c r="G161" s="14">
        <f>SUM(C$8:C161)/1000</f>
        <v>2.5107599999999985</v>
      </c>
    </row>
    <row r="162" spans="1:7" x14ac:dyDescent="0.25">
      <c r="A162" s="4">
        <v>36588</v>
      </c>
      <c r="B162" s="18">
        <v>23.26</v>
      </c>
      <c r="C162" s="18">
        <v>18.41</v>
      </c>
      <c r="E162" s="4">
        <v>36588</v>
      </c>
      <c r="F162" s="14">
        <f>SUM(B$8:B162)/1000</f>
        <v>2.4897000000000014</v>
      </c>
      <c r="G162" s="14">
        <f>SUM(C$8:C162)/1000</f>
        <v>2.5291699999999984</v>
      </c>
    </row>
    <row r="163" spans="1:7" x14ac:dyDescent="0.25">
      <c r="A163" s="4">
        <v>36589</v>
      </c>
      <c r="B163" s="18">
        <v>21.5</v>
      </c>
      <c r="C163" s="18">
        <v>16.04</v>
      </c>
      <c r="E163" s="4">
        <v>36589</v>
      </c>
      <c r="F163" s="14">
        <f>SUM(B$8:B163)/1000</f>
        <v>2.511200000000001</v>
      </c>
      <c r="G163" s="14">
        <f>SUM(C$8:C163)/1000</f>
        <v>2.5452099999999982</v>
      </c>
    </row>
    <row r="164" spans="1:7" x14ac:dyDescent="0.25">
      <c r="A164" s="4">
        <v>36590</v>
      </c>
      <c r="B164" s="18">
        <v>19.64</v>
      </c>
      <c r="C164" s="18">
        <v>16.88</v>
      </c>
      <c r="E164" s="4">
        <v>36590</v>
      </c>
      <c r="F164" s="14">
        <f>SUM(B$8:B164)/1000</f>
        <v>2.5308400000000009</v>
      </c>
      <c r="G164" s="14">
        <f>SUM(C$8:C164)/1000</f>
        <v>2.5620899999999982</v>
      </c>
    </row>
    <row r="165" spans="1:7" x14ac:dyDescent="0.25">
      <c r="A165" s="4">
        <v>36591</v>
      </c>
      <c r="B165" s="18">
        <v>22.57</v>
      </c>
      <c r="C165" s="18">
        <v>14.12</v>
      </c>
      <c r="E165" s="4">
        <v>36591</v>
      </c>
      <c r="F165" s="14">
        <f>SUM(B$8:B165)/1000</f>
        <v>2.5534100000000013</v>
      </c>
      <c r="G165" s="14">
        <f>SUM(C$8:C165)/1000</f>
        <v>2.5762099999999983</v>
      </c>
    </row>
    <row r="166" spans="1:7" x14ac:dyDescent="0.25">
      <c r="A166" s="4">
        <v>36592</v>
      </c>
      <c r="B166" s="18">
        <v>21.92</v>
      </c>
      <c r="C166" s="18">
        <v>14.91</v>
      </c>
      <c r="E166" s="4">
        <v>36592</v>
      </c>
      <c r="F166" s="14">
        <f>SUM(B$8:B166)/1000</f>
        <v>2.5753300000000015</v>
      </c>
      <c r="G166" s="14">
        <f>SUM(C$8:C166)/1000</f>
        <v>2.5911199999999979</v>
      </c>
    </row>
    <row r="167" spans="1:7" x14ac:dyDescent="0.25">
      <c r="A167" s="4">
        <v>36593</v>
      </c>
      <c r="B167" s="18">
        <v>21.47</v>
      </c>
      <c r="C167" s="18">
        <v>14.55</v>
      </c>
      <c r="E167" s="4">
        <v>36593</v>
      </c>
      <c r="F167" s="14">
        <f>SUM(B$8:B167)/1000</f>
        <v>2.5968000000000009</v>
      </c>
      <c r="G167" s="14">
        <f>SUM(C$8:C167)/1000</f>
        <v>2.6056699999999982</v>
      </c>
    </row>
    <row r="168" spans="1:7" x14ac:dyDescent="0.25">
      <c r="A168" s="4">
        <v>36594</v>
      </c>
      <c r="B168" s="18">
        <v>20.399999999999999</v>
      </c>
      <c r="C168" s="18">
        <v>14.96</v>
      </c>
      <c r="E168" s="4">
        <v>36594</v>
      </c>
      <c r="F168" s="14">
        <f>SUM(B$8:B168)/1000</f>
        <v>2.6172000000000013</v>
      </c>
      <c r="G168" s="14">
        <f>SUM(C$8:C168)/1000</f>
        <v>2.6206299999999985</v>
      </c>
    </row>
    <row r="169" spans="1:7" x14ac:dyDescent="0.25">
      <c r="A169" s="4">
        <v>36595</v>
      </c>
      <c r="B169" s="18">
        <v>22.98</v>
      </c>
      <c r="C169" s="18">
        <v>18.559999999999999</v>
      </c>
      <c r="E169" s="4">
        <v>36595</v>
      </c>
      <c r="F169" s="14">
        <f>SUM(B$8:B169)/1000</f>
        <v>2.6401800000000013</v>
      </c>
      <c r="G169" s="14">
        <f>SUM(C$8:C169)/1000</f>
        <v>2.6391899999999984</v>
      </c>
    </row>
    <row r="170" spans="1:7" x14ac:dyDescent="0.25">
      <c r="A170" s="4">
        <v>36596</v>
      </c>
      <c r="B170" s="18">
        <v>16.82</v>
      </c>
      <c r="C170" s="18">
        <v>20.3</v>
      </c>
      <c r="E170" s="4">
        <v>36596</v>
      </c>
      <c r="F170" s="14">
        <f>SUM(B$8:B170)/1000</f>
        <v>2.6570000000000014</v>
      </c>
      <c r="G170" s="14">
        <f>SUM(C$8:C170)/1000</f>
        <v>2.6594899999999986</v>
      </c>
    </row>
    <row r="171" spans="1:7" x14ac:dyDescent="0.25">
      <c r="A171" s="4">
        <v>36597</v>
      </c>
      <c r="B171" s="18">
        <v>11.38</v>
      </c>
      <c r="C171" s="18">
        <v>16.5</v>
      </c>
      <c r="E171" s="4">
        <v>36597</v>
      </c>
      <c r="F171" s="14">
        <f>SUM(B$8:B171)/1000</f>
        <v>2.6683800000000013</v>
      </c>
      <c r="G171" s="14">
        <f>SUM(C$8:C171)/1000</f>
        <v>2.6759899999999983</v>
      </c>
    </row>
    <row r="172" spans="1:7" x14ac:dyDescent="0.25">
      <c r="A172" s="4">
        <v>36598</v>
      </c>
      <c r="B172" s="18">
        <v>13.99</v>
      </c>
      <c r="C172" s="18">
        <v>18.149999999999999</v>
      </c>
      <c r="E172" s="4">
        <v>36598</v>
      </c>
      <c r="F172" s="14">
        <f>SUM(B$8:B172)/1000</f>
        <v>2.6823700000000015</v>
      </c>
      <c r="G172" s="14">
        <f>SUM(C$8:C172)/1000</f>
        <v>2.6941399999999986</v>
      </c>
    </row>
    <row r="173" spans="1:7" x14ac:dyDescent="0.25">
      <c r="A173" s="4">
        <v>36599</v>
      </c>
      <c r="B173" s="18">
        <v>22.96</v>
      </c>
      <c r="C173" s="18">
        <v>14.84</v>
      </c>
      <c r="E173" s="4">
        <v>36599</v>
      </c>
      <c r="F173" s="14">
        <f>SUM(B$8:B173)/1000</f>
        <v>2.7053300000000013</v>
      </c>
      <c r="G173" s="14">
        <f>SUM(C$8:C173)/1000</f>
        <v>2.7089799999999986</v>
      </c>
    </row>
    <row r="174" spans="1:7" x14ac:dyDescent="0.25">
      <c r="A174" s="4">
        <v>36600</v>
      </c>
      <c r="B174" s="18">
        <v>19.39</v>
      </c>
      <c r="C174" s="18">
        <v>19.09</v>
      </c>
      <c r="E174" s="4">
        <v>36600</v>
      </c>
      <c r="F174" s="14">
        <f>SUM(B$8:B174)/1000</f>
        <v>2.7247200000000014</v>
      </c>
      <c r="G174" s="14">
        <f>SUM(C$8:C174)/1000</f>
        <v>2.7280699999999989</v>
      </c>
    </row>
    <row r="175" spans="1:7" x14ac:dyDescent="0.25">
      <c r="A175" s="4">
        <v>36601</v>
      </c>
      <c r="B175" s="18">
        <v>15.85</v>
      </c>
      <c r="C175" s="18">
        <v>15.15</v>
      </c>
      <c r="E175" s="4">
        <v>36601</v>
      </c>
      <c r="F175" s="14">
        <f>SUM(B$8:B175)/1000</f>
        <v>2.7405700000000013</v>
      </c>
      <c r="G175" s="14">
        <f>SUM(C$8:C175)/1000</f>
        <v>2.7432199999999991</v>
      </c>
    </row>
    <row r="176" spans="1:7" x14ac:dyDescent="0.25">
      <c r="A176" s="4">
        <v>36602</v>
      </c>
      <c r="B176" s="18">
        <v>17.43</v>
      </c>
      <c r="C176" s="18">
        <v>11.82</v>
      </c>
      <c r="E176" s="4">
        <v>36602</v>
      </c>
      <c r="F176" s="14">
        <f>SUM(B$8:B176)/1000</f>
        <v>2.7580000000000009</v>
      </c>
      <c r="G176" s="14">
        <f>SUM(C$8:C176)/1000</f>
        <v>2.7550399999999993</v>
      </c>
    </row>
    <row r="177" spans="1:7" x14ac:dyDescent="0.25">
      <c r="A177" s="4">
        <v>36603</v>
      </c>
      <c r="B177" s="18">
        <v>13.38</v>
      </c>
      <c r="C177" s="18">
        <v>12.55</v>
      </c>
      <c r="E177" s="4">
        <v>36603</v>
      </c>
      <c r="F177" s="14">
        <f>SUM(B$8:B177)/1000</f>
        <v>2.7713800000000011</v>
      </c>
      <c r="G177" s="14">
        <f>SUM(C$8:C177)/1000</f>
        <v>2.7675899999999993</v>
      </c>
    </row>
    <row r="178" spans="1:7" x14ac:dyDescent="0.25">
      <c r="A178" s="4">
        <v>36604</v>
      </c>
      <c r="B178" s="18">
        <v>16.239999999999998</v>
      </c>
      <c r="C178" s="18">
        <v>19.54</v>
      </c>
      <c r="E178" s="4">
        <v>36604</v>
      </c>
      <c r="F178" s="14">
        <f>SUM(B$8:B178)/1000</f>
        <v>2.7876200000000009</v>
      </c>
      <c r="G178" s="14">
        <f>SUM(C$8:C178)/1000</f>
        <v>2.787129999999999</v>
      </c>
    </row>
    <row r="179" spans="1:7" x14ac:dyDescent="0.25">
      <c r="A179" s="4">
        <v>36605</v>
      </c>
      <c r="B179" s="18">
        <v>17.5</v>
      </c>
      <c r="C179" s="18">
        <v>18.79</v>
      </c>
      <c r="E179" s="4">
        <v>36605</v>
      </c>
      <c r="F179" s="14">
        <f>SUM(B$8:B179)/1000</f>
        <v>2.8051200000000009</v>
      </c>
      <c r="G179" s="14">
        <f>SUM(C$8:C179)/1000</f>
        <v>2.8059199999999991</v>
      </c>
    </row>
    <row r="180" spans="1:7" x14ac:dyDescent="0.25">
      <c r="A180" s="4">
        <v>36606</v>
      </c>
      <c r="B180" s="18">
        <v>14.04</v>
      </c>
      <c r="C180" s="18">
        <v>14.15</v>
      </c>
      <c r="E180" s="4">
        <v>36606</v>
      </c>
      <c r="F180" s="14">
        <f>SUM(B$8:B180)/1000</f>
        <v>2.8191600000000006</v>
      </c>
      <c r="G180" s="14">
        <f>SUM(C$8:C180)/1000</f>
        <v>2.8200699999999994</v>
      </c>
    </row>
    <row r="181" spans="1:7" x14ac:dyDescent="0.25">
      <c r="A181" s="4">
        <v>36607</v>
      </c>
      <c r="B181" s="18">
        <v>13.19</v>
      </c>
      <c r="C181" s="18">
        <v>12.8</v>
      </c>
      <c r="E181" s="4">
        <v>36607</v>
      </c>
      <c r="F181" s="14">
        <f>SUM(B$8:B181)/1000</f>
        <v>2.8323500000000008</v>
      </c>
      <c r="G181" s="14">
        <f>SUM(C$8:C181)/1000</f>
        <v>2.8328699999999993</v>
      </c>
    </row>
    <row r="182" spans="1:7" x14ac:dyDescent="0.25">
      <c r="A182" s="4">
        <v>36608</v>
      </c>
      <c r="B182" s="18">
        <v>11.67</v>
      </c>
      <c r="C182" s="18">
        <v>12.31</v>
      </c>
      <c r="E182" s="4">
        <v>36608</v>
      </c>
      <c r="F182" s="14">
        <f>SUM(B$8:B182)/1000</f>
        <v>2.8440200000000009</v>
      </c>
      <c r="G182" s="14">
        <f>SUM(C$8:C182)/1000</f>
        <v>2.8451799999999996</v>
      </c>
    </row>
    <row r="183" spans="1:7" x14ac:dyDescent="0.25">
      <c r="A183" s="4">
        <v>36609</v>
      </c>
      <c r="B183" s="18">
        <v>10.73</v>
      </c>
      <c r="C183" s="18">
        <v>16.79</v>
      </c>
      <c r="E183" s="4">
        <v>36609</v>
      </c>
      <c r="F183" s="14">
        <f>SUM(B$8:B183)/1000</f>
        <v>2.854750000000001</v>
      </c>
      <c r="G183" s="14">
        <f>SUM(C$8:C183)/1000</f>
        <v>2.8619699999999995</v>
      </c>
    </row>
    <row r="184" spans="1:7" x14ac:dyDescent="0.25">
      <c r="A184" s="4">
        <v>36610</v>
      </c>
      <c r="B184" s="18">
        <v>14.82</v>
      </c>
      <c r="C184" s="18">
        <v>19.100000000000001</v>
      </c>
      <c r="E184" s="4">
        <v>36610</v>
      </c>
      <c r="F184" s="14">
        <f>SUM(B$8:B184)/1000</f>
        <v>2.8695700000000013</v>
      </c>
      <c r="G184" s="14">
        <f>SUM(C$8:C184)/1000</f>
        <v>2.8810699999999994</v>
      </c>
    </row>
    <row r="185" spans="1:7" x14ac:dyDescent="0.25">
      <c r="A185" s="4">
        <v>36611</v>
      </c>
      <c r="B185" s="18">
        <v>17.309999999999999</v>
      </c>
      <c r="C185" s="18">
        <v>19.809999999999999</v>
      </c>
      <c r="E185" s="4">
        <v>36611</v>
      </c>
      <c r="F185" s="14">
        <f>SUM(B$8:B185)/1000</f>
        <v>2.886880000000001</v>
      </c>
      <c r="G185" s="14">
        <f>SUM(C$8:C185)/1000</f>
        <v>2.900879999999999</v>
      </c>
    </row>
    <row r="186" spans="1:7" x14ac:dyDescent="0.25">
      <c r="A186" s="4">
        <v>36612</v>
      </c>
      <c r="B186" s="18">
        <v>17.55</v>
      </c>
      <c r="C186" s="18">
        <v>17.61</v>
      </c>
      <c r="E186" s="4">
        <v>36612</v>
      </c>
      <c r="F186" s="14">
        <f>SUM(B$8:B186)/1000</f>
        <v>2.9044300000000014</v>
      </c>
      <c r="G186" s="14">
        <f>SUM(C$8:C186)/1000</f>
        <v>2.9184899999999994</v>
      </c>
    </row>
    <row r="187" spans="1:7" x14ac:dyDescent="0.25">
      <c r="A187" s="4">
        <v>36613</v>
      </c>
      <c r="B187" s="18">
        <v>15.59</v>
      </c>
      <c r="C187" s="18">
        <v>21.31</v>
      </c>
      <c r="E187" s="4">
        <v>36613</v>
      </c>
      <c r="F187" s="14">
        <f>SUM(B$8:B187)/1000</f>
        <v>2.9200200000000014</v>
      </c>
      <c r="G187" s="14">
        <f>SUM(C$8:C187)/1000</f>
        <v>2.9397999999999991</v>
      </c>
    </row>
    <row r="188" spans="1:7" x14ac:dyDescent="0.25">
      <c r="A188" s="4">
        <v>36614</v>
      </c>
      <c r="B188" s="18">
        <v>13.27</v>
      </c>
      <c r="C188" s="18">
        <v>18.329999999999998</v>
      </c>
      <c r="E188" s="4">
        <v>36614</v>
      </c>
      <c r="F188" s="14">
        <f>SUM(B$8:B188)/1000</f>
        <v>2.9332900000000013</v>
      </c>
      <c r="G188" s="14">
        <f>SUM(C$8:C188)/1000</f>
        <v>2.9581299999999993</v>
      </c>
    </row>
    <row r="189" spans="1:7" x14ac:dyDescent="0.25">
      <c r="A189" s="4">
        <v>36615</v>
      </c>
      <c r="B189" s="18">
        <v>14.54</v>
      </c>
      <c r="C189" s="18">
        <v>13.17</v>
      </c>
      <c r="E189" s="4">
        <v>36615</v>
      </c>
      <c r="F189" s="14">
        <f>SUM(B$8:B189)/1000</f>
        <v>2.9478300000000015</v>
      </c>
      <c r="G189" s="14">
        <f>SUM(C$8:C189)/1000</f>
        <v>2.9712999999999994</v>
      </c>
    </row>
    <row r="190" spans="1:7" x14ac:dyDescent="0.25">
      <c r="A190" s="4">
        <v>36616</v>
      </c>
      <c r="B190" s="18">
        <v>14.68</v>
      </c>
      <c r="C190" s="18">
        <v>13.64</v>
      </c>
      <c r="E190" s="4">
        <v>36616</v>
      </c>
      <c r="F190" s="14">
        <f>SUM(B$8:B190)/1000</f>
        <v>2.9625100000000013</v>
      </c>
      <c r="G190" s="14">
        <f>SUM(C$8:C190)/1000</f>
        <v>2.984939999999999</v>
      </c>
    </row>
  </sheetData>
  <mergeCells count="3">
    <mergeCell ref="F6:G6"/>
    <mergeCell ref="B6:C6"/>
    <mergeCell ref="A5:G5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772FA-92FB-4D57-BCFD-F0F44ADCE627}">
  <sheetPr codeName="Sheet11"/>
  <dimension ref="A1:K190"/>
  <sheetViews>
    <sheetView workbookViewId="0">
      <selection activeCell="A19" sqref="A19"/>
    </sheetView>
  </sheetViews>
  <sheetFormatPr defaultRowHeight="15" x14ac:dyDescent="0.25"/>
  <cols>
    <col min="1" max="1" width="10.7109375" bestFit="1" customWidth="1"/>
    <col min="4" max="4" width="1.28515625" customWidth="1"/>
    <col min="5" max="5" width="10.7109375" bestFit="1" customWidth="1"/>
    <col min="8" max="8" width="1.42578125" customWidth="1"/>
  </cols>
  <sheetData>
    <row r="1" spans="1:11" x14ac:dyDescent="0.25">
      <c r="A1" s="106" t="str">
        <f>HYPERLINK("#'Contents page'!A1","Contents page")</f>
        <v>Contents page</v>
      </c>
    </row>
    <row r="2" spans="1:11" x14ac:dyDescent="0.25">
      <c r="A2" s="106"/>
    </row>
    <row r="3" spans="1:11" x14ac:dyDescent="0.25">
      <c r="A3" s="106"/>
    </row>
    <row r="4" spans="1:11" x14ac:dyDescent="0.25">
      <c r="A4" s="106"/>
    </row>
    <row r="5" spans="1:11" x14ac:dyDescent="0.25">
      <c r="A5" s="202" t="s">
        <v>230</v>
      </c>
      <c r="B5" s="202"/>
      <c r="C5" s="202"/>
      <c r="D5" s="202"/>
      <c r="E5" s="202"/>
      <c r="F5" s="202"/>
      <c r="G5" s="202"/>
      <c r="H5" s="66"/>
    </row>
    <row r="6" spans="1:11" x14ac:dyDescent="0.25">
      <c r="A6" s="55"/>
      <c r="B6" s="202" t="s">
        <v>110</v>
      </c>
      <c r="C6" s="202"/>
      <c r="D6" s="55"/>
      <c r="E6" s="55"/>
      <c r="F6" s="202" t="s">
        <v>111</v>
      </c>
      <c r="G6" s="202"/>
    </row>
    <row r="7" spans="1:11" x14ac:dyDescent="0.25">
      <c r="A7" s="46" t="s">
        <v>77</v>
      </c>
      <c r="B7" s="46" t="s">
        <v>25</v>
      </c>
      <c r="C7" s="46" t="s">
        <v>26</v>
      </c>
      <c r="D7" s="46"/>
      <c r="E7" s="46" t="s">
        <v>77</v>
      </c>
      <c r="F7" s="46" t="s">
        <v>25</v>
      </c>
      <c r="G7" s="46" t="s">
        <v>26</v>
      </c>
      <c r="K7" s="46"/>
    </row>
    <row r="8" spans="1:11" x14ac:dyDescent="0.25">
      <c r="A8" s="4">
        <v>36434</v>
      </c>
      <c r="B8" s="18">
        <v>63.24</v>
      </c>
      <c r="C8" s="18">
        <v>3.89</v>
      </c>
      <c r="D8" s="18"/>
      <c r="E8" s="4">
        <v>36434</v>
      </c>
      <c r="F8" s="14">
        <f>SUM(B$8:B8)/1000</f>
        <v>6.3240000000000005E-2</v>
      </c>
      <c r="G8" s="14">
        <f>SUM(C$8:C8)/1000</f>
        <v>3.8900000000000002E-3</v>
      </c>
    </row>
    <row r="9" spans="1:11" x14ac:dyDescent="0.25">
      <c r="A9" s="4">
        <v>36435</v>
      </c>
      <c r="B9" s="18">
        <v>65.17</v>
      </c>
      <c r="C9" s="18">
        <v>14.47</v>
      </c>
      <c r="D9" s="18"/>
      <c r="E9" s="4">
        <v>36435</v>
      </c>
      <c r="F9" s="14">
        <f>SUM(B$8:B9)/1000</f>
        <v>0.12841</v>
      </c>
      <c r="G9" s="14">
        <f>SUM(C$8:C9)/1000</f>
        <v>1.8359999999999998E-2</v>
      </c>
    </row>
    <row r="10" spans="1:11" x14ac:dyDescent="0.25">
      <c r="A10" s="4">
        <v>36436</v>
      </c>
      <c r="B10" s="18">
        <v>71.48</v>
      </c>
      <c r="C10" s="18">
        <v>14.11</v>
      </c>
      <c r="D10" s="18"/>
      <c r="E10" s="4">
        <v>36436</v>
      </c>
      <c r="F10" s="14">
        <f>SUM(B$8:B10)/1000</f>
        <v>0.19988999999999998</v>
      </c>
      <c r="G10" s="14">
        <f>SUM(C$8:C10)/1000</f>
        <v>3.2469999999999999E-2</v>
      </c>
    </row>
    <row r="11" spans="1:11" x14ac:dyDescent="0.25">
      <c r="A11" s="4">
        <v>36437</v>
      </c>
      <c r="B11" s="18">
        <v>74.39</v>
      </c>
      <c r="C11" s="18">
        <v>12.63</v>
      </c>
      <c r="D11" s="18"/>
      <c r="E11" s="4">
        <v>36437</v>
      </c>
      <c r="F11" s="14">
        <f>SUM(B$8:B11)/1000</f>
        <v>0.27427999999999997</v>
      </c>
      <c r="G11" s="14">
        <f>SUM(C$8:C11)/1000</f>
        <v>4.5100000000000001E-2</v>
      </c>
    </row>
    <row r="12" spans="1:11" x14ac:dyDescent="0.25">
      <c r="A12" s="4">
        <v>36438</v>
      </c>
      <c r="B12" s="18">
        <v>74.41</v>
      </c>
      <c r="C12" s="18">
        <v>21.77</v>
      </c>
      <c r="D12" s="18"/>
      <c r="E12" s="4">
        <v>36438</v>
      </c>
      <c r="F12" s="14">
        <f>SUM(B$8:B12)/1000</f>
        <v>0.34868999999999994</v>
      </c>
      <c r="G12" s="14">
        <f>SUM(C$8:C12)/1000</f>
        <v>6.6869999999999999E-2</v>
      </c>
    </row>
    <row r="13" spans="1:11" x14ac:dyDescent="0.25">
      <c r="A13" s="4">
        <v>36439</v>
      </c>
      <c r="B13" s="18">
        <v>73.78</v>
      </c>
      <c r="C13" s="18">
        <v>21.01</v>
      </c>
      <c r="D13" s="18"/>
      <c r="E13" s="4">
        <v>36439</v>
      </c>
      <c r="F13" s="14">
        <f>SUM(B$8:B13)/1000</f>
        <v>0.4224699999999999</v>
      </c>
      <c r="G13" s="14">
        <f>SUM(C$8:C13)/1000</f>
        <v>8.7880000000000014E-2</v>
      </c>
    </row>
    <row r="14" spans="1:11" x14ac:dyDescent="0.25">
      <c r="A14" s="4">
        <v>36440</v>
      </c>
      <c r="B14" s="18">
        <v>72.459999999999994</v>
      </c>
      <c r="C14" s="18">
        <v>22.56</v>
      </c>
      <c r="D14" s="18"/>
      <c r="E14" s="4">
        <v>36440</v>
      </c>
      <c r="F14" s="14">
        <f>SUM(B$8:B14)/1000</f>
        <v>0.49492999999999987</v>
      </c>
      <c r="G14" s="14">
        <f>SUM(C$8:C14)/1000</f>
        <v>0.11044000000000001</v>
      </c>
    </row>
    <row r="15" spans="1:11" x14ac:dyDescent="0.25">
      <c r="A15" s="4">
        <v>36441</v>
      </c>
      <c r="B15" s="18">
        <v>63.82</v>
      </c>
      <c r="C15" s="18">
        <v>22.49</v>
      </c>
      <c r="D15" s="18"/>
      <c r="E15" s="4">
        <v>36441</v>
      </c>
      <c r="F15" s="14">
        <f>SUM(B$8:B15)/1000</f>
        <v>0.55874999999999986</v>
      </c>
      <c r="G15" s="14">
        <f>SUM(C$8:C15)/1000</f>
        <v>0.13293000000000002</v>
      </c>
    </row>
    <row r="16" spans="1:11" x14ac:dyDescent="0.25">
      <c r="A16" s="4">
        <v>36442</v>
      </c>
      <c r="B16" s="18">
        <v>68.56</v>
      </c>
      <c r="C16" s="18">
        <v>26.09</v>
      </c>
      <c r="D16" s="18"/>
      <c r="E16" s="4">
        <v>36442</v>
      </c>
      <c r="F16" s="14">
        <f>SUM(B$8:B16)/1000</f>
        <v>0.62730999999999992</v>
      </c>
      <c r="G16" s="14">
        <f>SUM(C$8:C16)/1000</f>
        <v>0.15902000000000002</v>
      </c>
    </row>
    <row r="17" spans="1:11" x14ac:dyDescent="0.25">
      <c r="A17" s="4">
        <v>36443</v>
      </c>
      <c r="B17" s="18">
        <v>72.239999999999995</v>
      </c>
      <c r="C17" s="18">
        <v>29.14</v>
      </c>
      <c r="D17" s="18"/>
      <c r="E17" s="4">
        <v>36443</v>
      </c>
      <c r="F17" s="14">
        <f>SUM(B$8:B17)/1000</f>
        <v>0.69955000000000001</v>
      </c>
      <c r="G17" s="14">
        <f>SUM(C$8:C17)/1000</f>
        <v>0.18816000000000002</v>
      </c>
    </row>
    <row r="18" spans="1:11" x14ac:dyDescent="0.25">
      <c r="A18" s="4">
        <v>36444</v>
      </c>
      <c r="B18" s="18">
        <v>65.58</v>
      </c>
      <c r="C18" s="18">
        <v>21.16</v>
      </c>
      <c r="D18" s="18"/>
      <c r="E18" s="4">
        <v>36444</v>
      </c>
      <c r="F18" s="14">
        <f>SUM(B$8:B18)/1000</f>
        <v>0.76512999999999998</v>
      </c>
      <c r="G18" s="14">
        <f>SUM(C$8:C18)/1000</f>
        <v>0.20932000000000003</v>
      </c>
    </row>
    <row r="19" spans="1:11" x14ac:dyDescent="0.25">
      <c r="A19" s="4">
        <v>36445</v>
      </c>
      <c r="B19" s="18">
        <v>68.33</v>
      </c>
      <c r="C19" s="18">
        <v>7.24</v>
      </c>
      <c r="D19" s="18"/>
      <c r="E19" s="4">
        <v>36445</v>
      </c>
      <c r="F19" s="14">
        <f>SUM(B$8:B19)/1000</f>
        <v>0.83346000000000009</v>
      </c>
      <c r="G19" s="14">
        <f>SUM(C$8:C19)/1000</f>
        <v>0.21656000000000003</v>
      </c>
    </row>
    <row r="20" spans="1:11" x14ac:dyDescent="0.25">
      <c r="A20" s="4">
        <v>36446</v>
      </c>
      <c r="B20" s="18">
        <v>71.48</v>
      </c>
      <c r="C20" s="18">
        <v>16.97</v>
      </c>
      <c r="D20" s="18"/>
      <c r="E20" s="4">
        <v>36446</v>
      </c>
      <c r="F20" s="14">
        <f>SUM(B$8:B20)/1000</f>
        <v>0.90494000000000008</v>
      </c>
      <c r="G20" s="14">
        <f>SUM(C$8:C20)/1000</f>
        <v>0.23353000000000004</v>
      </c>
    </row>
    <row r="21" spans="1:11" x14ac:dyDescent="0.25">
      <c r="A21" s="4">
        <v>36447</v>
      </c>
      <c r="B21" s="18">
        <v>76.36</v>
      </c>
      <c r="C21" s="18">
        <v>4.66</v>
      </c>
      <c r="D21" s="18"/>
      <c r="E21" s="4">
        <v>36447</v>
      </c>
      <c r="F21" s="14">
        <f>SUM(B$8:B21)/1000</f>
        <v>0.98130000000000006</v>
      </c>
      <c r="G21" s="14">
        <f>SUM(C$8:C21)/1000</f>
        <v>0.23819000000000001</v>
      </c>
    </row>
    <row r="22" spans="1:11" x14ac:dyDescent="0.25">
      <c r="A22" s="4">
        <v>36448</v>
      </c>
      <c r="B22" s="18">
        <v>63.3</v>
      </c>
      <c r="C22" s="18">
        <v>4.72</v>
      </c>
      <c r="D22" s="18"/>
      <c r="E22" s="4">
        <v>36448</v>
      </c>
      <c r="F22" s="14">
        <f>SUM(B$8:B22)/1000</f>
        <v>1.0446000000000002</v>
      </c>
      <c r="G22" s="14">
        <f>SUM(C$8:C22)/1000</f>
        <v>0.24291000000000001</v>
      </c>
    </row>
    <row r="23" spans="1:11" x14ac:dyDescent="0.25">
      <c r="A23" s="4">
        <v>36449</v>
      </c>
      <c r="B23" s="18">
        <v>65.11</v>
      </c>
      <c r="C23" s="18">
        <v>5.51</v>
      </c>
      <c r="D23" s="18"/>
      <c r="E23" s="4">
        <v>36449</v>
      </c>
      <c r="F23" s="14">
        <f>SUM(B$8:B23)/1000</f>
        <v>1.10971</v>
      </c>
      <c r="G23" s="14">
        <f>SUM(C$8:C23)/1000</f>
        <v>0.24842000000000003</v>
      </c>
    </row>
    <row r="24" spans="1:11" x14ac:dyDescent="0.25">
      <c r="A24" s="4">
        <v>36450</v>
      </c>
      <c r="B24" s="18">
        <v>71.819999999999993</v>
      </c>
      <c r="C24" s="18">
        <v>27.89</v>
      </c>
      <c r="D24" s="18"/>
      <c r="E24" s="4">
        <v>36450</v>
      </c>
      <c r="F24" s="14">
        <f>SUM(B$8:B24)/1000</f>
        <v>1.18153</v>
      </c>
      <c r="G24" s="14">
        <f>SUM(C$8:C24)/1000</f>
        <v>0.27631</v>
      </c>
      <c r="K24" s="46"/>
    </row>
    <row r="25" spans="1:11" x14ac:dyDescent="0.25">
      <c r="A25" s="4">
        <v>36451</v>
      </c>
      <c r="B25" s="18">
        <v>70.62</v>
      </c>
      <c r="C25" s="18">
        <v>27.94</v>
      </c>
      <c r="D25" s="18"/>
      <c r="E25" s="4">
        <v>36451</v>
      </c>
      <c r="F25" s="14">
        <f>SUM(B$8:B25)/1000</f>
        <v>1.2521500000000001</v>
      </c>
      <c r="G25" s="14">
        <f>SUM(C$8:C25)/1000</f>
        <v>0.30425000000000002</v>
      </c>
    </row>
    <row r="26" spans="1:11" x14ac:dyDescent="0.25">
      <c r="A26" s="4">
        <v>36452</v>
      </c>
      <c r="B26" s="18">
        <v>71.06</v>
      </c>
      <c r="C26" s="18">
        <v>25.75</v>
      </c>
      <c r="D26" s="18"/>
      <c r="E26" s="4">
        <v>36452</v>
      </c>
      <c r="F26" s="14">
        <f>SUM(B$8:B26)/1000</f>
        <v>1.32321</v>
      </c>
      <c r="G26" s="14">
        <f>SUM(C$8:C26)/1000</f>
        <v>0.33</v>
      </c>
    </row>
    <row r="27" spans="1:11" x14ac:dyDescent="0.25">
      <c r="A27" s="4">
        <v>36453</v>
      </c>
      <c r="B27" s="18">
        <v>69.22</v>
      </c>
      <c r="C27" s="18">
        <v>26.84</v>
      </c>
      <c r="D27" s="18"/>
      <c r="E27" s="4">
        <v>36453</v>
      </c>
      <c r="F27" s="14">
        <f>SUM(B$8:B27)/1000</f>
        <v>1.3924300000000001</v>
      </c>
      <c r="G27" s="14">
        <f>SUM(C$8:C27)/1000</f>
        <v>0.35683999999999999</v>
      </c>
    </row>
    <row r="28" spans="1:11" x14ac:dyDescent="0.25">
      <c r="A28" s="4">
        <v>36454</v>
      </c>
      <c r="B28" s="18">
        <v>69.540000000000006</v>
      </c>
      <c r="C28" s="18">
        <v>20.04</v>
      </c>
      <c r="D28" s="18"/>
      <c r="E28" s="4">
        <v>36454</v>
      </c>
      <c r="F28" s="14">
        <f>SUM(B$8:B28)/1000</f>
        <v>1.46197</v>
      </c>
      <c r="G28" s="14">
        <f>SUM(C$8:C28)/1000</f>
        <v>0.37687999999999999</v>
      </c>
    </row>
    <row r="29" spans="1:11" x14ac:dyDescent="0.25">
      <c r="A29" s="4">
        <v>36455</v>
      </c>
      <c r="B29" s="18">
        <v>61.97</v>
      </c>
      <c r="C29" s="18">
        <v>16.03</v>
      </c>
      <c r="D29" s="18"/>
      <c r="E29" s="4">
        <v>36455</v>
      </c>
      <c r="F29" s="14">
        <f>SUM(B$8:B29)/1000</f>
        <v>1.5239400000000001</v>
      </c>
      <c r="G29" s="14">
        <f>SUM(C$8:C29)/1000</f>
        <v>0.39290999999999998</v>
      </c>
    </row>
    <row r="30" spans="1:11" x14ac:dyDescent="0.25">
      <c r="A30" s="4">
        <v>36456</v>
      </c>
      <c r="B30" s="18">
        <v>58.65</v>
      </c>
      <c r="C30" s="18">
        <v>28.71</v>
      </c>
      <c r="D30" s="18"/>
      <c r="E30" s="4">
        <v>36456</v>
      </c>
      <c r="F30" s="14">
        <f>SUM(B$8:B30)/1000</f>
        <v>1.5825900000000002</v>
      </c>
      <c r="G30" s="14">
        <f>SUM(C$8:C30)/1000</f>
        <v>0.42161999999999994</v>
      </c>
    </row>
    <row r="31" spans="1:11" x14ac:dyDescent="0.25">
      <c r="A31" s="4">
        <v>36457</v>
      </c>
      <c r="B31" s="18">
        <v>66.27</v>
      </c>
      <c r="C31" s="18">
        <v>27.54</v>
      </c>
      <c r="D31" s="18"/>
      <c r="E31" s="4">
        <v>36457</v>
      </c>
      <c r="F31" s="14">
        <f>SUM(B$8:B31)/1000</f>
        <v>1.6488600000000002</v>
      </c>
      <c r="G31" s="14">
        <f>SUM(C$8:C31)/1000</f>
        <v>0.44915999999999995</v>
      </c>
    </row>
    <row r="32" spans="1:11" x14ac:dyDescent="0.25">
      <c r="A32" s="4">
        <v>36458</v>
      </c>
      <c r="B32" s="18">
        <v>71.33</v>
      </c>
      <c r="C32" s="18">
        <v>26.7</v>
      </c>
      <c r="D32" s="18"/>
      <c r="E32" s="4">
        <v>36458</v>
      </c>
      <c r="F32" s="14">
        <f>SUM(B$8:B32)/1000</f>
        <v>1.7201900000000001</v>
      </c>
      <c r="G32" s="14">
        <f>SUM(C$8:C32)/1000</f>
        <v>0.47585999999999995</v>
      </c>
    </row>
    <row r="33" spans="1:7" x14ac:dyDescent="0.25">
      <c r="A33" s="4">
        <v>36459</v>
      </c>
      <c r="B33" s="18">
        <v>73.209999999999994</v>
      </c>
      <c r="C33" s="18">
        <v>22.92</v>
      </c>
      <c r="D33" s="18"/>
      <c r="E33" s="4">
        <v>36459</v>
      </c>
      <c r="F33" s="14">
        <f>SUM(B$8:B33)/1000</f>
        <v>1.7934000000000001</v>
      </c>
      <c r="G33" s="14">
        <f>SUM(C$8:C33)/1000</f>
        <v>0.49877999999999995</v>
      </c>
    </row>
    <row r="34" spans="1:7" x14ac:dyDescent="0.25">
      <c r="A34" s="4">
        <v>36460</v>
      </c>
      <c r="B34" s="18">
        <v>74.430000000000007</v>
      </c>
      <c r="C34" s="18">
        <v>21.46</v>
      </c>
      <c r="D34" s="18"/>
      <c r="E34" s="4">
        <v>36460</v>
      </c>
      <c r="F34" s="14">
        <f>SUM(B$8:B34)/1000</f>
        <v>1.8678300000000001</v>
      </c>
      <c r="G34" s="14">
        <f>SUM(C$8:C34)/1000</f>
        <v>0.52024000000000004</v>
      </c>
    </row>
    <row r="35" spans="1:7" x14ac:dyDescent="0.25">
      <c r="A35" s="4">
        <v>36461</v>
      </c>
      <c r="B35" s="18">
        <v>67.69</v>
      </c>
      <c r="C35" s="18">
        <v>20.190000000000001</v>
      </c>
      <c r="D35" s="18"/>
      <c r="E35" s="4">
        <v>36461</v>
      </c>
      <c r="F35" s="14">
        <f>SUM(B$8:B35)/1000</f>
        <v>1.9355200000000001</v>
      </c>
      <c r="G35" s="14">
        <f>SUM(C$8:C35)/1000</f>
        <v>0.54043000000000008</v>
      </c>
    </row>
    <row r="36" spans="1:7" x14ac:dyDescent="0.25">
      <c r="A36" s="4">
        <v>36462</v>
      </c>
      <c r="B36" s="18">
        <v>67.59</v>
      </c>
      <c r="C36" s="18">
        <v>14.64</v>
      </c>
      <c r="D36" s="18"/>
      <c r="E36" s="4">
        <v>36462</v>
      </c>
      <c r="F36" s="14">
        <f>SUM(B$8:B36)/1000</f>
        <v>2.0031099999999999</v>
      </c>
      <c r="G36" s="14">
        <f>SUM(C$8:C36)/1000</f>
        <v>0.55507000000000006</v>
      </c>
    </row>
    <row r="37" spans="1:7" x14ac:dyDescent="0.25">
      <c r="A37" s="4">
        <v>36463</v>
      </c>
      <c r="B37" s="18">
        <v>72.23</v>
      </c>
      <c r="C37" s="18">
        <v>6.06</v>
      </c>
      <c r="D37" s="18"/>
      <c r="E37" s="4">
        <v>36463</v>
      </c>
      <c r="F37" s="14">
        <f>SUM(B$8:B37)/1000</f>
        <v>2.0753400000000002</v>
      </c>
      <c r="G37" s="14">
        <f>SUM(C$8:C37)/1000</f>
        <v>0.56113000000000002</v>
      </c>
    </row>
    <row r="38" spans="1:7" x14ac:dyDescent="0.25">
      <c r="A38" s="4">
        <v>36464</v>
      </c>
      <c r="B38" s="18">
        <v>72.09</v>
      </c>
      <c r="C38" s="18">
        <v>4.26</v>
      </c>
      <c r="D38" s="18"/>
      <c r="E38" s="4">
        <v>36464</v>
      </c>
      <c r="F38" s="14">
        <f>SUM(B$8:B38)/1000</f>
        <v>2.1474300000000004</v>
      </c>
      <c r="G38" s="14">
        <f>SUM(C$8:C38)/1000</f>
        <v>0.56538999999999995</v>
      </c>
    </row>
    <row r="39" spans="1:7" x14ac:dyDescent="0.25">
      <c r="A39" s="4">
        <v>36465</v>
      </c>
      <c r="B39" s="18">
        <v>38.82</v>
      </c>
      <c r="C39" s="18">
        <v>13.84</v>
      </c>
      <c r="D39" s="18"/>
      <c r="E39" s="4">
        <v>36465</v>
      </c>
      <c r="F39" s="14">
        <f>SUM(B$8:B39)/1000</f>
        <v>2.1862500000000002</v>
      </c>
      <c r="G39" s="14">
        <f>SUM(C$8:C39)/1000</f>
        <v>0.57923000000000002</v>
      </c>
    </row>
    <row r="40" spans="1:7" x14ac:dyDescent="0.25">
      <c r="A40" s="4">
        <v>36466</v>
      </c>
      <c r="B40" s="18">
        <v>47.11</v>
      </c>
      <c r="C40" s="18">
        <v>24.9</v>
      </c>
      <c r="D40" s="18"/>
      <c r="E40" s="4">
        <v>36466</v>
      </c>
      <c r="F40" s="14">
        <f>SUM(B$8:B40)/1000</f>
        <v>2.2333600000000007</v>
      </c>
      <c r="G40" s="14">
        <f>SUM(C$8:C40)/1000</f>
        <v>0.60412999999999994</v>
      </c>
    </row>
    <row r="41" spans="1:7" x14ac:dyDescent="0.25">
      <c r="A41" s="4">
        <v>36467</v>
      </c>
      <c r="B41" s="18">
        <v>63.54</v>
      </c>
      <c r="C41" s="18">
        <v>26.51</v>
      </c>
      <c r="D41" s="18"/>
      <c r="E41" s="4">
        <v>36467</v>
      </c>
      <c r="F41" s="14">
        <f>SUM(B$8:B41)/1000</f>
        <v>2.2969000000000004</v>
      </c>
      <c r="G41" s="14">
        <f>SUM(C$8:C41)/1000</f>
        <v>0.63063999999999998</v>
      </c>
    </row>
    <row r="42" spans="1:7" x14ac:dyDescent="0.25">
      <c r="A42" s="4">
        <v>36468</v>
      </c>
      <c r="B42" s="18">
        <v>74.11</v>
      </c>
      <c r="C42" s="18">
        <v>6.7</v>
      </c>
      <c r="D42" s="18"/>
      <c r="E42" s="4">
        <v>36468</v>
      </c>
      <c r="F42" s="14">
        <f>SUM(B$8:B42)/1000</f>
        <v>2.3710100000000005</v>
      </c>
      <c r="G42" s="14">
        <f>SUM(C$8:C42)/1000</f>
        <v>0.63734000000000002</v>
      </c>
    </row>
    <row r="43" spans="1:7" x14ac:dyDescent="0.25">
      <c r="A43" s="4">
        <v>36469</v>
      </c>
      <c r="B43" s="18">
        <v>66.09</v>
      </c>
      <c r="C43" s="18">
        <v>6.15</v>
      </c>
      <c r="D43" s="18"/>
      <c r="E43" s="4">
        <v>36469</v>
      </c>
      <c r="F43" s="14">
        <f>SUM(B$8:B43)/1000</f>
        <v>2.4371000000000009</v>
      </c>
      <c r="G43" s="14">
        <f>SUM(C$8:C43)/1000</f>
        <v>0.64349000000000001</v>
      </c>
    </row>
    <row r="44" spans="1:7" x14ac:dyDescent="0.25">
      <c r="A44" s="4">
        <v>36470</v>
      </c>
      <c r="B44" s="18">
        <v>68.650000000000006</v>
      </c>
      <c r="C44" s="18">
        <v>13.61</v>
      </c>
      <c r="D44" s="18"/>
      <c r="E44" s="4">
        <v>36470</v>
      </c>
      <c r="F44" s="14">
        <f>SUM(B$8:B44)/1000</f>
        <v>2.5057500000000008</v>
      </c>
      <c r="G44" s="14">
        <f>SUM(C$8:C44)/1000</f>
        <v>0.65710000000000002</v>
      </c>
    </row>
    <row r="45" spans="1:7" x14ac:dyDescent="0.25">
      <c r="A45" s="4">
        <v>36471</v>
      </c>
      <c r="B45" s="18">
        <v>72.08</v>
      </c>
      <c r="C45" s="18">
        <v>19.93</v>
      </c>
      <c r="D45" s="18"/>
      <c r="E45" s="4">
        <v>36471</v>
      </c>
      <c r="F45" s="14">
        <f>SUM(B$8:B45)/1000</f>
        <v>2.577830000000001</v>
      </c>
      <c r="G45" s="14">
        <f>SUM(C$8:C45)/1000</f>
        <v>0.67703000000000002</v>
      </c>
    </row>
    <row r="46" spans="1:7" x14ac:dyDescent="0.25">
      <c r="A46" s="4">
        <v>36472</v>
      </c>
      <c r="B46" s="18">
        <v>73.33</v>
      </c>
      <c r="C46" s="18">
        <v>23.46</v>
      </c>
      <c r="D46" s="18"/>
      <c r="E46" s="4">
        <v>36472</v>
      </c>
      <c r="F46" s="14">
        <f>SUM(B$8:B46)/1000</f>
        <v>2.6511600000000008</v>
      </c>
      <c r="G46" s="14">
        <f>SUM(C$8:C46)/1000</f>
        <v>0.70049000000000006</v>
      </c>
    </row>
    <row r="47" spans="1:7" x14ac:dyDescent="0.25">
      <c r="A47" s="4">
        <v>36473</v>
      </c>
      <c r="B47" s="18">
        <v>72.27</v>
      </c>
      <c r="C47" s="18">
        <v>22.75</v>
      </c>
      <c r="D47" s="18"/>
      <c r="E47" s="4">
        <v>36473</v>
      </c>
      <c r="F47" s="14">
        <f>SUM(B$8:B47)/1000</f>
        <v>2.7234300000000009</v>
      </c>
      <c r="G47" s="14">
        <f>SUM(C$8:C47)/1000</f>
        <v>0.72323999999999999</v>
      </c>
    </row>
    <row r="48" spans="1:7" x14ac:dyDescent="0.25">
      <c r="A48" s="4">
        <v>36474</v>
      </c>
      <c r="B48" s="18">
        <v>72.86</v>
      </c>
      <c r="C48" s="18">
        <v>26.17</v>
      </c>
      <c r="D48" s="18"/>
      <c r="E48" s="4">
        <v>36474</v>
      </c>
      <c r="F48" s="14">
        <f>SUM(B$8:B48)/1000</f>
        <v>2.7962900000000008</v>
      </c>
      <c r="G48" s="14">
        <f>SUM(C$8:C48)/1000</f>
        <v>0.74941000000000002</v>
      </c>
    </row>
    <row r="49" spans="1:7" x14ac:dyDescent="0.25">
      <c r="A49" s="4">
        <v>36475</v>
      </c>
      <c r="B49" s="18">
        <v>73.59</v>
      </c>
      <c r="C49" s="18">
        <v>23.24</v>
      </c>
      <c r="D49" s="18"/>
      <c r="E49" s="4">
        <v>36475</v>
      </c>
      <c r="F49" s="14">
        <f>SUM(B$8:B49)/1000</f>
        <v>2.8698800000000011</v>
      </c>
      <c r="G49" s="14">
        <f>SUM(C$8:C49)/1000</f>
        <v>0.77264999999999995</v>
      </c>
    </row>
    <row r="50" spans="1:7" x14ac:dyDescent="0.25">
      <c r="A50" s="4">
        <v>36476</v>
      </c>
      <c r="B50" s="18">
        <v>73.95</v>
      </c>
      <c r="C50" s="18">
        <v>26.63</v>
      </c>
      <c r="D50" s="18"/>
      <c r="E50" s="4">
        <v>36476</v>
      </c>
      <c r="F50" s="14">
        <f>SUM(B$8:B50)/1000</f>
        <v>2.9438300000000011</v>
      </c>
      <c r="G50" s="14">
        <f>SUM(C$8:C50)/1000</f>
        <v>0.79927999999999999</v>
      </c>
    </row>
    <row r="51" spans="1:7" x14ac:dyDescent="0.25">
      <c r="A51" s="4">
        <v>36477</v>
      </c>
      <c r="B51" s="18">
        <v>72.02</v>
      </c>
      <c r="C51" s="18">
        <v>31.32</v>
      </c>
      <c r="D51" s="18"/>
      <c r="E51" s="4">
        <v>36477</v>
      </c>
      <c r="F51" s="14">
        <f>SUM(B$8:B51)/1000</f>
        <v>3.0158500000000008</v>
      </c>
      <c r="G51" s="14">
        <f>SUM(C$8:C51)/1000</f>
        <v>0.8306</v>
      </c>
    </row>
    <row r="52" spans="1:7" x14ac:dyDescent="0.25">
      <c r="A52" s="4">
        <v>36478</v>
      </c>
      <c r="B52" s="18">
        <v>65.989999999999995</v>
      </c>
      <c r="C52" s="18">
        <v>40.46</v>
      </c>
      <c r="D52" s="18"/>
      <c r="E52" s="4">
        <v>36478</v>
      </c>
      <c r="F52" s="14">
        <f>SUM(B$8:B52)/1000</f>
        <v>3.0818400000000006</v>
      </c>
      <c r="G52" s="14">
        <f>SUM(C$8:C52)/1000</f>
        <v>0.87106000000000006</v>
      </c>
    </row>
    <row r="53" spans="1:7" x14ac:dyDescent="0.25">
      <c r="A53" s="4">
        <v>36479</v>
      </c>
      <c r="B53" s="18">
        <v>15.41</v>
      </c>
      <c r="C53" s="18">
        <v>33.36</v>
      </c>
      <c r="D53" s="18"/>
      <c r="E53" s="4">
        <v>36479</v>
      </c>
      <c r="F53" s="14">
        <f>SUM(B$8:B53)/1000</f>
        <v>3.0972500000000003</v>
      </c>
      <c r="G53" s="14">
        <f>SUM(C$8:C53)/1000</f>
        <v>0.90442000000000011</v>
      </c>
    </row>
    <row r="54" spans="1:7" x14ac:dyDescent="0.25">
      <c r="A54" s="4">
        <v>36480</v>
      </c>
      <c r="B54" s="18">
        <v>14.69</v>
      </c>
      <c r="C54" s="18">
        <v>5.54</v>
      </c>
      <c r="D54" s="18"/>
      <c r="E54" s="4">
        <v>36480</v>
      </c>
      <c r="F54" s="14">
        <f>SUM(B$8:B54)/1000</f>
        <v>3.1119400000000006</v>
      </c>
      <c r="G54" s="14">
        <f>SUM(C$8:C54)/1000</f>
        <v>0.90995999999999999</v>
      </c>
    </row>
    <row r="55" spans="1:7" x14ac:dyDescent="0.25">
      <c r="A55" s="4">
        <v>36481</v>
      </c>
      <c r="B55" s="18">
        <v>15.52</v>
      </c>
      <c r="C55" s="18">
        <v>10.81</v>
      </c>
      <c r="D55" s="18"/>
      <c r="E55" s="4">
        <v>36481</v>
      </c>
      <c r="F55" s="14">
        <f>SUM(B$8:B55)/1000</f>
        <v>3.1274600000000006</v>
      </c>
      <c r="G55" s="14">
        <f>SUM(C$8:C55)/1000</f>
        <v>0.92076999999999998</v>
      </c>
    </row>
    <row r="56" spans="1:7" x14ac:dyDescent="0.25">
      <c r="A56" s="4">
        <v>36482</v>
      </c>
      <c r="B56" s="18">
        <v>15.52</v>
      </c>
      <c r="C56" s="18">
        <v>2.88</v>
      </c>
      <c r="D56" s="18"/>
      <c r="E56" s="4">
        <v>36482</v>
      </c>
      <c r="F56" s="14">
        <f>SUM(B$8:B56)/1000</f>
        <v>3.1429800000000006</v>
      </c>
      <c r="G56" s="14">
        <f>SUM(C$8:C56)/1000</f>
        <v>0.92364999999999997</v>
      </c>
    </row>
    <row r="57" spans="1:7" x14ac:dyDescent="0.25">
      <c r="A57" s="4">
        <v>36483</v>
      </c>
      <c r="B57" s="18">
        <v>15.48</v>
      </c>
      <c r="C57" s="18">
        <v>2.54</v>
      </c>
      <c r="D57" s="18"/>
      <c r="E57" s="4">
        <v>36483</v>
      </c>
      <c r="F57" s="14">
        <f>SUM(B$8:B57)/1000</f>
        <v>3.1584600000000007</v>
      </c>
      <c r="G57" s="14">
        <f>SUM(C$8:C57)/1000</f>
        <v>0.92618999999999996</v>
      </c>
    </row>
    <row r="58" spans="1:7" x14ac:dyDescent="0.25">
      <c r="A58" s="4">
        <v>36484</v>
      </c>
      <c r="B58" s="18">
        <v>15.47</v>
      </c>
      <c r="C58" s="18">
        <v>1.59</v>
      </c>
      <c r="D58" s="18"/>
      <c r="E58" s="4">
        <v>36484</v>
      </c>
      <c r="F58" s="14">
        <f>SUM(B$8:B58)/1000</f>
        <v>3.1739300000000004</v>
      </c>
      <c r="G58" s="14">
        <f>SUM(C$8:C58)/1000</f>
        <v>0.92777999999999994</v>
      </c>
    </row>
    <row r="59" spans="1:7" x14ac:dyDescent="0.25">
      <c r="A59" s="4">
        <v>36485</v>
      </c>
      <c r="B59" s="18">
        <v>15.48</v>
      </c>
      <c r="C59" s="18">
        <v>0.01</v>
      </c>
      <c r="D59" s="18"/>
      <c r="E59" s="4">
        <v>36485</v>
      </c>
      <c r="F59" s="14">
        <f>SUM(B$8:B59)/1000</f>
        <v>3.1894100000000005</v>
      </c>
      <c r="G59" s="14">
        <f>SUM(C$8:C59)/1000</f>
        <v>0.92779</v>
      </c>
    </row>
    <row r="60" spans="1:7" x14ac:dyDescent="0.25">
      <c r="A60" s="4">
        <v>36486</v>
      </c>
      <c r="B60" s="18">
        <v>15.51</v>
      </c>
      <c r="C60" s="18">
        <v>0</v>
      </c>
      <c r="D60" s="18"/>
      <c r="E60" s="4">
        <v>36486</v>
      </c>
      <c r="F60" s="14">
        <f>SUM(B$8:B60)/1000</f>
        <v>3.2049200000000004</v>
      </c>
      <c r="G60" s="14">
        <f>SUM(C$8:C60)/1000</f>
        <v>0.92779</v>
      </c>
    </row>
    <row r="61" spans="1:7" x14ac:dyDescent="0.25">
      <c r="A61" s="4">
        <v>36487</v>
      </c>
      <c r="B61" s="18">
        <v>15.41</v>
      </c>
      <c r="C61" s="18">
        <v>0</v>
      </c>
      <c r="D61" s="18"/>
      <c r="E61" s="4">
        <v>36487</v>
      </c>
      <c r="F61" s="14">
        <f>SUM(B$8:B61)/1000</f>
        <v>3.2203300000000006</v>
      </c>
      <c r="G61" s="14">
        <f>SUM(C$8:C61)/1000</f>
        <v>0.92779</v>
      </c>
    </row>
    <row r="62" spans="1:7" x14ac:dyDescent="0.25">
      <c r="A62" s="4">
        <v>36488</v>
      </c>
      <c r="B62" s="18">
        <v>15.44</v>
      </c>
      <c r="C62" s="18">
        <v>0</v>
      </c>
      <c r="D62" s="18"/>
      <c r="E62" s="4">
        <v>36488</v>
      </c>
      <c r="F62" s="14">
        <f>SUM(B$8:B62)/1000</f>
        <v>3.2357700000000005</v>
      </c>
      <c r="G62" s="14">
        <f>SUM(C$8:C62)/1000</f>
        <v>0.92779</v>
      </c>
    </row>
    <row r="63" spans="1:7" x14ac:dyDescent="0.25">
      <c r="A63" s="4">
        <v>36489</v>
      </c>
      <c r="B63" s="18">
        <v>15.48</v>
      </c>
      <c r="C63" s="18">
        <v>0</v>
      </c>
      <c r="D63" s="18"/>
      <c r="E63" s="4">
        <v>36489</v>
      </c>
      <c r="F63" s="14">
        <f>SUM(B$8:B63)/1000</f>
        <v>3.2512500000000006</v>
      </c>
      <c r="G63" s="14">
        <f>SUM(C$8:C63)/1000</f>
        <v>0.92779</v>
      </c>
    </row>
    <row r="64" spans="1:7" x14ac:dyDescent="0.25">
      <c r="A64" s="4">
        <v>36490</v>
      </c>
      <c r="B64" s="18">
        <v>15.31</v>
      </c>
      <c r="C64" s="18">
        <v>0</v>
      </c>
      <c r="D64" s="18"/>
      <c r="E64" s="4">
        <v>36490</v>
      </c>
      <c r="F64" s="14">
        <f>SUM(B$8:B64)/1000</f>
        <v>3.2665600000000006</v>
      </c>
      <c r="G64" s="14">
        <f>SUM(C$8:C64)/1000</f>
        <v>0.92779</v>
      </c>
    </row>
    <row r="65" spans="1:7" x14ac:dyDescent="0.25">
      <c r="A65" s="4">
        <v>36491</v>
      </c>
      <c r="B65" s="18">
        <v>15.41</v>
      </c>
      <c r="C65" s="18">
        <v>0</v>
      </c>
      <c r="D65" s="18"/>
      <c r="E65" s="4">
        <v>36491</v>
      </c>
      <c r="F65" s="14">
        <f>SUM(B$8:B65)/1000</f>
        <v>3.2819700000000003</v>
      </c>
      <c r="G65" s="14">
        <f>SUM(C$8:C65)/1000</f>
        <v>0.92779</v>
      </c>
    </row>
    <row r="66" spans="1:7" x14ac:dyDescent="0.25">
      <c r="A66" s="4">
        <v>36492</v>
      </c>
      <c r="B66" s="18">
        <v>15.44</v>
      </c>
      <c r="C66" s="18">
        <v>0</v>
      </c>
      <c r="D66" s="18"/>
      <c r="E66" s="4">
        <v>36492</v>
      </c>
      <c r="F66" s="14">
        <f>SUM(B$8:B66)/1000</f>
        <v>3.2974100000000002</v>
      </c>
      <c r="G66" s="14">
        <f>SUM(C$8:C66)/1000</f>
        <v>0.92779</v>
      </c>
    </row>
    <row r="67" spans="1:7" x14ac:dyDescent="0.25">
      <c r="A67" s="4">
        <v>36493</v>
      </c>
      <c r="B67" s="18">
        <v>16.28</v>
      </c>
      <c r="C67" s="18">
        <v>0</v>
      </c>
      <c r="D67" s="18"/>
      <c r="E67" s="4">
        <v>36493</v>
      </c>
      <c r="F67" s="14">
        <f>SUM(B$8:B67)/1000</f>
        <v>3.3136900000000007</v>
      </c>
      <c r="G67" s="14">
        <f>SUM(C$8:C67)/1000</f>
        <v>0.92779</v>
      </c>
    </row>
    <row r="68" spans="1:7" x14ac:dyDescent="0.25">
      <c r="A68" s="4">
        <v>36494</v>
      </c>
      <c r="B68" s="18">
        <v>46.36</v>
      </c>
      <c r="C68" s="18">
        <v>0</v>
      </c>
      <c r="D68" s="18"/>
      <c r="E68" s="4">
        <v>36494</v>
      </c>
      <c r="F68" s="14">
        <f>SUM(B$8:B68)/1000</f>
        <v>3.3600500000000006</v>
      </c>
      <c r="G68" s="14">
        <f>SUM(C$8:C68)/1000</f>
        <v>0.92779</v>
      </c>
    </row>
    <row r="69" spans="1:7" x14ac:dyDescent="0.25">
      <c r="A69" s="4">
        <v>36495</v>
      </c>
      <c r="B69" s="18">
        <v>49.48</v>
      </c>
      <c r="C69" s="18">
        <v>0</v>
      </c>
      <c r="D69" s="18"/>
      <c r="E69" s="4">
        <v>36495</v>
      </c>
      <c r="F69" s="14">
        <f>SUM(B$8:B69)/1000</f>
        <v>3.4095300000000006</v>
      </c>
      <c r="G69" s="14">
        <f>SUM(C$8:C69)/1000</f>
        <v>0.92779</v>
      </c>
    </row>
    <row r="70" spans="1:7" x14ac:dyDescent="0.25">
      <c r="A70" s="4">
        <v>36496</v>
      </c>
      <c r="B70" s="18">
        <v>50.61</v>
      </c>
      <c r="C70" s="18">
        <v>7.06</v>
      </c>
      <c r="D70" s="18"/>
      <c r="E70" s="4">
        <v>36496</v>
      </c>
      <c r="F70" s="14">
        <f>SUM(B$8:B70)/1000</f>
        <v>3.4601400000000009</v>
      </c>
      <c r="G70" s="14">
        <f>SUM(C$8:C70)/1000</f>
        <v>0.93484999999999996</v>
      </c>
    </row>
    <row r="71" spans="1:7" x14ac:dyDescent="0.25">
      <c r="A71" s="4">
        <v>36497</v>
      </c>
      <c r="B71" s="18">
        <v>54.38</v>
      </c>
      <c r="C71" s="18">
        <v>9.73</v>
      </c>
      <c r="D71" s="18"/>
      <c r="E71" s="4">
        <v>36497</v>
      </c>
      <c r="F71" s="14">
        <f>SUM(B$8:B71)/1000</f>
        <v>3.514520000000001</v>
      </c>
      <c r="G71" s="14">
        <f>SUM(C$8:C71)/1000</f>
        <v>0.94457999999999998</v>
      </c>
    </row>
    <row r="72" spans="1:7" x14ac:dyDescent="0.25">
      <c r="A72" s="4">
        <v>36498</v>
      </c>
      <c r="B72" s="18">
        <v>57.14</v>
      </c>
      <c r="C72" s="18">
        <v>14.59</v>
      </c>
      <c r="D72" s="18"/>
      <c r="E72" s="4">
        <v>36498</v>
      </c>
      <c r="F72" s="14">
        <f>SUM(B$8:B72)/1000</f>
        <v>3.5716600000000009</v>
      </c>
      <c r="G72" s="14">
        <f>SUM(C$8:C72)/1000</f>
        <v>0.95916999999999997</v>
      </c>
    </row>
    <row r="73" spans="1:7" x14ac:dyDescent="0.25">
      <c r="A73" s="4">
        <v>36499</v>
      </c>
      <c r="B73" s="18">
        <v>53.36</v>
      </c>
      <c r="C73" s="18">
        <v>13.29</v>
      </c>
      <c r="D73" s="18"/>
      <c r="E73" s="4">
        <v>36499</v>
      </c>
      <c r="F73" s="14">
        <f>SUM(B$8:B73)/1000</f>
        <v>3.625020000000001</v>
      </c>
      <c r="G73" s="14">
        <f>SUM(C$8:C73)/1000</f>
        <v>0.97245999999999988</v>
      </c>
    </row>
    <row r="74" spans="1:7" x14ac:dyDescent="0.25">
      <c r="A74" s="4">
        <v>36500</v>
      </c>
      <c r="B74" s="18">
        <v>45.12</v>
      </c>
      <c r="C74" s="18">
        <v>11.92</v>
      </c>
      <c r="D74" s="18"/>
      <c r="E74" s="4">
        <v>36500</v>
      </c>
      <c r="F74" s="14">
        <f>SUM(B$8:B74)/1000</f>
        <v>3.6701400000000008</v>
      </c>
      <c r="G74" s="14">
        <f>SUM(C$8:C74)/1000</f>
        <v>0.98437999999999992</v>
      </c>
    </row>
    <row r="75" spans="1:7" x14ac:dyDescent="0.25">
      <c r="A75" s="4">
        <v>36501</v>
      </c>
      <c r="B75" s="18">
        <v>23.95</v>
      </c>
      <c r="C75" s="18">
        <v>21.72</v>
      </c>
      <c r="D75" s="18"/>
      <c r="E75" s="4">
        <v>36501</v>
      </c>
      <c r="F75" s="14">
        <f>SUM(B$8:B75)/1000</f>
        <v>3.6940900000000005</v>
      </c>
      <c r="G75" s="14">
        <f>SUM(C$8:C75)/1000</f>
        <v>1.0061</v>
      </c>
    </row>
    <row r="76" spans="1:7" x14ac:dyDescent="0.25">
      <c r="A76" s="4">
        <v>36502</v>
      </c>
      <c r="B76" s="18">
        <v>4.33</v>
      </c>
      <c r="C76" s="18">
        <v>12.33</v>
      </c>
      <c r="D76" s="18"/>
      <c r="E76" s="4">
        <v>36502</v>
      </c>
      <c r="F76" s="14">
        <f>SUM(B$8:B76)/1000</f>
        <v>3.6984200000000005</v>
      </c>
      <c r="G76" s="14">
        <f>SUM(C$8:C76)/1000</f>
        <v>1.0184299999999999</v>
      </c>
    </row>
    <row r="77" spans="1:7" x14ac:dyDescent="0.25">
      <c r="A77" s="4">
        <v>36503</v>
      </c>
      <c r="B77" s="18">
        <v>7.47</v>
      </c>
      <c r="C77" s="18">
        <v>1.24</v>
      </c>
      <c r="D77" s="18"/>
      <c r="E77" s="4">
        <v>36503</v>
      </c>
      <c r="F77" s="14">
        <f>SUM(B$8:B77)/1000</f>
        <v>3.7058900000000001</v>
      </c>
      <c r="G77" s="14">
        <f>SUM(C$8:C77)/1000</f>
        <v>1.0196699999999999</v>
      </c>
    </row>
    <row r="78" spans="1:7" x14ac:dyDescent="0.25">
      <c r="A78" s="4">
        <v>36504</v>
      </c>
      <c r="B78" s="18">
        <v>16.47</v>
      </c>
      <c r="C78" s="18">
        <v>0.35</v>
      </c>
      <c r="D78" s="18"/>
      <c r="E78" s="4">
        <v>36504</v>
      </c>
      <c r="F78" s="14">
        <f>SUM(B$8:B78)/1000</f>
        <v>3.7223600000000001</v>
      </c>
      <c r="G78" s="14">
        <f>SUM(C$8:C78)/1000</f>
        <v>1.0200199999999999</v>
      </c>
    </row>
    <row r="79" spans="1:7" x14ac:dyDescent="0.25">
      <c r="A79" s="4">
        <v>36505</v>
      </c>
      <c r="B79" s="18">
        <v>9.76</v>
      </c>
      <c r="C79" s="18">
        <v>3.08</v>
      </c>
      <c r="D79" s="18"/>
      <c r="E79" s="4">
        <v>36505</v>
      </c>
      <c r="F79" s="14">
        <f>SUM(B$8:B79)/1000</f>
        <v>3.7321200000000005</v>
      </c>
      <c r="G79" s="14">
        <f>SUM(C$8:C79)/1000</f>
        <v>1.0231000000000001</v>
      </c>
    </row>
    <row r="80" spans="1:7" x14ac:dyDescent="0.25">
      <c r="A80" s="4">
        <v>36506</v>
      </c>
      <c r="B80" s="18">
        <v>4.2</v>
      </c>
      <c r="C80" s="18">
        <v>8.34</v>
      </c>
      <c r="D80" s="18"/>
      <c r="E80" s="4">
        <v>36506</v>
      </c>
      <c r="F80" s="14">
        <f>SUM(B$8:B80)/1000</f>
        <v>3.7363200000000001</v>
      </c>
      <c r="G80" s="14">
        <f>SUM(C$8:C80)/1000</f>
        <v>1.0314400000000001</v>
      </c>
    </row>
    <row r="81" spans="1:7" x14ac:dyDescent="0.25">
      <c r="A81" s="4">
        <v>36507</v>
      </c>
      <c r="B81" s="18">
        <v>13.16</v>
      </c>
      <c r="C81" s="18">
        <v>6.4</v>
      </c>
      <c r="D81" s="18"/>
      <c r="E81" s="4">
        <v>36507</v>
      </c>
      <c r="F81" s="14">
        <f>SUM(B$8:B81)/1000</f>
        <v>3.7494800000000001</v>
      </c>
      <c r="G81" s="14">
        <f>SUM(C$8:C81)/1000</f>
        <v>1.0378400000000001</v>
      </c>
    </row>
    <row r="82" spans="1:7" x14ac:dyDescent="0.25">
      <c r="A82" s="4">
        <v>36508</v>
      </c>
      <c r="B82" s="18">
        <v>3.76</v>
      </c>
      <c r="C82" s="18">
        <v>19.8</v>
      </c>
      <c r="D82" s="18"/>
      <c r="E82" s="4">
        <v>36508</v>
      </c>
      <c r="F82" s="14">
        <f>SUM(B$8:B82)/1000</f>
        <v>3.7532400000000004</v>
      </c>
      <c r="G82" s="14">
        <f>SUM(C$8:C82)/1000</f>
        <v>1.0576400000000001</v>
      </c>
    </row>
    <row r="83" spans="1:7" x14ac:dyDescent="0.25">
      <c r="A83" s="4">
        <v>36509</v>
      </c>
      <c r="B83" s="18">
        <v>12.3</v>
      </c>
      <c r="C83" s="18">
        <v>20.39</v>
      </c>
      <c r="D83" s="18"/>
      <c r="E83" s="4">
        <v>36509</v>
      </c>
      <c r="F83" s="14">
        <f>SUM(B$8:B83)/1000</f>
        <v>3.7655400000000006</v>
      </c>
      <c r="G83" s="14">
        <f>SUM(C$8:C83)/1000</f>
        <v>1.0780300000000003</v>
      </c>
    </row>
    <row r="84" spans="1:7" x14ac:dyDescent="0.25">
      <c r="A84" s="4">
        <v>36510</v>
      </c>
      <c r="B84" s="18">
        <v>22.2</v>
      </c>
      <c r="C84" s="18">
        <v>30.79</v>
      </c>
      <c r="D84" s="18"/>
      <c r="E84" s="4">
        <v>36510</v>
      </c>
      <c r="F84" s="14">
        <f>SUM(B$8:B84)/1000</f>
        <v>3.7877400000000003</v>
      </c>
      <c r="G84" s="14">
        <f>SUM(C$8:C84)/1000</f>
        <v>1.1088200000000001</v>
      </c>
    </row>
    <row r="85" spans="1:7" x14ac:dyDescent="0.25">
      <c r="A85" s="4">
        <v>36511</v>
      </c>
      <c r="B85" s="18">
        <v>40.840000000000003</v>
      </c>
      <c r="C85" s="18">
        <v>30.65</v>
      </c>
      <c r="D85" s="18"/>
      <c r="E85" s="4">
        <v>36511</v>
      </c>
      <c r="F85" s="14">
        <f>SUM(B$8:B85)/1000</f>
        <v>3.8285800000000005</v>
      </c>
      <c r="G85" s="14">
        <f>SUM(C$8:C85)/1000</f>
        <v>1.1394700000000002</v>
      </c>
    </row>
    <row r="86" spans="1:7" x14ac:dyDescent="0.25">
      <c r="A86" s="4">
        <v>36512</v>
      </c>
      <c r="B86" s="18">
        <v>50.29</v>
      </c>
      <c r="C86" s="18">
        <v>32.94</v>
      </c>
      <c r="D86" s="18"/>
      <c r="E86" s="4">
        <v>36512</v>
      </c>
      <c r="F86" s="14">
        <f>SUM(B$8:B86)/1000</f>
        <v>3.8788700000000005</v>
      </c>
      <c r="G86" s="14">
        <f>SUM(C$8:C86)/1000</f>
        <v>1.1724100000000004</v>
      </c>
    </row>
    <row r="87" spans="1:7" x14ac:dyDescent="0.25">
      <c r="A87" s="4">
        <v>36513</v>
      </c>
      <c r="B87" s="18">
        <v>55.77</v>
      </c>
      <c r="C87" s="18">
        <v>35.549999999999997</v>
      </c>
      <c r="D87" s="18"/>
      <c r="E87" s="4">
        <v>36513</v>
      </c>
      <c r="F87" s="14">
        <f>SUM(B$8:B87)/1000</f>
        <v>3.9346400000000004</v>
      </c>
      <c r="G87" s="14">
        <f>SUM(C$8:C87)/1000</f>
        <v>1.2079600000000004</v>
      </c>
    </row>
    <row r="88" spans="1:7" x14ac:dyDescent="0.25">
      <c r="A88" s="4">
        <v>36514</v>
      </c>
      <c r="B88" s="18">
        <v>56.05</v>
      </c>
      <c r="C88" s="18">
        <v>34.76</v>
      </c>
      <c r="D88" s="18"/>
      <c r="E88" s="4">
        <v>36514</v>
      </c>
      <c r="F88" s="14">
        <f>SUM(B$8:B88)/1000</f>
        <v>3.9906900000000003</v>
      </c>
      <c r="G88" s="14">
        <f>SUM(C$8:C88)/1000</f>
        <v>1.2427200000000003</v>
      </c>
    </row>
    <row r="89" spans="1:7" x14ac:dyDescent="0.25">
      <c r="A89" s="4">
        <v>36515</v>
      </c>
      <c r="B89" s="18">
        <v>54.1</v>
      </c>
      <c r="C89" s="18">
        <v>42.81</v>
      </c>
      <c r="D89" s="18"/>
      <c r="E89" s="4">
        <v>36515</v>
      </c>
      <c r="F89" s="14">
        <f>SUM(B$8:B89)/1000</f>
        <v>4.0447900000000008</v>
      </c>
      <c r="G89" s="14">
        <f>SUM(C$8:C89)/1000</f>
        <v>1.2855300000000003</v>
      </c>
    </row>
    <row r="90" spans="1:7" x14ac:dyDescent="0.25">
      <c r="A90" s="4">
        <v>36516</v>
      </c>
      <c r="B90" s="18">
        <v>55.49</v>
      </c>
      <c r="C90" s="18">
        <v>49.81</v>
      </c>
      <c r="D90" s="18"/>
      <c r="E90" s="4">
        <v>36516</v>
      </c>
      <c r="F90" s="14">
        <f>SUM(B$8:B90)/1000</f>
        <v>4.1002800000000006</v>
      </c>
      <c r="G90" s="14">
        <f>SUM(C$8:C90)/1000</f>
        <v>1.3353400000000002</v>
      </c>
    </row>
    <row r="91" spans="1:7" x14ac:dyDescent="0.25">
      <c r="A91" s="4">
        <v>36517</v>
      </c>
      <c r="B91" s="18">
        <v>54.4</v>
      </c>
      <c r="C91" s="18">
        <v>34.049999999999997</v>
      </c>
      <c r="D91" s="18"/>
      <c r="E91" s="4">
        <v>36517</v>
      </c>
      <c r="F91" s="14">
        <f>SUM(B$8:B91)/1000</f>
        <v>4.1546799999999999</v>
      </c>
      <c r="G91" s="14">
        <f>SUM(C$8:C91)/1000</f>
        <v>1.3693900000000001</v>
      </c>
    </row>
    <row r="92" spans="1:7" x14ac:dyDescent="0.25">
      <c r="A92" s="4">
        <v>36518</v>
      </c>
      <c r="B92" s="18">
        <v>56.06</v>
      </c>
      <c r="C92" s="18">
        <v>31.41</v>
      </c>
      <c r="D92" s="18"/>
      <c r="E92" s="4">
        <v>36518</v>
      </c>
      <c r="F92" s="14">
        <f>SUM(B$8:B92)/1000</f>
        <v>4.2107400000000004</v>
      </c>
      <c r="G92" s="14">
        <f>SUM(C$8:C92)/1000</f>
        <v>1.4008000000000003</v>
      </c>
    </row>
    <row r="93" spans="1:7" x14ac:dyDescent="0.25">
      <c r="A93" s="4">
        <v>36519</v>
      </c>
      <c r="B93" s="18">
        <v>56.74</v>
      </c>
      <c r="C93" s="18">
        <v>30.83</v>
      </c>
      <c r="D93" s="18"/>
      <c r="E93" s="4">
        <v>36519</v>
      </c>
      <c r="F93" s="14">
        <f>SUM(B$8:B93)/1000</f>
        <v>4.2674800000000008</v>
      </c>
      <c r="G93" s="14">
        <f>SUM(C$8:C93)/1000</f>
        <v>1.4316300000000002</v>
      </c>
    </row>
    <row r="94" spans="1:7" x14ac:dyDescent="0.25">
      <c r="A94" s="4">
        <v>36520</v>
      </c>
      <c r="B94" s="18">
        <v>56.68</v>
      </c>
      <c r="C94" s="18">
        <v>28.71</v>
      </c>
      <c r="D94" s="18"/>
      <c r="E94" s="4">
        <v>36520</v>
      </c>
      <c r="F94" s="14">
        <f>SUM(B$8:B94)/1000</f>
        <v>4.3241600000000009</v>
      </c>
      <c r="G94" s="14">
        <f>SUM(C$8:C94)/1000</f>
        <v>1.4603400000000002</v>
      </c>
    </row>
    <row r="95" spans="1:7" x14ac:dyDescent="0.25">
      <c r="A95" s="4">
        <v>36521</v>
      </c>
      <c r="B95" s="18">
        <v>55.72</v>
      </c>
      <c r="C95" s="18">
        <v>31.55</v>
      </c>
      <c r="D95" s="18"/>
      <c r="E95" s="4">
        <v>36521</v>
      </c>
      <c r="F95" s="14">
        <f>SUM(B$8:B95)/1000</f>
        <v>4.3798800000000009</v>
      </c>
      <c r="G95" s="14">
        <f>SUM(C$8:C95)/1000</f>
        <v>1.4918900000000002</v>
      </c>
    </row>
    <row r="96" spans="1:7" x14ac:dyDescent="0.25">
      <c r="A96" s="4">
        <v>36522</v>
      </c>
      <c r="B96" s="18">
        <v>58.13</v>
      </c>
      <c r="C96" s="18">
        <v>29.98</v>
      </c>
      <c r="D96" s="18"/>
      <c r="E96" s="4">
        <v>36522</v>
      </c>
      <c r="F96" s="14">
        <f>SUM(B$8:B96)/1000</f>
        <v>4.4380100000000011</v>
      </c>
      <c r="G96" s="14">
        <f>SUM(C$8:C96)/1000</f>
        <v>1.5218700000000001</v>
      </c>
    </row>
    <row r="97" spans="1:7" x14ac:dyDescent="0.25">
      <c r="A97" s="4">
        <v>36523</v>
      </c>
      <c r="B97" s="18">
        <v>57.96</v>
      </c>
      <c r="C97" s="18">
        <v>17.350000000000001</v>
      </c>
      <c r="D97" s="18"/>
      <c r="E97" s="4">
        <v>36523</v>
      </c>
      <c r="F97" s="14">
        <f>SUM(B$8:B97)/1000</f>
        <v>4.4959700000000016</v>
      </c>
      <c r="G97" s="14">
        <f>SUM(C$8:C97)/1000</f>
        <v>1.53922</v>
      </c>
    </row>
    <row r="98" spans="1:7" x14ac:dyDescent="0.25">
      <c r="A98" s="4">
        <v>36524</v>
      </c>
      <c r="B98" s="18">
        <v>44.35</v>
      </c>
      <c r="C98" s="18">
        <v>6.75</v>
      </c>
      <c r="D98" s="18"/>
      <c r="E98" s="4">
        <v>36524</v>
      </c>
      <c r="F98" s="14">
        <f>SUM(B$8:B98)/1000</f>
        <v>4.5403200000000012</v>
      </c>
      <c r="G98" s="14">
        <f>SUM(C$8:C98)/1000</f>
        <v>1.5459700000000001</v>
      </c>
    </row>
    <row r="99" spans="1:7" x14ac:dyDescent="0.25">
      <c r="A99" s="4">
        <v>36525</v>
      </c>
      <c r="B99" s="18">
        <v>37.08</v>
      </c>
      <c r="C99" s="18">
        <v>5.91</v>
      </c>
      <c r="D99" s="18"/>
      <c r="E99" s="4">
        <v>36525</v>
      </c>
      <c r="F99" s="14">
        <f>SUM(B$8:B99)/1000</f>
        <v>4.5774000000000017</v>
      </c>
      <c r="G99" s="14">
        <f>SUM(C$8:C99)/1000</f>
        <v>1.5518800000000001</v>
      </c>
    </row>
    <row r="100" spans="1:7" x14ac:dyDescent="0.25">
      <c r="A100" s="4">
        <v>36526</v>
      </c>
      <c r="B100" s="18">
        <v>31.13</v>
      </c>
      <c r="C100" s="18">
        <v>8.02</v>
      </c>
      <c r="D100" s="18"/>
      <c r="E100" s="4">
        <v>36526</v>
      </c>
      <c r="F100" s="14">
        <f>SUM(B$8:B100)/1000</f>
        <v>4.6085300000000018</v>
      </c>
      <c r="G100" s="14">
        <f>SUM(C$8:C100)/1000</f>
        <v>1.5599000000000001</v>
      </c>
    </row>
    <row r="101" spans="1:7" x14ac:dyDescent="0.25">
      <c r="A101" s="4">
        <v>36527</v>
      </c>
      <c r="B101" s="18">
        <v>35.86</v>
      </c>
      <c r="C101" s="18">
        <v>9.2100000000000009</v>
      </c>
      <c r="D101" s="18"/>
      <c r="E101" s="4">
        <v>36527</v>
      </c>
      <c r="F101" s="14">
        <f>SUM(B$8:B101)/1000</f>
        <v>4.6443900000000014</v>
      </c>
      <c r="G101" s="14">
        <f>SUM(C$8:C101)/1000</f>
        <v>1.5691100000000002</v>
      </c>
    </row>
    <row r="102" spans="1:7" x14ac:dyDescent="0.25">
      <c r="A102" s="4">
        <v>36528</v>
      </c>
      <c r="B102" s="18">
        <v>49.25</v>
      </c>
      <c r="C102" s="18">
        <v>5.88</v>
      </c>
      <c r="D102" s="18"/>
      <c r="E102" s="4">
        <v>36528</v>
      </c>
      <c r="F102" s="14">
        <f>SUM(B$8:B102)/1000</f>
        <v>4.6936400000000011</v>
      </c>
      <c r="G102" s="14">
        <f>SUM(C$8:C102)/1000</f>
        <v>1.5749900000000003</v>
      </c>
    </row>
    <row r="103" spans="1:7" x14ac:dyDescent="0.25">
      <c r="A103" s="4">
        <v>36529</v>
      </c>
      <c r="B103" s="18">
        <v>48.38</v>
      </c>
      <c r="C103" s="18">
        <v>1.47</v>
      </c>
      <c r="D103" s="18"/>
      <c r="E103" s="4">
        <v>36529</v>
      </c>
      <c r="F103" s="14">
        <f>SUM(B$8:B103)/1000</f>
        <v>4.742020000000001</v>
      </c>
      <c r="G103" s="14">
        <f>SUM(C$8:C103)/1000</f>
        <v>1.5764600000000002</v>
      </c>
    </row>
    <row r="104" spans="1:7" x14ac:dyDescent="0.25">
      <c r="A104" s="4">
        <v>36530</v>
      </c>
      <c r="B104" s="18">
        <v>56.84</v>
      </c>
      <c r="C104" s="18">
        <v>0</v>
      </c>
      <c r="D104" s="18"/>
      <c r="E104" s="4">
        <v>36530</v>
      </c>
      <c r="F104" s="14">
        <f>SUM(B$8:B104)/1000</f>
        <v>4.7988600000000012</v>
      </c>
      <c r="G104" s="14">
        <f>SUM(C$8:C104)/1000</f>
        <v>1.5764600000000002</v>
      </c>
    </row>
    <row r="105" spans="1:7" x14ac:dyDescent="0.25">
      <c r="A105" s="4">
        <v>36531</v>
      </c>
      <c r="B105" s="18">
        <v>55.13</v>
      </c>
      <c r="C105" s="18">
        <v>0</v>
      </c>
      <c r="D105" s="18"/>
      <c r="E105" s="4">
        <v>36531</v>
      </c>
      <c r="F105" s="14">
        <f>SUM(B$8:B105)/1000</f>
        <v>4.8539900000000014</v>
      </c>
      <c r="G105" s="14">
        <f>SUM(C$8:C105)/1000</f>
        <v>1.5764600000000002</v>
      </c>
    </row>
    <row r="106" spans="1:7" x14ac:dyDescent="0.25">
      <c r="A106" s="4">
        <v>36532</v>
      </c>
      <c r="B106" s="18">
        <v>37.630000000000003</v>
      </c>
      <c r="C106" s="18">
        <v>0</v>
      </c>
      <c r="D106" s="18"/>
      <c r="E106" s="4">
        <v>36532</v>
      </c>
      <c r="F106" s="14">
        <f>SUM(B$8:B106)/1000</f>
        <v>4.8916200000000014</v>
      </c>
      <c r="G106" s="14">
        <f>SUM(C$8:C106)/1000</f>
        <v>1.5764600000000002</v>
      </c>
    </row>
    <row r="107" spans="1:7" x14ac:dyDescent="0.25">
      <c r="A107" s="4">
        <v>36533</v>
      </c>
      <c r="B107" s="18">
        <v>36.369999999999997</v>
      </c>
      <c r="C107" s="18">
        <v>0</v>
      </c>
      <c r="D107" s="18"/>
      <c r="E107" s="4">
        <v>36533</v>
      </c>
      <c r="F107" s="14">
        <f>SUM(B$8:B107)/1000</f>
        <v>4.9279900000000012</v>
      </c>
      <c r="G107" s="14">
        <f>SUM(C$8:C107)/1000</f>
        <v>1.5764600000000002</v>
      </c>
    </row>
    <row r="108" spans="1:7" x14ac:dyDescent="0.25">
      <c r="A108" s="4">
        <v>36534</v>
      </c>
      <c r="B108" s="18">
        <v>38.619999999999997</v>
      </c>
      <c r="C108" s="18">
        <v>0</v>
      </c>
      <c r="D108" s="18"/>
      <c r="E108" s="4">
        <v>36534</v>
      </c>
      <c r="F108" s="14">
        <f>SUM(B$8:B108)/1000</f>
        <v>4.9666100000000011</v>
      </c>
      <c r="G108" s="14">
        <f>SUM(C$8:C108)/1000</f>
        <v>1.5764600000000002</v>
      </c>
    </row>
    <row r="109" spans="1:7" x14ac:dyDescent="0.25">
      <c r="A109" s="4">
        <v>36535</v>
      </c>
      <c r="B109" s="18">
        <v>48.46</v>
      </c>
      <c r="C109" s="18">
        <v>0</v>
      </c>
      <c r="D109" s="18"/>
      <c r="E109" s="4">
        <v>36535</v>
      </c>
      <c r="F109" s="14">
        <f>SUM(B$8:B109)/1000</f>
        <v>5.0150700000000015</v>
      </c>
      <c r="G109" s="14">
        <f>SUM(C$8:C109)/1000</f>
        <v>1.5764600000000002</v>
      </c>
    </row>
    <row r="110" spans="1:7" x14ac:dyDescent="0.25">
      <c r="A110" s="4">
        <v>36536</v>
      </c>
      <c r="B110" s="18">
        <v>47.26</v>
      </c>
      <c r="C110" s="18">
        <v>0</v>
      </c>
      <c r="D110" s="18"/>
      <c r="E110" s="4">
        <v>36536</v>
      </c>
      <c r="F110" s="14">
        <f>SUM(B$8:B110)/1000</f>
        <v>5.062330000000002</v>
      </c>
      <c r="G110" s="14">
        <f>SUM(C$8:C110)/1000</f>
        <v>1.5764600000000002</v>
      </c>
    </row>
    <row r="111" spans="1:7" x14ac:dyDescent="0.25">
      <c r="A111" s="4">
        <v>36537</v>
      </c>
      <c r="B111" s="18">
        <v>41.7</v>
      </c>
      <c r="C111" s="18">
        <v>0</v>
      </c>
      <c r="D111" s="18"/>
      <c r="E111" s="4">
        <v>36537</v>
      </c>
      <c r="F111" s="14">
        <f>SUM(B$8:B111)/1000</f>
        <v>5.1040300000000016</v>
      </c>
      <c r="G111" s="14">
        <f>SUM(C$8:C111)/1000</f>
        <v>1.5764600000000002</v>
      </c>
    </row>
    <row r="112" spans="1:7" x14ac:dyDescent="0.25">
      <c r="A112" s="4">
        <v>36538</v>
      </c>
      <c r="B112" s="18">
        <v>36.35</v>
      </c>
      <c r="C112" s="18">
        <v>2.0099999999999998</v>
      </c>
      <c r="D112" s="18"/>
      <c r="E112" s="4">
        <v>36538</v>
      </c>
      <c r="F112" s="14">
        <f>SUM(B$8:B112)/1000</f>
        <v>5.1403800000000022</v>
      </c>
      <c r="G112" s="14">
        <f>SUM(C$8:C112)/1000</f>
        <v>1.5784700000000003</v>
      </c>
    </row>
    <row r="113" spans="1:7" x14ac:dyDescent="0.25">
      <c r="A113" s="4">
        <v>36539</v>
      </c>
      <c r="B113" s="18">
        <v>18.18</v>
      </c>
      <c r="C113" s="18">
        <v>6.53</v>
      </c>
      <c r="D113" s="18"/>
      <c r="E113" s="4">
        <v>36539</v>
      </c>
      <c r="F113" s="14">
        <f>SUM(B$8:B113)/1000</f>
        <v>5.1585600000000023</v>
      </c>
      <c r="G113" s="14">
        <f>SUM(C$8:C113)/1000</f>
        <v>1.5850000000000002</v>
      </c>
    </row>
    <row r="114" spans="1:7" x14ac:dyDescent="0.25">
      <c r="A114" s="4">
        <v>36540</v>
      </c>
      <c r="B114" s="18">
        <v>11.74</v>
      </c>
      <c r="C114" s="18">
        <v>0</v>
      </c>
      <c r="D114" s="18"/>
      <c r="E114" s="4">
        <v>36540</v>
      </c>
      <c r="F114" s="14">
        <f>SUM(B$8:B114)/1000</f>
        <v>5.1703000000000019</v>
      </c>
      <c r="G114" s="14">
        <f>SUM(C$8:C114)/1000</f>
        <v>1.5850000000000002</v>
      </c>
    </row>
    <row r="115" spans="1:7" x14ac:dyDescent="0.25">
      <c r="A115" s="4">
        <v>36541</v>
      </c>
      <c r="B115" s="18">
        <v>13.62</v>
      </c>
      <c r="C115" s="18">
        <v>0</v>
      </c>
      <c r="D115" s="18"/>
      <c r="E115" s="4">
        <v>36541</v>
      </c>
      <c r="F115" s="14">
        <f>SUM(B$8:B115)/1000</f>
        <v>5.1839200000000023</v>
      </c>
      <c r="G115" s="14">
        <f>SUM(C$8:C115)/1000</f>
        <v>1.5850000000000002</v>
      </c>
    </row>
    <row r="116" spans="1:7" x14ac:dyDescent="0.25">
      <c r="A116" s="4">
        <v>36542</v>
      </c>
      <c r="B116" s="18">
        <v>19.98</v>
      </c>
      <c r="C116" s="18">
        <v>0</v>
      </c>
      <c r="D116" s="18"/>
      <c r="E116" s="4">
        <v>36542</v>
      </c>
      <c r="F116" s="14">
        <f>SUM(B$8:B116)/1000</f>
        <v>5.2039000000000017</v>
      </c>
      <c r="G116" s="14">
        <f>SUM(C$8:C116)/1000</f>
        <v>1.5850000000000002</v>
      </c>
    </row>
    <row r="117" spans="1:7" x14ac:dyDescent="0.25">
      <c r="A117" s="4">
        <v>36543</v>
      </c>
      <c r="B117" s="18">
        <v>33</v>
      </c>
      <c r="C117" s="18">
        <v>0</v>
      </c>
      <c r="D117" s="18"/>
      <c r="E117" s="4">
        <v>36543</v>
      </c>
      <c r="F117" s="14">
        <f>SUM(B$8:B117)/1000</f>
        <v>5.2369000000000012</v>
      </c>
      <c r="G117" s="14">
        <f>SUM(C$8:C117)/1000</f>
        <v>1.5850000000000002</v>
      </c>
    </row>
    <row r="118" spans="1:7" x14ac:dyDescent="0.25">
      <c r="A118" s="4">
        <v>36544</v>
      </c>
      <c r="B118" s="18">
        <v>19.66</v>
      </c>
      <c r="C118" s="18">
        <v>2.61</v>
      </c>
      <c r="D118" s="18"/>
      <c r="E118" s="4">
        <v>36544</v>
      </c>
      <c r="F118" s="14">
        <f>SUM(B$8:B118)/1000</f>
        <v>5.2565600000000012</v>
      </c>
      <c r="G118" s="14">
        <f>SUM(C$8:C118)/1000</f>
        <v>1.5876100000000002</v>
      </c>
    </row>
    <row r="119" spans="1:7" x14ac:dyDescent="0.25">
      <c r="A119" s="4">
        <v>36545</v>
      </c>
      <c r="B119" s="18">
        <v>24.11</v>
      </c>
      <c r="C119" s="18">
        <v>5.85</v>
      </c>
      <c r="D119" s="18"/>
      <c r="E119" s="4">
        <v>36545</v>
      </c>
      <c r="F119" s="14">
        <f>SUM(B$8:B119)/1000</f>
        <v>5.2806700000000006</v>
      </c>
      <c r="G119" s="14">
        <f>SUM(C$8:C119)/1000</f>
        <v>1.5934600000000001</v>
      </c>
    </row>
    <row r="120" spans="1:7" x14ac:dyDescent="0.25">
      <c r="A120" s="4">
        <v>36546</v>
      </c>
      <c r="B120" s="18">
        <v>24.85</v>
      </c>
      <c r="C120" s="18">
        <v>8.7100000000000009</v>
      </c>
      <c r="D120" s="18"/>
      <c r="E120" s="4">
        <v>36546</v>
      </c>
      <c r="F120" s="14">
        <f>SUM(B$8:B120)/1000</f>
        <v>5.3055200000000013</v>
      </c>
      <c r="G120" s="14">
        <f>SUM(C$8:C120)/1000</f>
        <v>1.6021700000000001</v>
      </c>
    </row>
    <row r="121" spans="1:7" x14ac:dyDescent="0.25">
      <c r="A121" s="4">
        <v>36547</v>
      </c>
      <c r="B121" s="18">
        <v>16.5</v>
      </c>
      <c r="C121" s="18">
        <v>3.49</v>
      </c>
      <c r="D121" s="18"/>
      <c r="E121" s="4">
        <v>36547</v>
      </c>
      <c r="F121" s="14">
        <f>SUM(B$8:B121)/1000</f>
        <v>5.3220200000000011</v>
      </c>
      <c r="G121" s="14">
        <f>SUM(C$8:C121)/1000</f>
        <v>1.6056600000000001</v>
      </c>
    </row>
    <row r="122" spans="1:7" x14ac:dyDescent="0.25">
      <c r="A122" s="4">
        <v>36548</v>
      </c>
      <c r="B122" s="18">
        <v>16.04</v>
      </c>
      <c r="C122" s="18">
        <v>4.8899999999999997</v>
      </c>
      <c r="D122" s="18"/>
      <c r="E122" s="4">
        <v>36548</v>
      </c>
      <c r="F122" s="14">
        <f>SUM(B$8:B122)/1000</f>
        <v>5.3380600000000014</v>
      </c>
      <c r="G122" s="14">
        <f>SUM(C$8:C122)/1000</f>
        <v>1.6105500000000001</v>
      </c>
    </row>
    <row r="123" spans="1:7" x14ac:dyDescent="0.25">
      <c r="A123" s="4">
        <v>36549</v>
      </c>
      <c r="B123" s="18">
        <v>17.3</v>
      </c>
      <c r="C123" s="18">
        <v>3.93</v>
      </c>
      <c r="D123" s="18"/>
      <c r="E123" s="4">
        <v>36549</v>
      </c>
      <c r="F123" s="14">
        <f>SUM(B$8:B123)/1000</f>
        <v>5.3553600000000019</v>
      </c>
      <c r="G123" s="14">
        <f>SUM(C$8:C123)/1000</f>
        <v>1.6144800000000001</v>
      </c>
    </row>
    <row r="124" spans="1:7" x14ac:dyDescent="0.25">
      <c r="A124" s="4">
        <v>36550</v>
      </c>
      <c r="B124" s="18">
        <v>34.29</v>
      </c>
      <c r="C124" s="18">
        <v>3.7</v>
      </c>
      <c r="D124" s="18"/>
      <c r="E124" s="4">
        <v>36550</v>
      </c>
      <c r="F124" s="14">
        <f>SUM(B$8:B124)/1000</f>
        <v>5.3896500000000014</v>
      </c>
      <c r="G124" s="14">
        <f>SUM(C$8:C124)/1000</f>
        <v>1.6181800000000004</v>
      </c>
    </row>
    <row r="125" spans="1:7" x14ac:dyDescent="0.25">
      <c r="A125" s="4">
        <v>36551</v>
      </c>
      <c r="B125" s="18">
        <v>29.44</v>
      </c>
      <c r="C125" s="18">
        <v>1.19</v>
      </c>
      <c r="D125" s="18"/>
      <c r="E125" s="4">
        <v>36551</v>
      </c>
      <c r="F125" s="14">
        <f>SUM(B$8:B125)/1000</f>
        <v>5.4190900000000006</v>
      </c>
      <c r="G125" s="14">
        <f>SUM(C$8:C125)/1000</f>
        <v>1.6193700000000004</v>
      </c>
    </row>
    <row r="126" spans="1:7" x14ac:dyDescent="0.25">
      <c r="A126" s="4">
        <v>36552</v>
      </c>
      <c r="B126" s="18">
        <v>11.48</v>
      </c>
      <c r="C126" s="18">
        <v>0</v>
      </c>
      <c r="D126" s="18"/>
      <c r="E126" s="4">
        <v>36552</v>
      </c>
      <c r="F126" s="14">
        <f>SUM(B$8:B126)/1000</f>
        <v>5.4305700000000003</v>
      </c>
      <c r="G126" s="14">
        <f>SUM(C$8:C126)/1000</f>
        <v>1.6193700000000004</v>
      </c>
    </row>
    <row r="127" spans="1:7" x14ac:dyDescent="0.25">
      <c r="A127" s="4">
        <v>36553</v>
      </c>
      <c r="B127" s="18">
        <v>13.45</v>
      </c>
      <c r="C127" s="18">
        <v>0</v>
      </c>
      <c r="D127" s="18"/>
      <c r="E127" s="4">
        <v>36553</v>
      </c>
      <c r="F127" s="14">
        <f>SUM(B$8:B127)/1000</f>
        <v>5.4440200000000001</v>
      </c>
      <c r="G127" s="14">
        <f>SUM(C$8:C127)/1000</f>
        <v>1.6193700000000004</v>
      </c>
    </row>
    <row r="128" spans="1:7" x14ac:dyDescent="0.25">
      <c r="A128" s="4">
        <v>36554</v>
      </c>
      <c r="B128" s="18">
        <v>23.27</v>
      </c>
      <c r="C128" s="18">
        <v>0.83</v>
      </c>
      <c r="D128" s="18"/>
      <c r="E128" s="4">
        <v>36554</v>
      </c>
      <c r="F128" s="14">
        <f>SUM(B$8:B128)/1000</f>
        <v>5.4672900000000011</v>
      </c>
      <c r="G128" s="14">
        <f>SUM(C$8:C128)/1000</f>
        <v>1.6202000000000003</v>
      </c>
    </row>
    <row r="129" spans="1:7" x14ac:dyDescent="0.25">
      <c r="A129" s="4">
        <v>36555</v>
      </c>
      <c r="B129" s="18">
        <v>37.93</v>
      </c>
      <c r="C129" s="18">
        <v>0</v>
      </c>
      <c r="D129" s="18"/>
      <c r="E129" s="4">
        <v>36555</v>
      </c>
      <c r="F129" s="14">
        <f>SUM(B$8:B129)/1000</f>
        <v>5.5052200000000013</v>
      </c>
      <c r="G129" s="14">
        <f>SUM(C$8:C129)/1000</f>
        <v>1.6202000000000003</v>
      </c>
    </row>
    <row r="130" spans="1:7" x14ac:dyDescent="0.25">
      <c r="A130" s="4">
        <v>36556</v>
      </c>
      <c r="B130" s="18">
        <v>42.12</v>
      </c>
      <c r="C130" s="18">
        <v>0</v>
      </c>
      <c r="D130" s="18"/>
      <c r="E130" s="4">
        <v>36556</v>
      </c>
      <c r="F130" s="14">
        <f>SUM(B$8:B130)/1000</f>
        <v>5.547340000000001</v>
      </c>
      <c r="G130" s="14">
        <f>SUM(C$8:C130)/1000</f>
        <v>1.6202000000000003</v>
      </c>
    </row>
    <row r="131" spans="1:7" x14ac:dyDescent="0.25">
      <c r="A131" s="4">
        <v>36557</v>
      </c>
      <c r="B131" s="18">
        <v>29.93</v>
      </c>
      <c r="C131" s="18">
        <v>0</v>
      </c>
      <c r="D131" s="18"/>
      <c r="E131" s="4">
        <v>36557</v>
      </c>
      <c r="F131" s="14">
        <f>SUM(B$8:B131)/1000</f>
        <v>5.5772700000000013</v>
      </c>
      <c r="G131" s="14">
        <f>SUM(C$8:C131)/1000</f>
        <v>1.6202000000000003</v>
      </c>
    </row>
    <row r="132" spans="1:7" x14ac:dyDescent="0.25">
      <c r="A132" s="4">
        <v>36558</v>
      </c>
      <c r="B132" s="18">
        <v>32.130000000000003</v>
      </c>
      <c r="C132" s="18">
        <v>6.23</v>
      </c>
      <c r="D132" s="18"/>
      <c r="E132" s="4">
        <v>36558</v>
      </c>
      <c r="F132" s="14">
        <f>SUM(B$8:B132)/1000</f>
        <v>5.6094000000000017</v>
      </c>
      <c r="G132" s="14">
        <f>SUM(C$8:C132)/1000</f>
        <v>1.6264300000000003</v>
      </c>
    </row>
    <row r="133" spans="1:7" x14ac:dyDescent="0.25">
      <c r="A133" s="4">
        <v>36559</v>
      </c>
      <c r="B133" s="18">
        <v>31.07</v>
      </c>
      <c r="C133" s="18">
        <v>1.7</v>
      </c>
      <c r="D133" s="18"/>
      <c r="E133" s="4">
        <v>36559</v>
      </c>
      <c r="F133" s="14">
        <f>SUM(B$8:B133)/1000</f>
        <v>5.6404700000000014</v>
      </c>
      <c r="G133" s="14">
        <f>SUM(C$8:C133)/1000</f>
        <v>1.6281300000000003</v>
      </c>
    </row>
    <row r="134" spans="1:7" x14ac:dyDescent="0.25">
      <c r="A134" s="4">
        <v>36560</v>
      </c>
      <c r="B134" s="18">
        <v>24.01</v>
      </c>
      <c r="C134" s="18">
        <v>1.58</v>
      </c>
      <c r="D134" s="18"/>
      <c r="E134" s="4">
        <v>36560</v>
      </c>
      <c r="F134" s="14">
        <f>SUM(B$8:B134)/1000</f>
        <v>5.6644800000000011</v>
      </c>
      <c r="G134" s="14">
        <f>SUM(C$8:C134)/1000</f>
        <v>1.6297100000000002</v>
      </c>
    </row>
    <row r="135" spans="1:7" x14ac:dyDescent="0.25">
      <c r="A135" s="4">
        <v>36561</v>
      </c>
      <c r="B135" s="18">
        <v>25.07</v>
      </c>
      <c r="C135" s="18">
        <v>0.79</v>
      </c>
      <c r="D135" s="18"/>
      <c r="E135" s="4">
        <v>36561</v>
      </c>
      <c r="F135" s="14">
        <f>SUM(B$8:B135)/1000</f>
        <v>5.6895500000000014</v>
      </c>
      <c r="G135" s="14">
        <f>SUM(C$8:C135)/1000</f>
        <v>1.6305000000000003</v>
      </c>
    </row>
    <row r="136" spans="1:7" x14ac:dyDescent="0.25">
      <c r="A136" s="4">
        <v>36562</v>
      </c>
      <c r="B136" s="18">
        <v>32.06</v>
      </c>
      <c r="C136" s="18">
        <v>0</v>
      </c>
      <c r="D136" s="18"/>
      <c r="E136" s="4">
        <v>36562</v>
      </c>
      <c r="F136" s="14">
        <f>SUM(B$8:B136)/1000</f>
        <v>5.7216100000000019</v>
      </c>
      <c r="G136" s="14">
        <f>SUM(C$8:C136)/1000</f>
        <v>1.6305000000000003</v>
      </c>
    </row>
    <row r="137" spans="1:7" x14ac:dyDescent="0.25">
      <c r="A137" s="4">
        <v>36563</v>
      </c>
      <c r="B137" s="18">
        <v>32.61</v>
      </c>
      <c r="C137" s="18">
        <v>0</v>
      </c>
      <c r="D137" s="18"/>
      <c r="E137" s="4">
        <v>36563</v>
      </c>
      <c r="F137" s="14">
        <f>SUM(B$8:B137)/1000</f>
        <v>5.754220000000001</v>
      </c>
      <c r="G137" s="14">
        <f>SUM(C$8:C137)/1000</f>
        <v>1.6305000000000003</v>
      </c>
    </row>
    <row r="138" spans="1:7" x14ac:dyDescent="0.25">
      <c r="A138" s="4">
        <v>36564</v>
      </c>
      <c r="B138" s="18">
        <v>43.3</v>
      </c>
      <c r="C138" s="18">
        <v>0</v>
      </c>
      <c r="D138" s="18"/>
      <c r="E138" s="4">
        <v>36564</v>
      </c>
      <c r="F138" s="14">
        <f>SUM(B$8:B138)/1000</f>
        <v>5.7975200000000013</v>
      </c>
      <c r="G138" s="14">
        <f>SUM(C$8:C138)/1000</f>
        <v>1.6305000000000003</v>
      </c>
    </row>
    <row r="139" spans="1:7" x14ac:dyDescent="0.25">
      <c r="A139" s="4">
        <v>36565</v>
      </c>
      <c r="B139" s="18">
        <v>44.43</v>
      </c>
      <c r="C139" s="18">
        <v>0</v>
      </c>
      <c r="D139" s="18"/>
      <c r="E139" s="4">
        <v>36565</v>
      </c>
      <c r="F139" s="14">
        <f>SUM(B$8:B139)/1000</f>
        <v>5.8419500000000015</v>
      </c>
      <c r="G139" s="14">
        <f>SUM(C$8:C139)/1000</f>
        <v>1.6305000000000003</v>
      </c>
    </row>
    <row r="140" spans="1:7" x14ac:dyDescent="0.25">
      <c r="A140" s="4">
        <v>36566</v>
      </c>
      <c r="B140" s="18">
        <v>38.89</v>
      </c>
      <c r="C140" s="18">
        <v>0</v>
      </c>
      <c r="D140" s="18"/>
      <c r="E140" s="4">
        <v>36566</v>
      </c>
      <c r="F140" s="14">
        <f>SUM(B$8:B140)/1000</f>
        <v>5.8808400000000018</v>
      </c>
      <c r="G140" s="14">
        <f>SUM(C$8:C140)/1000</f>
        <v>1.6305000000000003</v>
      </c>
    </row>
    <row r="141" spans="1:7" x14ac:dyDescent="0.25">
      <c r="A141" s="4">
        <v>36567</v>
      </c>
      <c r="B141" s="18">
        <v>25.86</v>
      </c>
      <c r="C141" s="18">
        <v>0.92</v>
      </c>
      <c r="D141" s="18"/>
      <c r="E141" s="4">
        <v>36567</v>
      </c>
      <c r="F141" s="14">
        <f>SUM(B$8:B141)/1000</f>
        <v>5.9067000000000016</v>
      </c>
      <c r="G141" s="14">
        <f>SUM(C$8:C141)/1000</f>
        <v>1.6314200000000003</v>
      </c>
    </row>
    <row r="142" spans="1:7" x14ac:dyDescent="0.25">
      <c r="A142" s="4">
        <v>36568</v>
      </c>
      <c r="B142" s="18">
        <v>25.03</v>
      </c>
      <c r="C142" s="18">
        <v>0</v>
      </c>
      <c r="D142" s="18"/>
      <c r="E142" s="4">
        <v>36568</v>
      </c>
      <c r="F142" s="14">
        <f>SUM(B$8:B142)/1000</f>
        <v>5.9317300000000017</v>
      </c>
      <c r="G142" s="14">
        <f>SUM(C$8:C142)/1000</f>
        <v>1.6314200000000003</v>
      </c>
    </row>
    <row r="143" spans="1:7" x14ac:dyDescent="0.25">
      <c r="A143" s="4">
        <v>36569</v>
      </c>
      <c r="B143" s="18">
        <v>36.65</v>
      </c>
      <c r="C143" s="18">
        <v>0</v>
      </c>
      <c r="D143" s="18"/>
      <c r="E143" s="4">
        <v>36569</v>
      </c>
      <c r="F143" s="14">
        <f>SUM(B$8:B143)/1000</f>
        <v>5.9683800000000007</v>
      </c>
      <c r="G143" s="14">
        <f>SUM(C$8:C143)/1000</f>
        <v>1.6314200000000003</v>
      </c>
    </row>
    <row r="144" spans="1:7" x14ac:dyDescent="0.25">
      <c r="A144" s="4">
        <v>36570</v>
      </c>
      <c r="B144" s="18">
        <v>44.52</v>
      </c>
      <c r="C144" s="18">
        <v>0</v>
      </c>
      <c r="D144" s="18"/>
      <c r="E144" s="4">
        <v>36570</v>
      </c>
      <c r="F144" s="14">
        <f>SUM(B$8:B144)/1000</f>
        <v>6.012900000000001</v>
      </c>
      <c r="G144" s="14">
        <f>SUM(C$8:C144)/1000</f>
        <v>1.6314200000000003</v>
      </c>
    </row>
    <row r="145" spans="1:7" x14ac:dyDescent="0.25">
      <c r="A145" s="4">
        <v>36571</v>
      </c>
      <c r="B145" s="18">
        <v>45.47</v>
      </c>
      <c r="C145" s="18">
        <v>3.25</v>
      </c>
      <c r="D145" s="18"/>
      <c r="E145" s="4">
        <v>36571</v>
      </c>
      <c r="F145" s="14">
        <f>SUM(B$8:B145)/1000</f>
        <v>6.0583700000000018</v>
      </c>
      <c r="G145" s="14">
        <f>SUM(C$8:C145)/1000</f>
        <v>1.6346700000000003</v>
      </c>
    </row>
    <row r="146" spans="1:7" x14ac:dyDescent="0.25">
      <c r="A146" s="4">
        <v>36572</v>
      </c>
      <c r="B146" s="18">
        <v>44.74</v>
      </c>
      <c r="C146" s="18">
        <v>2.74</v>
      </c>
      <c r="D146" s="18"/>
      <c r="E146" s="4">
        <v>36572</v>
      </c>
      <c r="F146" s="14">
        <f>SUM(B$8:B146)/1000</f>
        <v>6.1031100000000018</v>
      </c>
      <c r="G146" s="14">
        <f>SUM(C$8:C146)/1000</f>
        <v>1.6374100000000003</v>
      </c>
    </row>
    <row r="147" spans="1:7" x14ac:dyDescent="0.25">
      <c r="A147" s="4">
        <v>36573</v>
      </c>
      <c r="B147" s="18">
        <v>46.1</v>
      </c>
      <c r="C147" s="18">
        <v>11.73</v>
      </c>
      <c r="D147" s="18"/>
      <c r="E147" s="4">
        <v>36573</v>
      </c>
      <c r="F147" s="14">
        <f>SUM(B$8:B147)/1000</f>
        <v>6.1492100000000018</v>
      </c>
      <c r="G147" s="14">
        <f>SUM(C$8:C147)/1000</f>
        <v>1.6491400000000003</v>
      </c>
    </row>
    <row r="148" spans="1:7" x14ac:dyDescent="0.25">
      <c r="A148" s="4">
        <v>36574</v>
      </c>
      <c r="B148" s="18">
        <v>45.38</v>
      </c>
      <c r="C148" s="18">
        <v>17.829999999999998</v>
      </c>
      <c r="D148" s="18"/>
      <c r="E148" s="4">
        <v>36574</v>
      </c>
      <c r="F148" s="14">
        <f>SUM(B$8:B148)/1000</f>
        <v>6.1945900000000016</v>
      </c>
      <c r="G148" s="14">
        <f>SUM(C$8:C148)/1000</f>
        <v>1.6669700000000003</v>
      </c>
    </row>
    <row r="149" spans="1:7" x14ac:dyDescent="0.25">
      <c r="A149" s="4">
        <v>36575</v>
      </c>
      <c r="B149" s="18">
        <v>47.72</v>
      </c>
      <c r="C149" s="18">
        <v>9.76</v>
      </c>
      <c r="D149" s="18"/>
      <c r="E149" s="4">
        <v>36575</v>
      </c>
      <c r="F149" s="14">
        <f>SUM(B$8:B149)/1000</f>
        <v>6.2423100000000025</v>
      </c>
      <c r="G149" s="14">
        <f>SUM(C$8:C149)/1000</f>
        <v>1.6767300000000003</v>
      </c>
    </row>
    <row r="150" spans="1:7" x14ac:dyDescent="0.25">
      <c r="A150" s="4">
        <v>36576</v>
      </c>
      <c r="B150" s="18">
        <v>47.31</v>
      </c>
      <c r="C150" s="18">
        <v>10.76</v>
      </c>
      <c r="D150" s="18"/>
      <c r="E150" s="4">
        <v>36576</v>
      </c>
      <c r="F150" s="14">
        <f>SUM(B$8:B150)/1000</f>
        <v>6.2896200000000029</v>
      </c>
      <c r="G150" s="14">
        <f>SUM(C$8:C150)/1000</f>
        <v>1.6874900000000002</v>
      </c>
    </row>
    <row r="151" spans="1:7" x14ac:dyDescent="0.25">
      <c r="A151" s="4">
        <v>36577</v>
      </c>
      <c r="B151" s="18">
        <v>46.74</v>
      </c>
      <c r="C151" s="18">
        <v>1.41</v>
      </c>
      <c r="D151" s="18"/>
      <c r="E151" s="4">
        <v>36577</v>
      </c>
      <c r="F151" s="14">
        <f>SUM(B$8:B151)/1000</f>
        <v>6.3363600000000027</v>
      </c>
      <c r="G151" s="14">
        <f>SUM(C$8:C151)/1000</f>
        <v>1.6889000000000003</v>
      </c>
    </row>
    <row r="152" spans="1:7" x14ac:dyDescent="0.25">
      <c r="A152" s="4">
        <v>36578</v>
      </c>
      <c r="B152" s="18">
        <v>45.45</v>
      </c>
      <c r="C152" s="18">
        <v>0</v>
      </c>
      <c r="D152" s="18"/>
      <c r="E152" s="4">
        <v>36578</v>
      </c>
      <c r="F152" s="14">
        <f>SUM(B$8:B152)/1000</f>
        <v>6.3818100000000024</v>
      </c>
      <c r="G152" s="14">
        <f>SUM(C$8:C152)/1000</f>
        <v>1.6889000000000003</v>
      </c>
    </row>
    <row r="153" spans="1:7" x14ac:dyDescent="0.25">
      <c r="A153" s="4">
        <v>36579</v>
      </c>
      <c r="B153" s="18">
        <v>28.24</v>
      </c>
      <c r="C153" s="18">
        <v>0</v>
      </c>
      <c r="D153" s="18"/>
      <c r="E153" s="4">
        <v>36579</v>
      </c>
      <c r="F153" s="14">
        <f>SUM(B$8:B153)/1000</f>
        <v>6.4100500000000018</v>
      </c>
      <c r="G153" s="14">
        <f>SUM(C$8:C153)/1000</f>
        <v>1.6889000000000003</v>
      </c>
    </row>
    <row r="154" spans="1:7" x14ac:dyDescent="0.25">
      <c r="A154" s="4">
        <v>36580</v>
      </c>
      <c r="B154" s="18">
        <v>32.39</v>
      </c>
      <c r="C154" s="18">
        <v>1.32</v>
      </c>
      <c r="D154" s="18"/>
      <c r="E154" s="4">
        <v>36580</v>
      </c>
      <c r="F154" s="14">
        <f>SUM(B$8:B154)/1000</f>
        <v>6.4424400000000022</v>
      </c>
      <c r="G154" s="14">
        <f>SUM(C$8:C154)/1000</f>
        <v>1.6902200000000003</v>
      </c>
    </row>
    <row r="155" spans="1:7" x14ac:dyDescent="0.25">
      <c r="A155" s="4">
        <v>36581</v>
      </c>
      <c r="B155" s="18">
        <v>22.66</v>
      </c>
      <c r="C155" s="18">
        <v>1.2</v>
      </c>
      <c r="D155" s="18"/>
      <c r="E155" s="4">
        <v>36581</v>
      </c>
      <c r="F155" s="14">
        <f>SUM(B$8:B155)/1000</f>
        <v>6.4651000000000023</v>
      </c>
      <c r="G155" s="14">
        <f>SUM(C$8:C155)/1000</f>
        <v>1.6914200000000004</v>
      </c>
    </row>
    <row r="156" spans="1:7" x14ac:dyDescent="0.25">
      <c r="A156" s="4">
        <v>36582</v>
      </c>
      <c r="B156" s="18">
        <v>25.14</v>
      </c>
      <c r="C156" s="18">
        <v>0</v>
      </c>
      <c r="D156" s="18"/>
      <c r="E156" s="4">
        <v>36582</v>
      </c>
      <c r="F156" s="14">
        <f>SUM(B$8:B156)/1000</f>
        <v>6.4902400000000027</v>
      </c>
      <c r="G156" s="14">
        <f>SUM(C$8:C156)/1000</f>
        <v>1.6914200000000004</v>
      </c>
    </row>
    <row r="157" spans="1:7" x14ac:dyDescent="0.25">
      <c r="A157" s="4">
        <v>36583</v>
      </c>
      <c r="B157" s="18">
        <v>34.72</v>
      </c>
      <c r="C157" s="18">
        <v>0</v>
      </c>
      <c r="D157" s="18"/>
      <c r="E157" s="4">
        <v>36583</v>
      </c>
      <c r="F157" s="14">
        <f>SUM(B$8:B157)/1000</f>
        <v>6.5249600000000028</v>
      </c>
      <c r="G157" s="14">
        <f>SUM(C$8:C157)/1000</f>
        <v>1.6914200000000004</v>
      </c>
    </row>
    <row r="158" spans="1:7" x14ac:dyDescent="0.25">
      <c r="A158" s="4">
        <v>36584</v>
      </c>
      <c r="B158" s="18">
        <v>34.58</v>
      </c>
      <c r="C158" s="18">
        <v>0</v>
      </c>
      <c r="D158" s="18"/>
      <c r="E158" s="4">
        <v>36584</v>
      </c>
      <c r="F158" s="14">
        <f>SUM(B$8:B158)/1000</f>
        <v>6.5595400000000028</v>
      </c>
      <c r="G158" s="14">
        <f>SUM(C$8:C158)/1000</f>
        <v>1.6914200000000004</v>
      </c>
    </row>
    <row r="159" spans="1:7" x14ac:dyDescent="0.25">
      <c r="A159" s="4">
        <v>36585</v>
      </c>
      <c r="B159" s="18"/>
      <c r="C159" s="18">
        <v>0</v>
      </c>
      <c r="D159" s="18"/>
      <c r="E159" s="4">
        <v>36585</v>
      </c>
      <c r="F159" s="14">
        <f>SUM(B$8:B159)/1000</f>
        <v>6.5595400000000028</v>
      </c>
      <c r="G159" s="14">
        <f>SUM(C$8:C159)/1000</f>
        <v>1.6914200000000004</v>
      </c>
    </row>
    <row r="160" spans="1:7" x14ac:dyDescent="0.25">
      <c r="A160" s="4">
        <v>36586</v>
      </c>
      <c r="B160" s="18">
        <v>29.69</v>
      </c>
      <c r="C160" s="18">
        <v>0</v>
      </c>
      <c r="D160" s="18"/>
      <c r="E160" s="4">
        <v>36586</v>
      </c>
      <c r="F160" s="14">
        <f>SUM(B$8:B160)/1000</f>
        <v>6.5892300000000024</v>
      </c>
      <c r="G160" s="14">
        <f>SUM(C$8:C160)/1000</f>
        <v>1.6914200000000004</v>
      </c>
    </row>
    <row r="161" spans="1:7" x14ac:dyDescent="0.25">
      <c r="A161" s="4">
        <v>36587</v>
      </c>
      <c r="B161" s="18">
        <v>14.14</v>
      </c>
      <c r="C161" s="18">
        <v>0</v>
      </c>
      <c r="D161" s="18"/>
      <c r="E161" s="4">
        <v>36587</v>
      </c>
      <c r="F161" s="14">
        <f>SUM(B$8:B161)/1000</f>
        <v>6.6033700000000026</v>
      </c>
      <c r="G161" s="14">
        <f>SUM(C$8:C161)/1000</f>
        <v>1.6914200000000004</v>
      </c>
    </row>
    <row r="162" spans="1:7" x14ac:dyDescent="0.25">
      <c r="A162" s="4">
        <v>36588</v>
      </c>
      <c r="B162" s="18">
        <v>0</v>
      </c>
      <c r="C162" s="18">
        <v>0</v>
      </c>
      <c r="D162" s="18"/>
      <c r="E162" s="4">
        <v>36588</v>
      </c>
      <c r="F162" s="14">
        <f>SUM(B$8:B162)/1000</f>
        <v>6.6033700000000026</v>
      </c>
      <c r="G162" s="14">
        <f>SUM(C$8:C162)/1000</f>
        <v>1.6914200000000004</v>
      </c>
    </row>
    <row r="163" spans="1:7" x14ac:dyDescent="0.25">
      <c r="A163" s="4">
        <v>36589</v>
      </c>
      <c r="B163" s="18">
        <v>0</v>
      </c>
      <c r="C163" s="18">
        <v>0</v>
      </c>
      <c r="D163" s="18"/>
      <c r="E163" s="4">
        <v>36589</v>
      </c>
      <c r="F163" s="14">
        <f>SUM(B$8:B163)/1000</f>
        <v>6.6033700000000026</v>
      </c>
      <c r="G163" s="14">
        <f>SUM(C$8:C163)/1000</f>
        <v>1.6914200000000004</v>
      </c>
    </row>
    <row r="164" spans="1:7" x14ac:dyDescent="0.25">
      <c r="A164" s="4">
        <v>36590</v>
      </c>
      <c r="B164" s="18">
        <v>0</v>
      </c>
      <c r="C164" s="18">
        <v>0</v>
      </c>
      <c r="D164" s="18"/>
      <c r="E164" s="4">
        <v>36590</v>
      </c>
      <c r="F164" s="14">
        <f>SUM(B$8:B164)/1000</f>
        <v>6.6033700000000026</v>
      </c>
      <c r="G164" s="14">
        <f>SUM(C$8:C164)/1000</f>
        <v>1.6914200000000004</v>
      </c>
    </row>
    <row r="165" spans="1:7" x14ac:dyDescent="0.25">
      <c r="A165" s="4">
        <v>36591</v>
      </c>
      <c r="B165" s="18">
        <v>0</v>
      </c>
      <c r="C165" s="18">
        <v>0</v>
      </c>
      <c r="D165" s="18"/>
      <c r="E165" s="4">
        <v>36591</v>
      </c>
      <c r="F165" s="14">
        <f>SUM(B$8:B165)/1000</f>
        <v>6.6033700000000026</v>
      </c>
      <c r="G165" s="14">
        <f>SUM(C$8:C165)/1000</f>
        <v>1.6914200000000004</v>
      </c>
    </row>
    <row r="166" spans="1:7" x14ac:dyDescent="0.25">
      <c r="A166" s="4">
        <v>36592</v>
      </c>
      <c r="B166" s="18">
        <v>3.57</v>
      </c>
      <c r="C166" s="18">
        <v>0</v>
      </c>
      <c r="D166" s="18"/>
      <c r="E166" s="4">
        <v>36592</v>
      </c>
      <c r="F166" s="14">
        <f>SUM(B$8:B166)/1000</f>
        <v>6.6069400000000025</v>
      </c>
      <c r="G166" s="14">
        <f>SUM(C$8:C166)/1000</f>
        <v>1.6914200000000004</v>
      </c>
    </row>
    <row r="167" spans="1:7" x14ac:dyDescent="0.25">
      <c r="A167" s="4">
        <v>36593</v>
      </c>
      <c r="B167" s="18">
        <v>0</v>
      </c>
      <c r="C167" s="18">
        <v>0</v>
      </c>
      <c r="D167" s="18"/>
      <c r="E167" s="4">
        <v>36593</v>
      </c>
      <c r="F167" s="14">
        <f>SUM(B$8:B167)/1000</f>
        <v>6.6069400000000025</v>
      </c>
      <c r="G167" s="14">
        <f>SUM(C$8:C167)/1000</f>
        <v>1.6914200000000004</v>
      </c>
    </row>
    <row r="168" spans="1:7" x14ac:dyDescent="0.25">
      <c r="A168" s="4">
        <v>36594</v>
      </c>
      <c r="B168" s="18">
        <v>0.78</v>
      </c>
      <c r="C168" s="18">
        <v>0</v>
      </c>
      <c r="D168" s="18"/>
      <c r="E168" s="4">
        <v>36594</v>
      </c>
      <c r="F168" s="14">
        <f>SUM(B$8:B168)/1000</f>
        <v>6.6077200000000023</v>
      </c>
      <c r="G168" s="14">
        <f>SUM(C$8:C168)/1000</f>
        <v>1.6914200000000004</v>
      </c>
    </row>
    <row r="169" spans="1:7" x14ac:dyDescent="0.25">
      <c r="A169" s="4">
        <v>36595</v>
      </c>
      <c r="B169" s="18">
        <v>18.93</v>
      </c>
      <c r="C169" s="18">
        <v>0</v>
      </c>
      <c r="D169" s="18"/>
      <c r="E169" s="4">
        <v>36595</v>
      </c>
      <c r="F169" s="14">
        <f>SUM(B$8:B169)/1000</f>
        <v>6.6266500000000024</v>
      </c>
      <c r="G169" s="14">
        <f>SUM(C$8:C169)/1000</f>
        <v>1.6914200000000004</v>
      </c>
    </row>
    <row r="170" spans="1:7" x14ac:dyDescent="0.25">
      <c r="A170" s="4">
        <v>36596</v>
      </c>
      <c r="B170" s="18">
        <v>24.81</v>
      </c>
      <c r="C170" s="18">
        <v>0</v>
      </c>
      <c r="D170" s="18"/>
      <c r="E170" s="4">
        <v>36596</v>
      </c>
      <c r="F170" s="14">
        <f>SUM(B$8:B170)/1000</f>
        <v>6.6514600000000028</v>
      </c>
      <c r="G170" s="14">
        <f>SUM(C$8:C170)/1000</f>
        <v>1.6914200000000004</v>
      </c>
    </row>
    <row r="171" spans="1:7" x14ac:dyDescent="0.25">
      <c r="A171" s="4">
        <v>36597</v>
      </c>
      <c r="B171" s="18">
        <v>28.54</v>
      </c>
      <c r="C171" s="18">
        <v>0</v>
      </c>
      <c r="D171" s="18"/>
      <c r="E171" s="4">
        <v>36597</v>
      </c>
      <c r="F171" s="14">
        <f>SUM(B$8:B171)/1000</f>
        <v>6.6800000000000024</v>
      </c>
      <c r="G171" s="14">
        <f>SUM(C$8:C171)/1000</f>
        <v>1.6914200000000004</v>
      </c>
    </row>
    <row r="172" spans="1:7" x14ac:dyDescent="0.25">
      <c r="A172" s="4">
        <v>36598</v>
      </c>
      <c r="B172" s="18">
        <v>36.729999999999997</v>
      </c>
      <c r="C172" s="18">
        <v>0</v>
      </c>
      <c r="D172" s="18"/>
      <c r="E172" s="4">
        <v>36598</v>
      </c>
      <c r="F172" s="14">
        <f>SUM(B$8:B172)/1000</f>
        <v>6.7167300000000019</v>
      </c>
      <c r="G172" s="14">
        <f>SUM(C$8:C172)/1000</f>
        <v>1.6914200000000004</v>
      </c>
    </row>
    <row r="173" spans="1:7" x14ac:dyDescent="0.25">
      <c r="A173" s="4">
        <v>36599</v>
      </c>
      <c r="B173" s="18">
        <v>23.77</v>
      </c>
      <c r="C173" s="18">
        <v>0</v>
      </c>
      <c r="D173" s="18"/>
      <c r="E173" s="4">
        <v>36599</v>
      </c>
      <c r="F173" s="14">
        <f>SUM(B$8:B173)/1000</f>
        <v>6.7405000000000026</v>
      </c>
      <c r="G173" s="14">
        <f>SUM(C$8:C173)/1000</f>
        <v>1.6914200000000004</v>
      </c>
    </row>
    <row r="174" spans="1:7" x14ac:dyDescent="0.25">
      <c r="A174" s="4">
        <v>36600</v>
      </c>
      <c r="B174" s="18">
        <v>31.14</v>
      </c>
      <c r="C174" s="18">
        <v>0</v>
      </c>
      <c r="D174" s="18"/>
      <c r="E174" s="4">
        <v>36600</v>
      </c>
      <c r="F174" s="14">
        <f>SUM(B$8:B174)/1000</f>
        <v>6.7716400000000032</v>
      </c>
      <c r="G174" s="14">
        <f>SUM(C$8:C174)/1000</f>
        <v>1.6914200000000004</v>
      </c>
    </row>
    <row r="175" spans="1:7" x14ac:dyDescent="0.25">
      <c r="A175" s="4">
        <v>36601</v>
      </c>
      <c r="B175" s="18">
        <v>53.41</v>
      </c>
      <c r="C175" s="18">
        <v>0</v>
      </c>
      <c r="D175" s="18"/>
      <c r="E175" s="4">
        <v>36601</v>
      </c>
      <c r="F175" s="14">
        <f>SUM(B$8:B175)/1000</f>
        <v>6.8250500000000027</v>
      </c>
      <c r="G175" s="14">
        <f>SUM(C$8:C175)/1000</f>
        <v>1.6914200000000004</v>
      </c>
    </row>
    <row r="176" spans="1:7" x14ac:dyDescent="0.25">
      <c r="A176" s="4">
        <v>36602</v>
      </c>
      <c r="B176" s="18">
        <v>54.19</v>
      </c>
      <c r="C176" s="18">
        <v>0</v>
      </c>
      <c r="D176" s="18"/>
      <c r="E176" s="4">
        <v>36602</v>
      </c>
      <c r="F176" s="14">
        <f>SUM(B$8:B176)/1000</f>
        <v>6.8792400000000029</v>
      </c>
      <c r="G176" s="14">
        <f>SUM(C$8:C176)/1000</f>
        <v>1.6914200000000004</v>
      </c>
    </row>
    <row r="177" spans="1:7" x14ac:dyDescent="0.25">
      <c r="A177" s="4">
        <v>36603</v>
      </c>
      <c r="B177" s="18">
        <v>39.99</v>
      </c>
      <c r="C177" s="18">
        <v>0</v>
      </c>
      <c r="D177" s="18"/>
      <c r="E177" s="4">
        <v>36603</v>
      </c>
      <c r="F177" s="14">
        <f>SUM(B$8:B177)/1000</f>
        <v>6.9192300000000024</v>
      </c>
      <c r="G177" s="14">
        <f>SUM(C$8:C177)/1000</f>
        <v>1.6914200000000004</v>
      </c>
    </row>
    <row r="178" spans="1:7" x14ac:dyDescent="0.25">
      <c r="A178" s="4">
        <v>36604</v>
      </c>
      <c r="B178" s="18">
        <v>47.48</v>
      </c>
      <c r="C178" s="18">
        <v>0</v>
      </c>
      <c r="D178" s="18"/>
      <c r="E178" s="4">
        <v>36604</v>
      </c>
      <c r="F178" s="14">
        <f>SUM(B$8:B178)/1000</f>
        <v>6.9667100000000017</v>
      </c>
      <c r="G178" s="14">
        <f>SUM(C$8:C178)/1000</f>
        <v>1.6914200000000004</v>
      </c>
    </row>
    <row r="179" spans="1:7" x14ac:dyDescent="0.25">
      <c r="A179" s="4">
        <v>36605</v>
      </c>
      <c r="B179" s="18">
        <v>55.5</v>
      </c>
      <c r="C179" s="18">
        <v>0</v>
      </c>
      <c r="D179" s="18"/>
      <c r="E179" s="4">
        <v>36605</v>
      </c>
      <c r="F179" s="14">
        <f>SUM(B$8:B179)/1000</f>
        <v>7.0222100000000021</v>
      </c>
      <c r="G179" s="14">
        <f>SUM(C$8:C179)/1000</f>
        <v>1.6914200000000004</v>
      </c>
    </row>
    <row r="180" spans="1:7" x14ac:dyDescent="0.25">
      <c r="A180" s="4">
        <v>36606</v>
      </c>
      <c r="B180" s="18">
        <v>58.45</v>
      </c>
      <c r="C180" s="18">
        <v>0</v>
      </c>
      <c r="D180" s="18"/>
      <c r="E180" s="4">
        <v>36606</v>
      </c>
      <c r="F180" s="14">
        <f>SUM(B$8:B180)/1000</f>
        <v>7.0806600000000017</v>
      </c>
      <c r="G180" s="14">
        <f>SUM(C$8:C180)/1000</f>
        <v>1.6914200000000004</v>
      </c>
    </row>
    <row r="181" spans="1:7" x14ac:dyDescent="0.25">
      <c r="A181" s="4">
        <v>36607</v>
      </c>
      <c r="B181" s="18">
        <v>56.66</v>
      </c>
      <c r="C181" s="18">
        <v>0</v>
      </c>
      <c r="D181" s="18"/>
      <c r="E181" s="4">
        <v>36607</v>
      </c>
      <c r="F181" s="14">
        <f>SUM(B$8:B181)/1000</f>
        <v>7.1373200000000017</v>
      </c>
      <c r="G181" s="14">
        <f>SUM(C$8:C181)/1000</f>
        <v>1.6914200000000004</v>
      </c>
    </row>
    <row r="182" spans="1:7" x14ac:dyDescent="0.25">
      <c r="A182" s="4">
        <v>36608</v>
      </c>
      <c r="B182" s="18">
        <v>56.37</v>
      </c>
      <c r="C182" s="18">
        <v>0</v>
      </c>
      <c r="D182" s="18"/>
      <c r="E182" s="4">
        <v>36608</v>
      </c>
      <c r="F182" s="14">
        <f>SUM(B$8:B182)/1000</f>
        <v>7.193690000000001</v>
      </c>
      <c r="G182" s="14">
        <f>SUM(C$8:C182)/1000</f>
        <v>1.6914200000000004</v>
      </c>
    </row>
    <row r="183" spans="1:7" x14ac:dyDescent="0.25">
      <c r="A183" s="4">
        <v>36609</v>
      </c>
      <c r="B183" s="18">
        <v>57.05</v>
      </c>
      <c r="C183" s="18">
        <v>0</v>
      </c>
      <c r="D183" s="18"/>
      <c r="E183" s="4">
        <v>36609</v>
      </c>
      <c r="F183" s="14">
        <f>SUM(B$8:B183)/1000</f>
        <v>7.2507400000000013</v>
      </c>
      <c r="G183" s="14">
        <f>SUM(C$8:C183)/1000</f>
        <v>1.6914200000000004</v>
      </c>
    </row>
    <row r="184" spans="1:7" x14ac:dyDescent="0.25">
      <c r="A184" s="4">
        <v>36610</v>
      </c>
      <c r="B184" s="18">
        <v>34.93</v>
      </c>
      <c r="C184" s="18">
        <v>0</v>
      </c>
      <c r="D184" s="18"/>
      <c r="E184" s="4">
        <v>36610</v>
      </c>
      <c r="F184" s="14">
        <f>SUM(B$8:B184)/1000</f>
        <v>7.2856700000000023</v>
      </c>
      <c r="G184" s="14">
        <f>SUM(C$8:C184)/1000</f>
        <v>1.6914200000000004</v>
      </c>
    </row>
    <row r="185" spans="1:7" x14ac:dyDescent="0.25">
      <c r="A185" s="4">
        <v>36611</v>
      </c>
      <c r="B185" s="18">
        <v>40.450000000000003</v>
      </c>
      <c r="C185" s="18">
        <v>0</v>
      </c>
      <c r="D185" s="18"/>
      <c r="E185" s="4">
        <v>36611</v>
      </c>
      <c r="F185" s="14">
        <f>SUM(B$8:B185)/1000</f>
        <v>7.3261200000000013</v>
      </c>
      <c r="G185" s="14">
        <f>SUM(C$8:C185)/1000</f>
        <v>1.6914200000000004</v>
      </c>
    </row>
    <row r="186" spans="1:7" x14ac:dyDescent="0.25">
      <c r="A186" s="4">
        <v>36612</v>
      </c>
      <c r="B186" s="18">
        <v>49.04</v>
      </c>
      <c r="C186" s="18">
        <v>0</v>
      </c>
      <c r="D186" s="18"/>
      <c r="E186" s="4">
        <v>36612</v>
      </c>
      <c r="F186" s="14">
        <f>SUM(B$8:B186)/1000</f>
        <v>7.3751600000000019</v>
      </c>
      <c r="G186" s="14">
        <f>SUM(C$8:C186)/1000</f>
        <v>1.6914200000000004</v>
      </c>
    </row>
    <row r="187" spans="1:7" x14ac:dyDescent="0.25">
      <c r="A187" s="4">
        <v>36613</v>
      </c>
      <c r="B187" s="18">
        <v>56.48</v>
      </c>
      <c r="C187" s="18">
        <v>0</v>
      </c>
      <c r="D187" s="18"/>
      <c r="E187" s="4">
        <v>36613</v>
      </c>
      <c r="F187" s="14">
        <f>SUM(B$8:B187)/1000</f>
        <v>7.4316400000000016</v>
      </c>
      <c r="G187" s="14">
        <f>SUM(C$8:C187)/1000</f>
        <v>1.6914200000000004</v>
      </c>
    </row>
    <row r="188" spans="1:7" x14ac:dyDescent="0.25">
      <c r="A188" s="4">
        <v>36614</v>
      </c>
      <c r="B188" s="18">
        <v>57.03</v>
      </c>
      <c r="C188" s="18">
        <v>0</v>
      </c>
      <c r="D188" s="18"/>
      <c r="E188" s="4">
        <v>36614</v>
      </c>
      <c r="F188" s="14">
        <f>SUM(B$8:B188)/1000</f>
        <v>7.4886700000000008</v>
      </c>
      <c r="G188" s="14">
        <f>SUM(C$8:C188)/1000</f>
        <v>1.6914200000000004</v>
      </c>
    </row>
    <row r="189" spans="1:7" x14ac:dyDescent="0.25">
      <c r="A189" s="4">
        <v>36615</v>
      </c>
      <c r="B189" s="18">
        <v>51.75</v>
      </c>
      <c r="C189" s="18">
        <v>5.53</v>
      </c>
      <c r="D189" s="18"/>
      <c r="E189" s="4">
        <v>36615</v>
      </c>
      <c r="F189" s="14">
        <f>SUM(B$8:B189)/1000</f>
        <v>7.540420000000001</v>
      </c>
      <c r="G189" s="14">
        <f>SUM(C$8:C189)/1000</f>
        <v>1.6969500000000002</v>
      </c>
    </row>
    <row r="190" spans="1:7" x14ac:dyDescent="0.25">
      <c r="A190" s="4">
        <v>36616</v>
      </c>
      <c r="B190" s="18">
        <v>50.39</v>
      </c>
      <c r="C190" s="18">
        <v>9.82</v>
      </c>
      <c r="D190" s="18"/>
      <c r="E190" s="4">
        <v>36616</v>
      </c>
      <c r="F190" s="14">
        <f>SUM(B$8:B190)/1000</f>
        <v>7.5908100000000012</v>
      </c>
      <c r="G190" s="14">
        <f>SUM(C$8:C190)/1000</f>
        <v>1.7067700000000001</v>
      </c>
    </row>
  </sheetData>
  <mergeCells count="3">
    <mergeCell ref="F6:G6"/>
    <mergeCell ref="B6:C6"/>
    <mergeCell ref="A5:G5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579CC-5BC1-4C1E-8C00-50803DDE6CFC}">
  <sheetPr codeName="Sheet18"/>
  <dimension ref="A1:J474"/>
  <sheetViews>
    <sheetView topLeftCell="A3" workbookViewId="0">
      <selection activeCell="G4" sqref="G4"/>
    </sheetView>
  </sheetViews>
  <sheetFormatPr defaultRowHeight="15" x14ac:dyDescent="0.25"/>
  <cols>
    <col min="2" max="2" width="10.28515625" customWidth="1"/>
    <col min="3" max="3" width="12.5703125" customWidth="1"/>
    <col min="4" max="4" width="2.5703125" customWidth="1"/>
    <col min="5" max="5" width="13.28515625" bestFit="1" customWidth="1"/>
    <col min="6" max="7" width="11.28515625" bestFit="1" customWidth="1"/>
    <col min="8" max="9" width="7.5703125" customWidth="1"/>
    <col min="10" max="10" width="8.7109375" customWidth="1"/>
  </cols>
  <sheetData>
    <row r="1" spans="1:10" x14ac:dyDescent="0.25">
      <c r="A1" s="106" t="str">
        <f>HYPERLINK("#'Contents page'!A1","Contents page")</f>
        <v>Contents page</v>
      </c>
    </row>
    <row r="2" spans="1:10" x14ac:dyDescent="0.25">
      <c r="A2" s="203" t="s">
        <v>7</v>
      </c>
      <c r="B2" s="203"/>
      <c r="C2" s="203"/>
      <c r="D2" s="203"/>
      <c r="E2" s="203"/>
      <c r="F2" s="203"/>
      <c r="G2" s="203"/>
    </row>
    <row r="3" spans="1:10" x14ac:dyDescent="0.25">
      <c r="A3" s="40" t="s">
        <v>77</v>
      </c>
      <c r="B3" s="40" t="s">
        <v>25</v>
      </c>
      <c r="C3" s="40" t="s">
        <v>26</v>
      </c>
      <c r="D3" s="40"/>
      <c r="E3" s="40" t="s">
        <v>77</v>
      </c>
      <c r="F3" s="40" t="s">
        <v>25</v>
      </c>
      <c r="G3" s="40" t="s">
        <v>26</v>
      </c>
    </row>
    <row r="4" spans="1:10" x14ac:dyDescent="0.25">
      <c r="A4" s="4">
        <v>36434</v>
      </c>
      <c r="B4" s="13">
        <v>101.05674999999999</v>
      </c>
      <c r="C4" s="13">
        <v>84.89237</v>
      </c>
      <c r="D4" s="40"/>
      <c r="E4" s="4">
        <f>A4</f>
        <v>36434</v>
      </c>
      <c r="F4" s="14">
        <f>SUM(B$4:B4)/1000</f>
        <v>0.10105675</v>
      </c>
      <c r="G4" s="14">
        <f>SUM(C$4:C4)/1000</f>
        <v>8.4892369999999995E-2</v>
      </c>
      <c r="J4" s="40"/>
    </row>
    <row r="5" spans="1:10" x14ac:dyDescent="0.25">
      <c r="A5" s="4">
        <v>36435</v>
      </c>
      <c r="B5" s="13">
        <v>96.946119999999993</v>
      </c>
      <c r="C5" s="13">
        <v>85.47475</v>
      </c>
      <c r="D5" s="40"/>
      <c r="E5" s="4">
        <f t="shared" ref="E5:E68" si="0">A5</f>
        <v>36435</v>
      </c>
      <c r="F5" s="14">
        <f>SUM(B$4:B5)/1000</f>
        <v>0.19800286999999997</v>
      </c>
      <c r="G5" s="14">
        <f>SUM(C$4:C5)/1000</f>
        <v>0.17036712000000001</v>
      </c>
    </row>
    <row r="6" spans="1:10" x14ac:dyDescent="0.25">
      <c r="A6" s="4">
        <v>36436</v>
      </c>
      <c r="B6" s="13">
        <v>99.553640000000001</v>
      </c>
      <c r="C6" s="13">
        <v>85.582149999999999</v>
      </c>
      <c r="D6" s="40"/>
      <c r="E6" s="4">
        <f t="shared" si="0"/>
        <v>36436</v>
      </c>
      <c r="F6" s="14">
        <f>SUM(B$4:B6)/1000</f>
        <v>0.29755651</v>
      </c>
      <c r="G6" s="14">
        <f>SUM(C$4:C6)/1000</f>
        <v>0.25594927000000001</v>
      </c>
    </row>
    <row r="7" spans="1:10" x14ac:dyDescent="0.25">
      <c r="A7" s="4">
        <v>36437</v>
      </c>
      <c r="B7" s="13">
        <v>101.26152</v>
      </c>
      <c r="C7" s="13">
        <v>83.151799999999994</v>
      </c>
      <c r="D7" s="40"/>
      <c r="E7" s="4">
        <f t="shared" si="0"/>
        <v>36437</v>
      </c>
      <c r="F7" s="14">
        <f>SUM(B$4:B7)/1000</f>
        <v>0.39881803000000005</v>
      </c>
      <c r="G7" s="14">
        <f>SUM(C$4:C7)/1000</f>
        <v>0.33910107</v>
      </c>
    </row>
    <row r="8" spans="1:10" x14ac:dyDescent="0.25">
      <c r="A8" s="4">
        <v>36438</v>
      </c>
      <c r="B8" s="13">
        <v>100.10821</v>
      </c>
      <c r="C8" s="13">
        <v>85.052199999999999</v>
      </c>
      <c r="D8" s="40"/>
      <c r="E8" s="4">
        <f t="shared" si="0"/>
        <v>36438</v>
      </c>
      <c r="F8" s="14">
        <f>SUM(B$4:B8)/1000</f>
        <v>0.49892624000000002</v>
      </c>
      <c r="G8" s="14">
        <f>SUM(C$4:C8)/1000</f>
        <v>0.42415327000000003</v>
      </c>
    </row>
    <row r="9" spans="1:10" x14ac:dyDescent="0.25">
      <c r="A9" s="4">
        <v>36439</v>
      </c>
      <c r="B9" s="13">
        <v>96.984009999999998</v>
      </c>
      <c r="C9" s="13">
        <v>86.985659999999996</v>
      </c>
      <c r="D9" s="40"/>
      <c r="E9" s="4">
        <f t="shared" si="0"/>
        <v>36439</v>
      </c>
      <c r="F9" s="14">
        <f>SUM(B$4:B9)/1000</f>
        <v>0.59591024999999997</v>
      </c>
      <c r="G9" s="14">
        <f>SUM(C$4:C9)/1000</f>
        <v>0.51113892999999999</v>
      </c>
    </row>
    <row r="10" spans="1:10" x14ac:dyDescent="0.25">
      <c r="A10" s="4">
        <v>36440</v>
      </c>
      <c r="B10" s="13">
        <v>99.159580000000005</v>
      </c>
      <c r="C10" s="13">
        <v>86.095969999999994</v>
      </c>
      <c r="D10" s="40"/>
      <c r="E10" s="4">
        <f t="shared" si="0"/>
        <v>36440</v>
      </c>
      <c r="F10" s="14">
        <f>SUM(B$4:B10)/1000</f>
        <v>0.69506983</v>
      </c>
      <c r="G10" s="14">
        <f>SUM(C$4:C10)/1000</f>
        <v>0.59723490000000001</v>
      </c>
    </row>
    <row r="11" spans="1:10" x14ac:dyDescent="0.25">
      <c r="A11" s="4">
        <v>36441</v>
      </c>
      <c r="B11" s="13">
        <v>102.34772</v>
      </c>
      <c r="C11" s="13">
        <v>89.937960000000004</v>
      </c>
      <c r="D11" s="40"/>
      <c r="E11" s="4">
        <f t="shared" si="0"/>
        <v>36441</v>
      </c>
      <c r="F11" s="14">
        <f>SUM(B$4:B11)/1000</f>
        <v>0.79741755000000003</v>
      </c>
      <c r="G11" s="14">
        <f>SUM(C$4:C11)/1000</f>
        <v>0.68717286</v>
      </c>
    </row>
    <row r="12" spans="1:10" x14ac:dyDescent="0.25">
      <c r="A12" s="4">
        <v>36442</v>
      </c>
      <c r="B12" s="13">
        <v>98.152630000000002</v>
      </c>
      <c r="C12" s="13">
        <v>89.982380000000006</v>
      </c>
      <c r="D12" s="40"/>
      <c r="E12" s="4">
        <f t="shared" si="0"/>
        <v>36442</v>
      </c>
      <c r="F12" s="14">
        <f>SUM(B$4:B12)/1000</f>
        <v>0.8955701800000001</v>
      </c>
      <c r="G12" s="14">
        <f>SUM(C$4:C12)/1000</f>
        <v>0.77715524000000002</v>
      </c>
    </row>
    <row r="13" spans="1:10" x14ac:dyDescent="0.25">
      <c r="A13" s="4">
        <v>36443</v>
      </c>
      <c r="B13" s="13">
        <v>102.97743</v>
      </c>
      <c r="C13" s="13">
        <v>89.024720000000002</v>
      </c>
      <c r="D13" s="40"/>
      <c r="E13" s="4">
        <f t="shared" si="0"/>
        <v>36443</v>
      </c>
      <c r="F13" s="14">
        <f>SUM(B$4:B13)/1000</f>
        <v>0.99854761000000003</v>
      </c>
      <c r="G13" s="14">
        <f>SUM(C$4:C13)/1000</f>
        <v>0.86617996000000008</v>
      </c>
    </row>
    <row r="14" spans="1:10" x14ac:dyDescent="0.25">
      <c r="A14" s="4">
        <v>36444</v>
      </c>
      <c r="B14" s="13">
        <v>112.34156</v>
      </c>
      <c r="C14" s="13">
        <v>90.032409999999999</v>
      </c>
      <c r="D14" s="40"/>
      <c r="E14" s="4">
        <f t="shared" si="0"/>
        <v>36444</v>
      </c>
      <c r="F14" s="14">
        <f>SUM(B$4:B14)/1000</f>
        <v>1.1108891700000001</v>
      </c>
      <c r="G14" s="14">
        <f>SUM(C$4:C14)/1000</f>
        <v>0.95621237000000003</v>
      </c>
    </row>
    <row r="15" spans="1:10" x14ac:dyDescent="0.25">
      <c r="A15" s="4">
        <v>36445</v>
      </c>
      <c r="B15" s="13">
        <v>102.4046</v>
      </c>
      <c r="C15" s="13">
        <v>89.736829999999998</v>
      </c>
      <c r="D15" s="40"/>
      <c r="E15" s="4">
        <f t="shared" si="0"/>
        <v>36445</v>
      </c>
      <c r="F15" s="14">
        <f>SUM(B$4:B15)/1000</f>
        <v>1.2132937700000002</v>
      </c>
      <c r="G15" s="14">
        <f>SUM(C$4:C15)/1000</f>
        <v>1.0459491999999999</v>
      </c>
    </row>
    <row r="16" spans="1:10" x14ac:dyDescent="0.25">
      <c r="A16" s="4">
        <v>36446</v>
      </c>
      <c r="B16" s="13">
        <v>100.93949000000001</v>
      </c>
      <c r="C16" s="13">
        <v>86.419780000000003</v>
      </c>
      <c r="D16" s="40"/>
      <c r="E16" s="4">
        <f t="shared" si="0"/>
        <v>36446</v>
      </c>
      <c r="F16" s="14">
        <f>SUM(B$4:B16)/1000</f>
        <v>1.3142332600000002</v>
      </c>
      <c r="G16" s="14">
        <f>SUM(C$4:C16)/1000</f>
        <v>1.1323689799999999</v>
      </c>
    </row>
    <row r="17" spans="1:10" x14ac:dyDescent="0.25">
      <c r="A17" s="4">
        <v>36447</v>
      </c>
      <c r="B17" s="13">
        <v>112.41831000000001</v>
      </c>
      <c r="C17" s="13">
        <v>85.884690000000006</v>
      </c>
      <c r="D17" s="40"/>
      <c r="E17" s="4">
        <f t="shared" si="0"/>
        <v>36447</v>
      </c>
      <c r="F17" s="14">
        <f>SUM(B$4:B17)/1000</f>
        <v>1.4266515700000002</v>
      </c>
      <c r="G17" s="14">
        <f>SUM(C$4:C17)/1000</f>
        <v>1.21825367</v>
      </c>
    </row>
    <row r="18" spans="1:10" x14ac:dyDescent="0.25">
      <c r="A18" s="4">
        <v>36448</v>
      </c>
      <c r="B18" s="13">
        <v>110.15125</v>
      </c>
      <c r="C18" s="13">
        <v>83.496840000000006</v>
      </c>
      <c r="D18" s="40"/>
      <c r="E18" s="4">
        <f t="shared" si="0"/>
        <v>36448</v>
      </c>
      <c r="F18" s="14">
        <f>SUM(B$4:B18)/1000</f>
        <v>1.5368028200000003</v>
      </c>
      <c r="G18" s="14">
        <f>SUM(C$4:C18)/1000</f>
        <v>1.30175051</v>
      </c>
    </row>
    <row r="19" spans="1:10" x14ac:dyDescent="0.25">
      <c r="A19" s="4">
        <v>36449</v>
      </c>
      <c r="B19" s="13">
        <v>110.86584999999999</v>
      </c>
      <c r="C19" s="13">
        <v>87.147009999999995</v>
      </c>
      <c r="D19" s="40"/>
      <c r="E19" s="4">
        <f t="shared" si="0"/>
        <v>36449</v>
      </c>
      <c r="F19" s="14">
        <f>SUM(B$4:B19)/1000</f>
        <v>1.6476686700000003</v>
      </c>
      <c r="G19" s="14">
        <f>SUM(C$4:C19)/1000</f>
        <v>1.38889752</v>
      </c>
    </row>
    <row r="20" spans="1:10" x14ac:dyDescent="0.25">
      <c r="A20" s="4">
        <v>36450</v>
      </c>
      <c r="B20" s="13">
        <v>109.6344</v>
      </c>
      <c r="C20" s="13">
        <v>90.449399999999997</v>
      </c>
      <c r="D20" s="40"/>
      <c r="E20" s="4">
        <f t="shared" si="0"/>
        <v>36450</v>
      </c>
      <c r="F20" s="14">
        <f>SUM(B$4:B20)/1000</f>
        <v>1.7573030700000001</v>
      </c>
      <c r="G20" s="14">
        <f>SUM(C$4:C20)/1000</f>
        <v>1.47934692</v>
      </c>
    </row>
    <row r="21" spans="1:10" x14ac:dyDescent="0.25">
      <c r="A21" s="4">
        <v>36451</v>
      </c>
      <c r="B21" s="13">
        <v>110.58468000000001</v>
      </c>
      <c r="C21" s="13">
        <v>93.990229999999997</v>
      </c>
      <c r="D21" s="40"/>
      <c r="E21" s="4">
        <f t="shared" si="0"/>
        <v>36451</v>
      </c>
      <c r="F21" s="14">
        <f>SUM(B$4:B21)/1000</f>
        <v>1.8678877500000002</v>
      </c>
      <c r="G21" s="14">
        <f>SUM(C$4:C21)/1000</f>
        <v>1.5733371499999997</v>
      </c>
    </row>
    <row r="22" spans="1:10" x14ac:dyDescent="0.25">
      <c r="A22" s="4">
        <v>36452</v>
      </c>
      <c r="B22" s="13">
        <v>111.13612000000001</v>
      </c>
      <c r="C22" s="13">
        <v>93.289609999999996</v>
      </c>
      <c r="D22" s="40"/>
      <c r="E22" s="4">
        <f t="shared" si="0"/>
        <v>36452</v>
      </c>
      <c r="F22" s="14">
        <f>SUM(B$4:B22)/1000</f>
        <v>1.97902387</v>
      </c>
      <c r="G22" s="14">
        <f>SUM(C$4:C22)/1000</f>
        <v>1.66662676</v>
      </c>
    </row>
    <row r="23" spans="1:10" x14ac:dyDescent="0.25">
      <c r="A23" s="4">
        <v>36453</v>
      </c>
      <c r="B23" s="13">
        <v>109.52873</v>
      </c>
      <c r="C23" s="13">
        <v>93.283630000000002</v>
      </c>
      <c r="D23" s="40"/>
      <c r="E23" s="4">
        <f t="shared" si="0"/>
        <v>36453</v>
      </c>
      <c r="F23" s="14">
        <f>SUM(B$4:B23)/1000</f>
        <v>2.0885525999999999</v>
      </c>
      <c r="G23" s="14">
        <f>SUM(C$4:C23)/1000</f>
        <v>1.7599103899999997</v>
      </c>
    </row>
    <row r="24" spans="1:10" x14ac:dyDescent="0.25">
      <c r="A24" s="4">
        <v>36454</v>
      </c>
      <c r="B24" s="13">
        <v>114.47602000000001</v>
      </c>
      <c r="C24" s="13">
        <v>96.083889999999997</v>
      </c>
      <c r="D24" s="40"/>
      <c r="E24" s="4">
        <f t="shared" si="0"/>
        <v>36454</v>
      </c>
      <c r="F24" s="14">
        <f>SUM(B$4:B24)/1000</f>
        <v>2.20302862</v>
      </c>
      <c r="G24" s="14">
        <f>SUM(C$4:C24)/1000</f>
        <v>1.85599428</v>
      </c>
      <c r="J24" s="40"/>
    </row>
    <row r="25" spans="1:10" x14ac:dyDescent="0.25">
      <c r="A25" s="4">
        <v>36455</v>
      </c>
      <c r="B25" s="13">
        <v>110.54508</v>
      </c>
      <c r="C25" s="13">
        <v>96.546719999999993</v>
      </c>
      <c r="D25" s="40"/>
      <c r="E25" s="4">
        <f t="shared" si="0"/>
        <v>36455</v>
      </c>
      <c r="F25" s="14">
        <f>SUM(B$4:B25)/1000</f>
        <v>2.3135737000000001</v>
      </c>
      <c r="G25" s="14">
        <f>SUM(C$4:C25)/1000</f>
        <v>1.9525409999999999</v>
      </c>
    </row>
    <row r="26" spans="1:10" x14ac:dyDescent="0.25">
      <c r="A26" s="4">
        <v>36456</v>
      </c>
      <c r="B26" s="13">
        <v>110.3408</v>
      </c>
      <c r="C26" s="13">
        <v>85.776120000000006</v>
      </c>
      <c r="D26" s="40"/>
      <c r="E26" s="4">
        <f t="shared" si="0"/>
        <v>36456</v>
      </c>
      <c r="F26" s="14">
        <f>SUM(B$4:B26)/1000</f>
        <v>2.4239145</v>
      </c>
      <c r="G26" s="14">
        <f>SUM(C$4:C26)/1000</f>
        <v>2.0383171199999999</v>
      </c>
    </row>
    <row r="27" spans="1:10" x14ac:dyDescent="0.25">
      <c r="A27" s="4">
        <v>36457</v>
      </c>
      <c r="B27" s="13">
        <v>113.06012</v>
      </c>
      <c r="C27" s="13">
        <v>97.013919999999999</v>
      </c>
      <c r="D27" s="40"/>
      <c r="E27" s="4">
        <f t="shared" si="0"/>
        <v>36457</v>
      </c>
      <c r="F27" s="14">
        <f>SUM(B$4:B27)/1000</f>
        <v>2.5369746200000001</v>
      </c>
      <c r="G27" s="14">
        <f>SUM(C$4:C27)/1000</f>
        <v>2.1353310400000001</v>
      </c>
    </row>
    <row r="28" spans="1:10" x14ac:dyDescent="0.25">
      <c r="A28" s="4">
        <v>36458</v>
      </c>
      <c r="B28" s="13">
        <v>111.9704</v>
      </c>
      <c r="C28" s="13">
        <v>97.788979999999995</v>
      </c>
      <c r="D28" s="40"/>
      <c r="E28" s="4">
        <f t="shared" si="0"/>
        <v>36458</v>
      </c>
      <c r="F28" s="14">
        <f>SUM(B$4:B28)/1000</f>
        <v>2.6489450200000002</v>
      </c>
      <c r="G28" s="14">
        <f>SUM(C$4:C28)/1000</f>
        <v>2.2331200199999999</v>
      </c>
    </row>
    <row r="29" spans="1:10" x14ac:dyDescent="0.25">
      <c r="A29" s="4">
        <v>36459</v>
      </c>
      <c r="B29" s="13">
        <v>100.45733</v>
      </c>
      <c r="C29" s="13">
        <v>89.287120000000002</v>
      </c>
      <c r="D29" s="40"/>
      <c r="E29" s="4">
        <f t="shared" si="0"/>
        <v>36459</v>
      </c>
      <c r="F29" s="14">
        <f>SUM(B$4:B29)/1000</f>
        <v>2.7494023500000004</v>
      </c>
      <c r="G29" s="14">
        <f>SUM(C$4:C29)/1000</f>
        <v>2.3224071399999997</v>
      </c>
    </row>
    <row r="30" spans="1:10" x14ac:dyDescent="0.25">
      <c r="A30" s="4">
        <v>36460</v>
      </c>
      <c r="B30" s="13">
        <v>108.61666</v>
      </c>
      <c r="C30" s="13">
        <v>90.457620000000006</v>
      </c>
      <c r="D30" s="40"/>
      <c r="E30" s="4">
        <f t="shared" si="0"/>
        <v>36460</v>
      </c>
      <c r="F30" s="14">
        <f>SUM(B$4:B30)/1000</f>
        <v>2.8580190100000005</v>
      </c>
      <c r="G30" s="14">
        <f>SUM(C$4:C30)/1000</f>
        <v>2.4128647599999997</v>
      </c>
    </row>
    <row r="31" spans="1:10" x14ac:dyDescent="0.25">
      <c r="A31" s="4">
        <v>36461</v>
      </c>
      <c r="B31" s="13">
        <v>111.91927</v>
      </c>
      <c r="C31" s="13">
        <v>94.694289999999995</v>
      </c>
      <c r="D31" s="40"/>
      <c r="E31" s="4">
        <f t="shared" si="0"/>
        <v>36461</v>
      </c>
      <c r="F31" s="14">
        <f>SUM(B$4:B31)/1000</f>
        <v>2.9699382800000005</v>
      </c>
      <c r="G31" s="14">
        <f>SUM(C$4:C31)/1000</f>
        <v>2.5075590499999998</v>
      </c>
    </row>
    <row r="32" spans="1:10" x14ac:dyDescent="0.25">
      <c r="A32" s="4">
        <v>36462</v>
      </c>
      <c r="B32" s="13">
        <v>116.58110000000001</v>
      </c>
      <c r="C32" s="13">
        <v>90.223740000000006</v>
      </c>
      <c r="D32" s="40"/>
      <c r="E32" s="4">
        <f t="shared" si="0"/>
        <v>36462</v>
      </c>
      <c r="F32" s="14">
        <f>SUM(B$4:B32)/1000</f>
        <v>3.0865193800000004</v>
      </c>
      <c r="G32" s="14">
        <f>SUM(C$4:C32)/1000</f>
        <v>2.5977827899999997</v>
      </c>
    </row>
    <row r="33" spans="1:7" x14ac:dyDescent="0.25">
      <c r="A33" s="4">
        <v>36463</v>
      </c>
      <c r="B33" s="13">
        <v>113.62815000000001</v>
      </c>
      <c r="C33" s="13">
        <v>88.109960000000001</v>
      </c>
      <c r="D33" s="40"/>
      <c r="E33" s="4">
        <f t="shared" si="0"/>
        <v>36463</v>
      </c>
      <c r="F33" s="14">
        <f>SUM(B$4:B33)/1000</f>
        <v>3.2001475300000002</v>
      </c>
      <c r="G33" s="14">
        <f>SUM(C$4:C33)/1000</f>
        <v>2.6858927499999998</v>
      </c>
    </row>
    <row r="34" spans="1:7" x14ac:dyDescent="0.25">
      <c r="A34" s="4">
        <v>36464</v>
      </c>
      <c r="B34" s="13">
        <v>110.00713</v>
      </c>
      <c r="C34" s="13">
        <v>82.296689999999998</v>
      </c>
      <c r="D34" s="40"/>
      <c r="E34" s="4">
        <f t="shared" si="0"/>
        <v>36464</v>
      </c>
      <c r="F34" s="14">
        <f>SUM(B$4:B34)/1000</f>
        <v>3.3101546600000002</v>
      </c>
      <c r="G34" s="14">
        <f>SUM(C$4:C34)/1000</f>
        <v>2.76818944</v>
      </c>
    </row>
    <row r="35" spans="1:7" x14ac:dyDescent="0.25">
      <c r="A35" s="4">
        <v>36465</v>
      </c>
      <c r="B35" s="13">
        <v>109.54877999999999</v>
      </c>
      <c r="C35" s="13">
        <v>86.598200000000006</v>
      </c>
      <c r="D35" s="40"/>
      <c r="E35" s="4">
        <f t="shared" si="0"/>
        <v>36465</v>
      </c>
      <c r="F35" s="14">
        <f>SUM(B$4:B35)/1000</f>
        <v>3.4197034400000001</v>
      </c>
      <c r="G35" s="14">
        <f>SUM(C$4:C35)/1000</f>
        <v>2.8547876400000001</v>
      </c>
    </row>
    <row r="36" spans="1:7" x14ac:dyDescent="0.25">
      <c r="A36" s="4">
        <v>36466</v>
      </c>
      <c r="B36" s="13">
        <v>107.98484999999999</v>
      </c>
      <c r="C36" s="13">
        <v>77.502780000000001</v>
      </c>
      <c r="D36" s="40"/>
      <c r="E36" s="4">
        <f t="shared" si="0"/>
        <v>36466</v>
      </c>
      <c r="F36" s="14">
        <f>SUM(B$4:B36)/1000</f>
        <v>3.5276882899999999</v>
      </c>
      <c r="G36" s="14">
        <f>SUM(C$4:C36)/1000</f>
        <v>2.9322904199999997</v>
      </c>
    </row>
    <row r="37" spans="1:7" x14ac:dyDescent="0.25">
      <c r="A37" s="4">
        <v>36467</v>
      </c>
      <c r="B37" s="13">
        <v>109.35526</v>
      </c>
      <c r="C37" s="13">
        <v>82.140799999999999</v>
      </c>
      <c r="D37" s="40"/>
      <c r="E37" s="4">
        <f t="shared" si="0"/>
        <v>36467</v>
      </c>
      <c r="F37" s="14">
        <f>SUM(B$4:B37)/1000</f>
        <v>3.63704355</v>
      </c>
      <c r="G37" s="14">
        <f>SUM(C$4:C37)/1000</f>
        <v>3.0144312200000001</v>
      </c>
    </row>
    <row r="38" spans="1:7" x14ac:dyDescent="0.25">
      <c r="A38" s="4">
        <v>36468</v>
      </c>
      <c r="B38" s="13">
        <v>111.72002999999999</v>
      </c>
      <c r="C38" s="13">
        <v>91.794160000000005</v>
      </c>
      <c r="D38" s="40"/>
      <c r="E38" s="4">
        <f t="shared" si="0"/>
        <v>36468</v>
      </c>
      <c r="F38" s="14">
        <f>SUM(B$4:B38)/1000</f>
        <v>3.7487635799999999</v>
      </c>
      <c r="G38" s="14">
        <f>SUM(C$4:C38)/1000</f>
        <v>3.1062253799999997</v>
      </c>
    </row>
    <row r="39" spans="1:7" x14ac:dyDescent="0.25">
      <c r="A39" s="4">
        <v>36469</v>
      </c>
      <c r="B39" s="13">
        <v>112.23763</v>
      </c>
      <c r="C39" s="13">
        <v>94.869370000000004</v>
      </c>
      <c r="D39" s="40"/>
      <c r="E39" s="4">
        <f t="shared" si="0"/>
        <v>36469</v>
      </c>
      <c r="F39" s="14">
        <f>SUM(B$4:B39)/1000</f>
        <v>3.86100121</v>
      </c>
      <c r="G39" s="14">
        <f>SUM(C$4:C39)/1000</f>
        <v>3.2010947499999998</v>
      </c>
    </row>
    <row r="40" spans="1:7" x14ac:dyDescent="0.25">
      <c r="A40" s="4">
        <v>36470</v>
      </c>
      <c r="B40" s="13">
        <v>110.76455</v>
      </c>
      <c r="C40" s="13">
        <v>90.273709999999994</v>
      </c>
      <c r="D40" s="40"/>
      <c r="E40" s="4">
        <f t="shared" si="0"/>
        <v>36470</v>
      </c>
      <c r="F40" s="14">
        <f>SUM(B$4:B40)/1000</f>
        <v>3.9717657599999998</v>
      </c>
      <c r="G40" s="14">
        <f>SUM(C$4:C40)/1000</f>
        <v>3.2913684599999997</v>
      </c>
    </row>
    <row r="41" spans="1:7" x14ac:dyDescent="0.25">
      <c r="A41" s="4">
        <v>36471</v>
      </c>
      <c r="B41" s="13">
        <v>108.33094</v>
      </c>
      <c r="C41" s="13">
        <v>92.353870000000001</v>
      </c>
      <c r="D41" s="40"/>
      <c r="E41" s="4">
        <f t="shared" si="0"/>
        <v>36471</v>
      </c>
      <c r="F41" s="14">
        <f>SUM(B$4:B41)/1000</f>
        <v>4.0800966999999995</v>
      </c>
      <c r="G41" s="14">
        <f>SUM(C$4:C41)/1000</f>
        <v>3.3837223299999994</v>
      </c>
    </row>
    <row r="42" spans="1:7" x14ac:dyDescent="0.25">
      <c r="A42" s="4">
        <v>36472</v>
      </c>
      <c r="B42" s="13">
        <v>105.88572000000001</v>
      </c>
      <c r="C42" s="13">
        <v>90.697370000000006</v>
      </c>
      <c r="D42" s="40"/>
      <c r="E42" s="4">
        <f t="shared" si="0"/>
        <v>36472</v>
      </c>
      <c r="F42" s="14">
        <f>SUM(B$4:B42)/1000</f>
        <v>4.1859824199999993</v>
      </c>
      <c r="G42" s="14">
        <f>SUM(C$4:C42)/1000</f>
        <v>3.4744196999999994</v>
      </c>
    </row>
    <row r="43" spans="1:7" x14ac:dyDescent="0.25">
      <c r="A43" s="4">
        <v>36473</v>
      </c>
      <c r="B43" s="13">
        <v>96.657420000000002</v>
      </c>
      <c r="C43" s="13">
        <v>89.768889999999999</v>
      </c>
      <c r="D43" s="40"/>
      <c r="E43" s="4">
        <f t="shared" si="0"/>
        <v>36473</v>
      </c>
      <c r="F43" s="14">
        <f>SUM(B$4:B43)/1000</f>
        <v>4.2826398399999999</v>
      </c>
      <c r="G43" s="14">
        <f>SUM(C$4:C43)/1000</f>
        <v>3.5641885899999992</v>
      </c>
    </row>
    <row r="44" spans="1:7" x14ac:dyDescent="0.25">
      <c r="A44" s="4">
        <v>36474</v>
      </c>
      <c r="B44" s="13">
        <v>110.81331</v>
      </c>
      <c r="C44" s="13">
        <v>88.856099999999998</v>
      </c>
      <c r="D44" s="40"/>
      <c r="E44" s="4">
        <f t="shared" si="0"/>
        <v>36474</v>
      </c>
      <c r="F44" s="14">
        <f>SUM(B$4:B44)/1000</f>
        <v>4.3934531499999991</v>
      </c>
      <c r="G44" s="14">
        <f>SUM(C$4:C44)/1000</f>
        <v>3.6530446899999993</v>
      </c>
    </row>
    <row r="45" spans="1:7" x14ac:dyDescent="0.25">
      <c r="A45" s="4">
        <v>36475</v>
      </c>
      <c r="B45" s="13">
        <v>113.10556</v>
      </c>
      <c r="C45" s="13">
        <v>88.365920000000003</v>
      </c>
      <c r="D45" s="40"/>
      <c r="E45" s="4">
        <f t="shared" si="0"/>
        <v>36475</v>
      </c>
      <c r="F45" s="14">
        <f>SUM(B$4:B45)/1000</f>
        <v>4.5065587099999993</v>
      </c>
      <c r="G45" s="14">
        <f>SUM(C$4:C45)/1000</f>
        <v>3.7414106099999995</v>
      </c>
    </row>
    <row r="46" spans="1:7" x14ac:dyDescent="0.25">
      <c r="A46" s="4">
        <v>36476</v>
      </c>
      <c r="B46" s="13">
        <v>114.17140000000001</v>
      </c>
      <c r="C46" s="13">
        <v>88.153750000000002</v>
      </c>
      <c r="D46" s="40"/>
      <c r="E46" s="4">
        <f t="shared" si="0"/>
        <v>36476</v>
      </c>
      <c r="F46" s="14">
        <f>SUM(B$4:B46)/1000</f>
        <v>4.6207301099999993</v>
      </c>
      <c r="G46" s="14">
        <f>SUM(C$4:C46)/1000</f>
        <v>3.8295643599999996</v>
      </c>
    </row>
    <row r="47" spans="1:7" x14ac:dyDescent="0.25">
      <c r="A47" s="4">
        <v>36477</v>
      </c>
      <c r="B47" s="13">
        <v>112.66856</v>
      </c>
      <c r="C47" s="13">
        <v>89.041120000000006</v>
      </c>
      <c r="D47" s="40"/>
      <c r="E47" s="4">
        <f t="shared" si="0"/>
        <v>36477</v>
      </c>
      <c r="F47" s="14">
        <f>SUM(B$4:B47)/1000</f>
        <v>4.7333986699999997</v>
      </c>
      <c r="G47" s="14">
        <f>SUM(C$4:C47)/1000</f>
        <v>3.9186054799999992</v>
      </c>
    </row>
    <row r="48" spans="1:7" x14ac:dyDescent="0.25">
      <c r="A48" s="4">
        <v>36478</v>
      </c>
      <c r="B48" s="13">
        <v>110.50346</v>
      </c>
      <c r="C48" s="13">
        <v>88.883250000000004</v>
      </c>
      <c r="D48" s="40"/>
      <c r="E48" s="4">
        <f t="shared" si="0"/>
        <v>36478</v>
      </c>
      <c r="F48" s="14">
        <f>SUM(B$4:B48)/1000</f>
        <v>4.8439021299999991</v>
      </c>
      <c r="G48" s="14">
        <f>SUM(C$4:C48)/1000</f>
        <v>4.0074887299999995</v>
      </c>
    </row>
    <row r="49" spans="1:7" x14ac:dyDescent="0.25">
      <c r="A49" s="4">
        <v>36479</v>
      </c>
      <c r="B49" s="13">
        <v>106.57332</v>
      </c>
      <c r="C49" s="13">
        <v>91.920370000000005</v>
      </c>
      <c r="D49" s="40"/>
      <c r="E49" s="4">
        <f t="shared" si="0"/>
        <v>36479</v>
      </c>
      <c r="F49" s="14">
        <f>SUM(B$4:B49)/1000</f>
        <v>4.9504754499999999</v>
      </c>
      <c r="G49" s="14">
        <f>SUM(C$4:C49)/1000</f>
        <v>4.099409099999999</v>
      </c>
    </row>
    <row r="50" spans="1:7" x14ac:dyDescent="0.25">
      <c r="A50" s="4">
        <v>36480</v>
      </c>
      <c r="B50" s="13">
        <v>110.28113</v>
      </c>
      <c r="C50" s="13">
        <v>86.104470000000006</v>
      </c>
      <c r="D50" s="40"/>
      <c r="E50" s="4">
        <f t="shared" si="0"/>
        <v>36480</v>
      </c>
      <c r="F50" s="14">
        <f>SUM(B$4:B50)/1000</f>
        <v>5.0607565800000005</v>
      </c>
      <c r="G50" s="14">
        <f>SUM(C$4:C50)/1000</f>
        <v>4.1855135699999995</v>
      </c>
    </row>
    <row r="51" spans="1:7" x14ac:dyDescent="0.25">
      <c r="A51" s="4">
        <v>36481</v>
      </c>
      <c r="B51" s="13">
        <v>109.54163</v>
      </c>
      <c r="C51" s="13">
        <v>86.301209999999998</v>
      </c>
      <c r="D51" s="40"/>
      <c r="E51" s="4">
        <f t="shared" si="0"/>
        <v>36481</v>
      </c>
      <c r="F51" s="14">
        <f>SUM(B$4:B51)/1000</f>
        <v>5.1702982100000003</v>
      </c>
      <c r="G51" s="14">
        <f>SUM(C$4:C51)/1000</f>
        <v>4.2718147799999988</v>
      </c>
    </row>
    <row r="52" spans="1:7" x14ac:dyDescent="0.25">
      <c r="A52" s="4">
        <v>36482</v>
      </c>
      <c r="B52" s="13">
        <v>110.95525000000001</v>
      </c>
      <c r="C52" s="13">
        <v>87.244370000000004</v>
      </c>
      <c r="D52" s="40"/>
      <c r="E52" s="4">
        <f t="shared" si="0"/>
        <v>36482</v>
      </c>
      <c r="F52" s="14">
        <f>SUM(B$4:B52)/1000</f>
        <v>5.2812534600000003</v>
      </c>
      <c r="G52" s="14">
        <f>SUM(C$4:C52)/1000</f>
        <v>4.3590591499999993</v>
      </c>
    </row>
    <row r="53" spans="1:7" x14ac:dyDescent="0.25">
      <c r="A53" s="4">
        <v>36483</v>
      </c>
      <c r="B53" s="13">
        <v>111.24503</v>
      </c>
      <c r="C53" s="13">
        <v>87.638469999999998</v>
      </c>
      <c r="D53" s="40"/>
      <c r="E53" s="4">
        <f t="shared" si="0"/>
        <v>36483</v>
      </c>
      <c r="F53" s="14">
        <f>SUM(B$4:B53)/1000</f>
        <v>5.3924984900000004</v>
      </c>
      <c r="G53" s="14">
        <f>SUM(C$4:C53)/1000</f>
        <v>4.4466976199999992</v>
      </c>
    </row>
    <row r="54" spans="1:7" x14ac:dyDescent="0.25">
      <c r="A54" s="4">
        <v>36484</v>
      </c>
      <c r="B54" s="13">
        <v>110.07133</v>
      </c>
      <c r="C54" s="13">
        <v>90.837249999999997</v>
      </c>
      <c r="D54" s="40"/>
      <c r="E54" s="4">
        <f t="shared" si="0"/>
        <v>36484</v>
      </c>
      <c r="F54" s="14">
        <f>SUM(B$4:B54)/1000</f>
        <v>5.5025698199999997</v>
      </c>
      <c r="G54" s="14">
        <f>SUM(C$4:C54)/1000</f>
        <v>4.5375348699999982</v>
      </c>
    </row>
    <row r="55" spans="1:7" x14ac:dyDescent="0.25">
      <c r="A55" s="4">
        <v>36485</v>
      </c>
      <c r="B55" s="13">
        <v>106.14012</v>
      </c>
      <c r="C55" s="13">
        <v>91.390360000000001</v>
      </c>
      <c r="D55" s="40"/>
      <c r="E55" s="4">
        <f t="shared" si="0"/>
        <v>36485</v>
      </c>
      <c r="F55" s="14">
        <f>SUM(B$4:B55)/1000</f>
        <v>5.6087099399999998</v>
      </c>
      <c r="G55" s="14">
        <f>SUM(C$4:C55)/1000</f>
        <v>4.6289252299999992</v>
      </c>
    </row>
    <row r="56" spans="1:7" x14ac:dyDescent="0.25">
      <c r="A56" s="4">
        <v>36486</v>
      </c>
      <c r="B56" s="13">
        <v>99.509069999999994</v>
      </c>
      <c r="C56" s="13">
        <v>86.182119999999998</v>
      </c>
      <c r="D56" s="40"/>
      <c r="E56" s="4">
        <f t="shared" si="0"/>
        <v>36486</v>
      </c>
      <c r="F56" s="14">
        <f>SUM(B$4:B56)/1000</f>
        <v>5.7082190099999996</v>
      </c>
      <c r="G56" s="14">
        <f>SUM(C$4:C56)/1000</f>
        <v>4.7151073499999994</v>
      </c>
    </row>
    <row r="57" spans="1:7" x14ac:dyDescent="0.25">
      <c r="A57" s="4">
        <v>36487</v>
      </c>
      <c r="B57" s="13">
        <v>103.93682</v>
      </c>
      <c r="C57" s="13">
        <v>88.734160000000003</v>
      </c>
      <c r="D57" s="40"/>
      <c r="E57" s="4">
        <f t="shared" si="0"/>
        <v>36487</v>
      </c>
      <c r="F57" s="14">
        <f>SUM(B$4:B57)/1000</f>
        <v>5.81215583</v>
      </c>
      <c r="G57" s="14">
        <f>SUM(C$4:C57)/1000</f>
        <v>4.8038415099999989</v>
      </c>
    </row>
    <row r="58" spans="1:7" x14ac:dyDescent="0.25">
      <c r="A58" s="4">
        <v>36488</v>
      </c>
      <c r="B58" s="13">
        <v>104.20967</v>
      </c>
      <c r="C58" s="13">
        <v>89.808269999999993</v>
      </c>
      <c r="D58" s="40"/>
      <c r="E58" s="4">
        <f t="shared" si="0"/>
        <v>36488</v>
      </c>
      <c r="F58" s="14">
        <f>SUM(B$4:B58)/1000</f>
        <v>5.9163654999999995</v>
      </c>
      <c r="G58" s="14">
        <f>SUM(C$4:C58)/1000</f>
        <v>4.8936497799999996</v>
      </c>
    </row>
    <row r="59" spans="1:7" x14ac:dyDescent="0.25">
      <c r="A59" s="4">
        <v>36489</v>
      </c>
      <c r="B59" s="13">
        <v>105.5988</v>
      </c>
      <c r="C59" s="13">
        <v>91.823449999999994</v>
      </c>
      <c r="D59" s="40"/>
      <c r="E59" s="4">
        <f t="shared" si="0"/>
        <v>36489</v>
      </c>
      <c r="F59" s="14">
        <f>SUM(B$4:B59)/1000</f>
        <v>6.0219642999999996</v>
      </c>
      <c r="G59" s="14">
        <f>SUM(C$4:C59)/1000</f>
        <v>4.9854732299999993</v>
      </c>
    </row>
    <row r="60" spans="1:7" x14ac:dyDescent="0.25">
      <c r="A60" s="4">
        <v>36490</v>
      </c>
      <c r="B60" s="13">
        <v>99.132019999999997</v>
      </c>
      <c r="C60" s="13">
        <v>92.403940000000006</v>
      </c>
      <c r="D60" s="40"/>
      <c r="E60" s="4">
        <f t="shared" si="0"/>
        <v>36490</v>
      </c>
      <c r="F60" s="14">
        <f>SUM(B$4:B60)/1000</f>
        <v>6.1210963199999995</v>
      </c>
      <c r="G60" s="14">
        <f>SUM(C$4:C60)/1000</f>
        <v>5.0778771699999998</v>
      </c>
    </row>
    <row r="61" spans="1:7" x14ac:dyDescent="0.25">
      <c r="A61" s="4">
        <v>36491</v>
      </c>
      <c r="B61" s="13">
        <v>100.72156</v>
      </c>
      <c r="C61" s="13">
        <v>91.509469999999993</v>
      </c>
      <c r="D61" s="40"/>
      <c r="E61" s="4">
        <f t="shared" si="0"/>
        <v>36491</v>
      </c>
      <c r="F61" s="14">
        <f>SUM(B$4:B61)/1000</f>
        <v>6.2218178799999997</v>
      </c>
      <c r="G61" s="14">
        <f>SUM(C$4:C61)/1000</f>
        <v>5.1693866399999999</v>
      </c>
    </row>
    <row r="62" spans="1:7" x14ac:dyDescent="0.25">
      <c r="A62" s="4">
        <v>36492</v>
      </c>
      <c r="B62" s="13">
        <v>98.867530000000002</v>
      </c>
      <c r="C62" s="13">
        <v>87.373490000000004</v>
      </c>
      <c r="D62" s="40"/>
      <c r="E62" s="4">
        <f t="shared" si="0"/>
        <v>36492</v>
      </c>
      <c r="F62" s="14">
        <f>SUM(B$4:B62)/1000</f>
        <v>6.3206854100000003</v>
      </c>
      <c r="G62" s="14">
        <f>SUM(C$4:C62)/1000</f>
        <v>5.25676013</v>
      </c>
    </row>
    <row r="63" spans="1:7" x14ac:dyDescent="0.25">
      <c r="A63" s="4">
        <v>36493</v>
      </c>
      <c r="B63" s="13">
        <v>95.053370000000001</v>
      </c>
      <c r="C63" s="13">
        <v>88.604960000000005</v>
      </c>
      <c r="D63" s="40"/>
      <c r="E63" s="4">
        <f t="shared" si="0"/>
        <v>36493</v>
      </c>
      <c r="F63" s="14">
        <f>SUM(B$4:B63)/1000</f>
        <v>6.4157387799999999</v>
      </c>
      <c r="G63" s="14">
        <f>SUM(C$4:C63)/1000</f>
        <v>5.3453650899999996</v>
      </c>
    </row>
    <row r="64" spans="1:7" x14ac:dyDescent="0.25">
      <c r="A64" s="4">
        <v>36494</v>
      </c>
      <c r="B64" s="13">
        <v>97.240700000000004</v>
      </c>
      <c r="C64" s="13">
        <v>87.416219999999996</v>
      </c>
      <c r="D64" s="40"/>
      <c r="E64" s="4">
        <f t="shared" si="0"/>
        <v>36494</v>
      </c>
      <c r="F64" s="14">
        <f>SUM(B$4:B64)/1000</f>
        <v>6.5129794800000003</v>
      </c>
      <c r="G64" s="14">
        <f>SUM(C$4:C64)/1000</f>
        <v>5.4327813099999993</v>
      </c>
    </row>
    <row r="65" spans="1:7" x14ac:dyDescent="0.25">
      <c r="A65" s="4">
        <v>36495</v>
      </c>
      <c r="B65" s="13">
        <v>97.175200000000004</v>
      </c>
      <c r="C65" s="13">
        <v>91.521439999999998</v>
      </c>
      <c r="D65" s="40"/>
      <c r="E65" s="4">
        <f t="shared" si="0"/>
        <v>36495</v>
      </c>
      <c r="F65" s="14">
        <f>SUM(B$4:B65)/1000</f>
        <v>6.6101546799999999</v>
      </c>
      <c r="G65" s="14">
        <f>SUM(C$4:C65)/1000</f>
        <v>5.5243027499999995</v>
      </c>
    </row>
    <row r="66" spans="1:7" x14ac:dyDescent="0.25">
      <c r="A66" s="4">
        <v>36496</v>
      </c>
      <c r="B66" s="13">
        <v>97.942620000000005</v>
      </c>
      <c r="C66" s="13">
        <v>86.762289999999993</v>
      </c>
      <c r="D66" s="40"/>
      <c r="E66" s="4">
        <f t="shared" si="0"/>
        <v>36496</v>
      </c>
      <c r="F66" s="14">
        <f>SUM(B$4:B66)/1000</f>
        <v>6.7080972999999995</v>
      </c>
      <c r="G66" s="14">
        <f>SUM(C$4:C66)/1000</f>
        <v>5.6110650399999997</v>
      </c>
    </row>
    <row r="67" spans="1:7" x14ac:dyDescent="0.25">
      <c r="A67" s="4">
        <v>36497</v>
      </c>
      <c r="B67" s="13">
        <v>101.25193</v>
      </c>
      <c r="C67" s="13">
        <v>89.762929999999997</v>
      </c>
      <c r="D67" s="40"/>
      <c r="E67" s="4">
        <f t="shared" si="0"/>
        <v>36497</v>
      </c>
      <c r="F67" s="14">
        <f>SUM(B$4:B67)/1000</f>
        <v>6.8093492299999996</v>
      </c>
      <c r="G67" s="14">
        <f>SUM(C$4:C67)/1000</f>
        <v>5.7008279699999997</v>
      </c>
    </row>
    <row r="68" spans="1:7" x14ac:dyDescent="0.25">
      <c r="A68" s="4">
        <v>36498</v>
      </c>
      <c r="B68" s="13">
        <v>98.647239999999996</v>
      </c>
      <c r="C68" s="13">
        <v>94.59863</v>
      </c>
      <c r="D68" s="40"/>
      <c r="E68" s="4">
        <f t="shared" si="0"/>
        <v>36498</v>
      </c>
      <c r="F68" s="14">
        <f>SUM(B$4:B68)/1000</f>
        <v>6.9079964699999996</v>
      </c>
      <c r="G68" s="14">
        <f>SUM(C$4:C68)/1000</f>
        <v>5.7954265999999999</v>
      </c>
    </row>
    <row r="69" spans="1:7" x14ac:dyDescent="0.25">
      <c r="A69" s="4">
        <v>36499</v>
      </c>
      <c r="B69" s="13">
        <v>105.89366</v>
      </c>
      <c r="C69" s="13">
        <v>91.665409999999994</v>
      </c>
      <c r="D69" s="40"/>
      <c r="E69" s="4">
        <f t="shared" ref="E69:E132" si="1">A69</f>
        <v>36499</v>
      </c>
      <c r="F69" s="14">
        <f>SUM(B$4:B69)/1000</f>
        <v>7.0138901300000001</v>
      </c>
      <c r="G69" s="14">
        <f>SUM(C$4:C69)/1000</f>
        <v>5.887092009999999</v>
      </c>
    </row>
    <row r="70" spans="1:7" x14ac:dyDescent="0.25">
      <c r="A70" s="4">
        <v>36500</v>
      </c>
      <c r="B70" s="13">
        <v>109.28979</v>
      </c>
      <c r="C70" s="13">
        <v>88.592259999999996</v>
      </c>
      <c r="D70" s="40"/>
      <c r="E70" s="4">
        <f t="shared" si="1"/>
        <v>36500</v>
      </c>
      <c r="F70" s="14">
        <f>SUM(B$4:B70)/1000</f>
        <v>7.1231799199999992</v>
      </c>
      <c r="G70" s="14">
        <f>SUM(C$4:C70)/1000</f>
        <v>5.9756842699999995</v>
      </c>
    </row>
    <row r="71" spans="1:7" x14ac:dyDescent="0.25">
      <c r="A71" s="4">
        <v>36501</v>
      </c>
      <c r="B71" s="13">
        <v>108.96071000000001</v>
      </c>
      <c r="C71" s="13">
        <v>89.657169999999994</v>
      </c>
      <c r="D71" s="40"/>
      <c r="E71" s="4">
        <f t="shared" si="1"/>
        <v>36501</v>
      </c>
      <c r="F71" s="14">
        <f>SUM(B$4:B71)/1000</f>
        <v>7.23214063</v>
      </c>
      <c r="G71" s="14">
        <f>SUM(C$4:C71)/1000</f>
        <v>6.0653414400000001</v>
      </c>
    </row>
    <row r="72" spans="1:7" x14ac:dyDescent="0.25">
      <c r="A72" s="4">
        <v>36502</v>
      </c>
      <c r="B72" s="13">
        <v>106.82583</v>
      </c>
      <c r="C72" s="13">
        <v>92.970429999999993</v>
      </c>
      <c r="D72" s="40"/>
      <c r="E72" s="4">
        <f t="shared" si="1"/>
        <v>36502</v>
      </c>
      <c r="F72" s="14">
        <f>SUM(B$4:B72)/1000</f>
        <v>7.33896646</v>
      </c>
      <c r="G72" s="14">
        <f>SUM(C$4:C72)/1000</f>
        <v>6.1583118700000004</v>
      </c>
    </row>
    <row r="73" spans="1:7" x14ac:dyDescent="0.25">
      <c r="A73" s="4">
        <v>36503</v>
      </c>
      <c r="B73" s="13">
        <v>104.35082</v>
      </c>
      <c r="C73" s="13">
        <v>93.413520000000005</v>
      </c>
      <c r="D73" s="40"/>
      <c r="E73" s="4">
        <f t="shared" si="1"/>
        <v>36503</v>
      </c>
      <c r="F73" s="14">
        <f>SUM(B$4:B73)/1000</f>
        <v>7.4433172799999996</v>
      </c>
      <c r="G73" s="14">
        <f>SUM(C$4:C73)/1000</f>
        <v>6.2517253900000007</v>
      </c>
    </row>
    <row r="74" spans="1:7" x14ac:dyDescent="0.25">
      <c r="A74" s="4">
        <v>36504</v>
      </c>
      <c r="B74" s="13">
        <v>109.92897000000001</v>
      </c>
      <c r="C74" s="13">
        <v>89.351010000000002</v>
      </c>
      <c r="D74" s="40"/>
      <c r="E74" s="4">
        <f t="shared" si="1"/>
        <v>36504</v>
      </c>
      <c r="F74" s="14">
        <f>SUM(B$4:B74)/1000</f>
        <v>7.5532462499999991</v>
      </c>
      <c r="G74" s="14">
        <f>SUM(C$4:C74)/1000</f>
        <v>6.3410764000000004</v>
      </c>
    </row>
    <row r="75" spans="1:7" x14ac:dyDescent="0.25">
      <c r="A75" s="4">
        <v>36505</v>
      </c>
      <c r="B75" s="13">
        <v>100.15655</v>
      </c>
      <c r="C75" s="13">
        <v>94.612579999999994</v>
      </c>
      <c r="D75" s="40"/>
      <c r="E75" s="4">
        <f t="shared" si="1"/>
        <v>36505</v>
      </c>
      <c r="F75" s="14">
        <f>SUM(B$4:B75)/1000</f>
        <v>7.6534027999999985</v>
      </c>
      <c r="G75" s="14">
        <f>SUM(C$4:C75)/1000</f>
        <v>6.435688980000001</v>
      </c>
    </row>
    <row r="76" spans="1:7" x14ac:dyDescent="0.25">
      <c r="A76" s="4">
        <v>36506</v>
      </c>
      <c r="B76" s="13">
        <v>94.854089999999999</v>
      </c>
      <c r="C76" s="13">
        <v>93.44453</v>
      </c>
      <c r="D76" s="40"/>
      <c r="E76" s="4">
        <f t="shared" si="1"/>
        <v>36506</v>
      </c>
      <c r="F76" s="14">
        <f>SUM(B$4:B76)/1000</f>
        <v>7.7482568899999986</v>
      </c>
      <c r="G76" s="14">
        <f>SUM(C$4:C76)/1000</f>
        <v>6.5291335100000003</v>
      </c>
    </row>
    <row r="77" spans="1:7" x14ac:dyDescent="0.25">
      <c r="A77" s="4">
        <v>36507</v>
      </c>
      <c r="B77" s="13">
        <v>102.1754</v>
      </c>
      <c r="C77" s="13">
        <v>95.117949999999993</v>
      </c>
      <c r="D77" s="40"/>
      <c r="E77" s="4">
        <f t="shared" si="1"/>
        <v>36507</v>
      </c>
      <c r="F77" s="14">
        <f>SUM(B$4:B77)/1000</f>
        <v>7.8504322899999988</v>
      </c>
      <c r="G77" s="14">
        <f>SUM(C$4:C77)/1000</f>
        <v>6.62425146</v>
      </c>
    </row>
    <row r="78" spans="1:7" x14ac:dyDescent="0.25">
      <c r="A78" s="4">
        <v>36508</v>
      </c>
      <c r="B78" s="13">
        <v>103.48126999999999</v>
      </c>
      <c r="C78" s="13">
        <v>90.053439999999995</v>
      </c>
      <c r="D78" s="40"/>
      <c r="E78" s="4">
        <f t="shared" si="1"/>
        <v>36508</v>
      </c>
      <c r="F78" s="14">
        <f>SUM(B$4:B78)/1000</f>
        <v>7.9539135599999993</v>
      </c>
      <c r="G78" s="14">
        <f>SUM(C$4:C78)/1000</f>
        <v>6.7143049000000001</v>
      </c>
    </row>
    <row r="79" spans="1:7" x14ac:dyDescent="0.25">
      <c r="A79" s="4">
        <v>36509</v>
      </c>
      <c r="B79" s="13">
        <v>107.56482</v>
      </c>
      <c r="C79" s="13">
        <v>90.119889999999998</v>
      </c>
      <c r="D79" s="40"/>
      <c r="E79" s="4">
        <f t="shared" si="1"/>
        <v>36509</v>
      </c>
      <c r="F79" s="14">
        <f>SUM(B$4:B79)/1000</f>
        <v>8.0614783799999987</v>
      </c>
      <c r="G79" s="14">
        <f>SUM(C$4:C79)/1000</f>
        <v>6.8044247899999997</v>
      </c>
    </row>
    <row r="80" spans="1:7" x14ac:dyDescent="0.25">
      <c r="A80" s="4">
        <v>36510</v>
      </c>
      <c r="B80" s="13">
        <v>107.36126</v>
      </c>
      <c r="C80" s="13">
        <v>95.069900000000004</v>
      </c>
      <c r="D80" s="40"/>
      <c r="E80" s="4">
        <f t="shared" si="1"/>
        <v>36510</v>
      </c>
      <c r="F80" s="14">
        <f>SUM(B$4:B80)/1000</f>
        <v>8.1688396399999981</v>
      </c>
      <c r="G80" s="14">
        <f>SUM(C$4:C80)/1000</f>
        <v>6.89949469</v>
      </c>
    </row>
    <row r="81" spans="1:7" x14ac:dyDescent="0.25">
      <c r="A81" s="4">
        <v>36511</v>
      </c>
      <c r="B81" s="13">
        <v>107.49133999999999</v>
      </c>
      <c r="C81" s="13">
        <v>89.305160000000001</v>
      </c>
      <c r="D81" s="40"/>
      <c r="E81" s="4">
        <f t="shared" si="1"/>
        <v>36511</v>
      </c>
      <c r="F81" s="14">
        <f>SUM(B$4:B81)/1000</f>
        <v>8.2763309799999991</v>
      </c>
      <c r="G81" s="14">
        <f>SUM(C$4:C81)/1000</f>
        <v>6.9887998500000004</v>
      </c>
    </row>
    <row r="82" spans="1:7" x14ac:dyDescent="0.25">
      <c r="A82" s="4">
        <v>36512</v>
      </c>
      <c r="B82" s="13">
        <v>109.77957000000001</v>
      </c>
      <c r="C82" s="13">
        <v>91.295500000000004</v>
      </c>
      <c r="D82" s="40"/>
      <c r="E82" s="4">
        <f t="shared" si="1"/>
        <v>36512</v>
      </c>
      <c r="F82" s="14">
        <f>SUM(B$4:B82)/1000</f>
        <v>8.3861105499999997</v>
      </c>
      <c r="G82" s="14">
        <f>SUM(C$4:C82)/1000</f>
        <v>7.0800953500000006</v>
      </c>
    </row>
    <row r="83" spans="1:7" x14ac:dyDescent="0.25">
      <c r="A83" s="4">
        <v>36513</v>
      </c>
      <c r="B83" s="13">
        <v>105.86024999999999</v>
      </c>
      <c r="C83" s="13">
        <v>86.586039999999997</v>
      </c>
      <c r="D83" s="40"/>
      <c r="E83" s="4">
        <f t="shared" si="1"/>
        <v>36513</v>
      </c>
      <c r="F83" s="14">
        <f>SUM(B$4:B83)/1000</f>
        <v>8.4919707999999989</v>
      </c>
      <c r="G83" s="14">
        <f>SUM(C$4:C83)/1000</f>
        <v>7.1666813900000008</v>
      </c>
    </row>
    <row r="84" spans="1:7" x14ac:dyDescent="0.25">
      <c r="A84" s="4">
        <v>36514</v>
      </c>
      <c r="B84" s="13">
        <v>110.98624</v>
      </c>
      <c r="C84" s="13">
        <v>89.841890000000006</v>
      </c>
      <c r="D84" s="40"/>
      <c r="E84" s="4">
        <f t="shared" si="1"/>
        <v>36514</v>
      </c>
      <c r="F84" s="14">
        <f>SUM(B$4:B84)/1000</f>
        <v>8.6029570399999997</v>
      </c>
      <c r="G84" s="14">
        <f>SUM(C$4:C84)/1000</f>
        <v>7.2565232800000006</v>
      </c>
    </row>
    <row r="85" spans="1:7" x14ac:dyDescent="0.25">
      <c r="A85" s="4">
        <v>36515</v>
      </c>
      <c r="B85" s="13">
        <v>113.46080000000001</v>
      </c>
      <c r="C85" s="13">
        <v>93.116510000000005</v>
      </c>
      <c r="D85" s="40"/>
      <c r="E85" s="4">
        <f t="shared" si="1"/>
        <v>36515</v>
      </c>
      <c r="F85" s="14">
        <f>SUM(B$4:B85)/1000</f>
        <v>8.7164178400000001</v>
      </c>
      <c r="G85" s="14">
        <f>SUM(C$4:C85)/1000</f>
        <v>7.3496397900000003</v>
      </c>
    </row>
    <row r="86" spans="1:7" x14ac:dyDescent="0.25">
      <c r="A86" s="4">
        <v>36516</v>
      </c>
      <c r="B86" s="13">
        <v>113.77708</v>
      </c>
      <c r="C86" s="13">
        <v>99.561989999999994</v>
      </c>
      <c r="D86" s="40"/>
      <c r="E86" s="4">
        <f t="shared" si="1"/>
        <v>36516</v>
      </c>
      <c r="F86" s="14">
        <f>SUM(B$4:B86)/1000</f>
        <v>8.8301949200000003</v>
      </c>
      <c r="G86" s="14">
        <f>SUM(C$4:C86)/1000</f>
        <v>7.4492017800000001</v>
      </c>
    </row>
    <row r="87" spans="1:7" x14ac:dyDescent="0.25">
      <c r="A87" s="4">
        <v>36517</v>
      </c>
      <c r="B87" s="13">
        <v>114.36914</v>
      </c>
      <c r="C87" s="13">
        <v>88.9572</v>
      </c>
      <c r="D87" s="40"/>
      <c r="E87" s="4">
        <f t="shared" si="1"/>
        <v>36517</v>
      </c>
      <c r="F87" s="14">
        <f>SUM(B$4:B87)/1000</f>
        <v>8.9445640600000011</v>
      </c>
      <c r="G87" s="14">
        <f>SUM(C$4:C87)/1000</f>
        <v>7.5381589800000004</v>
      </c>
    </row>
    <row r="88" spans="1:7" x14ac:dyDescent="0.25">
      <c r="A88" s="4">
        <v>36518</v>
      </c>
      <c r="B88" s="13">
        <v>114.7475</v>
      </c>
      <c r="C88" s="13">
        <v>94.027159999999995</v>
      </c>
      <c r="D88" s="40"/>
      <c r="E88" s="4">
        <f t="shared" si="1"/>
        <v>36518</v>
      </c>
      <c r="F88" s="14">
        <f>SUM(B$4:B88)/1000</f>
        <v>9.0593115599999994</v>
      </c>
      <c r="G88" s="14">
        <f>SUM(C$4:C88)/1000</f>
        <v>7.63218614</v>
      </c>
    </row>
    <row r="89" spans="1:7" x14ac:dyDescent="0.25">
      <c r="A89" s="4">
        <v>36519</v>
      </c>
      <c r="B89" s="13">
        <v>116.19972</v>
      </c>
      <c r="C89" s="13">
        <v>95.306169999999995</v>
      </c>
      <c r="D89" s="40"/>
      <c r="E89" s="4">
        <f t="shared" si="1"/>
        <v>36519</v>
      </c>
      <c r="F89" s="14">
        <f>SUM(B$4:B89)/1000</f>
        <v>9.1755112800000003</v>
      </c>
      <c r="G89" s="14">
        <f>SUM(C$4:C89)/1000</f>
        <v>7.7274923099999997</v>
      </c>
    </row>
    <row r="90" spans="1:7" x14ac:dyDescent="0.25">
      <c r="A90" s="4">
        <v>36520</v>
      </c>
      <c r="B90" s="13">
        <v>115.39458</v>
      </c>
      <c r="C90" s="13">
        <v>95.755369999999999</v>
      </c>
      <c r="D90" s="40"/>
      <c r="E90" s="4">
        <f t="shared" si="1"/>
        <v>36520</v>
      </c>
      <c r="F90" s="14">
        <f>SUM(B$4:B90)/1000</f>
        <v>9.2909058600000005</v>
      </c>
      <c r="G90" s="14">
        <f>SUM(C$4:C90)/1000</f>
        <v>7.8232476799999997</v>
      </c>
    </row>
    <row r="91" spans="1:7" x14ac:dyDescent="0.25">
      <c r="A91" s="4">
        <v>36521</v>
      </c>
      <c r="B91" s="13">
        <v>115.1571</v>
      </c>
      <c r="C91" s="13">
        <v>94.035229999999999</v>
      </c>
      <c r="D91" s="40"/>
      <c r="E91" s="4">
        <f t="shared" si="1"/>
        <v>36521</v>
      </c>
      <c r="F91" s="14">
        <f>SUM(B$4:B91)/1000</f>
        <v>9.4060629600000016</v>
      </c>
      <c r="G91" s="14">
        <f>SUM(C$4:C91)/1000</f>
        <v>7.91728291</v>
      </c>
    </row>
    <row r="92" spans="1:7" x14ac:dyDescent="0.25">
      <c r="A92" s="4">
        <v>36522</v>
      </c>
      <c r="B92" s="13">
        <v>113.60460999999999</v>
      </c>
      <c r="C92" s="13">
        <v>90.035340000000005</v>
      </c>
      <c r="D92" s="40"/>
      <c r="E92" s="4">
        <f t="shared" si="1"/>
        <v>36522</v>
      </c>
      <c r="F92" s="14">
        <f>SUM(B$4:B92)/1000</f>
        <v>9.5196675700000011</v>
      </c>
      <c r="G92" s="14">
        <f>SUM(C$4:C92)/1000</f>
        <v>8.0073182500000009</v>
      </c>
    </row>
    <row r="93" spans="1:7" x14ac:dyDescent="0.25">
      <c r="A93" s="4">
        <v>36523</v>
      </c>
      <c r="B93" s="13">
        <v>117.66370999999999</v>
      </c>
      <c r="C93" s="13">
        <v>98.745069999999998</v>
      </c>
      <c r="D93" s="40"/>
      <c r="E93" s="4">
        <f t="shared" si="1"/>
        <v>36523</v>
      </c>
      <c r="F93" s="14">
        <f>SUM(B$4:B93)/1000</f>
        <v>9.6373312800000015</v>
      </c>
      <c r="G93" s="14">
        <f>SUM(C$4:C93)/1000</f>
        <v>8.1060633200000005</v>
      </c>
    </row>
    <row r="94" spans="1:7" x14ac:dyDescent="0.25">
      <c r="A94" s="4">
        <v>36524</v>
      </c>
      <c r="B94" s="13">
        <v>117.28031</v>
      </c>
      <c r="C94" s="13">
        <v>96.483639999999994</v>
      </c>
      <c r="D94" s="40"/>
      <c r="E94" s="4">
        <f t="shared" si="1"/>
        <v>36524</v>
      </c>
      <c r="F94" s="14">
        <f>SUM(B$4:B94)/1000</f>
        <v>9.7546115900000014</v>
      </c>
      <c r="G94" s="14">
        <f>SUM(C$4:C94)/1000</f>
        <v>8.2025469599999994</v>
      </c>
    </row>
    <row r="95" spans="1:7" x14ac:dyDescent="0.25">
      <c r="A95" s="4">
        <v>36525</v>
      </c>
      <c r="B95" s="13">
        <v>113.015</v>
      </c>
      <c r="C95" s="13">
        <v>97.278729999999996</v>
      </c>
      <c r="D95" s="40"/>
      <c r="E95" s="4">
        <f t="shared" si="1"/>
        <v>36525</v>
      </c>
      <c r="F95" s="14">
        <f>SUM(B$4:B95)/1000</f>
        <v>9.8676265900000022</v>
      </c>
      <c r="G95" s="14">
        <f>SUM(C$4:C95)/1000</f>
        <v>8.2998256900000005</v>
      </c>
    </row>
    <row r="96" spans="1:7" x14ac:dyDescent="0.25">
      <c r="A96" s="4">
        <v>36526</v>
      </c>
      <c r="B96" s="13">
        <v>105.42563</v>
      </c>
      <c r="C96" s="13">
        <v>96.145669999999996</v>
      </c>
      <c r="D96" s="40"/>
      <c r="E96" s="4">
        <f t="shared" si="1"/>
        <v>36526</v>
      </c>
      <c r="F96" s="14">
        <f>SUM(B$4:B96)/1000</f>
        <v>9.9730522200000014</v>
      </c>
      <c r="G96" s="14">
        <f>SUM(C$4:C96)/1000</f>
        <v>8.395971359999999</v>
      </c>
    </row>
    <row r="97" spans="1:7" x14ac:dyDescent="0.25">
      <c r="A97" s="4">
        <v>36527</v>
      </c>
      <c r="B97" s="13">
        <v>100.075</v>
      </c>
      <c r="C97" s="13">
        <v>95.837400000000002</v>
      </c>
      <c r="D97" s="40"/>
      <c r="E97" s="4">
        <f t="shared" si="1"/>
        <v>36527</v>
      </c>
      <c r="F97" s="14">
        <f>SUM(B$4:B97)/1000</f>
        <v>10.073127220000002</v>
      </c>
      <c r="G97" s="14">
        <f>SUM(C$4:C97)/1000</f>
        <v>8.4918087599999996</v>
      </c>
    </row>
    <row r="98" spans="1:7" x14ac:dyDescent="0.25">
      <c r="A98" s="4">
        <v>36528</v>
      </c>
      <c r="B98" s="13">
        <v>105.19523</v>
      </c>
      <c r="C98" s="13">
        <v>95.895189999999999</v>
      </c>
      <c r="D98" s="40"/>
      <c r="E98" s="4">
        <f t="shared" si="1"/>
        <v>36528</v>
      </c>
      <c r="F98" s="14">
        <f>SUM(B$4:B98)/1000</f>
        <v>10.178322450000001</v>
      </c>
      <c r="G98" s="14">
        <f>SUM(C$4:C98)/1000</f>
        <v>8.5877039499999999</v>
      </c>
    </row>
    <row r="99" spans="1:7" x14ac:dyDescent="0.25">
      <c r="A99" s="4">
        <v>36529</v>
      </c>
      <c r="B99" s="13">
        <v>108.17341</v>
      </c>
      <c r="C99" s="13">
        <v>83.360159999999993</v>
      </c>
      <c r="D99" s="40"/>
      <c r="E99" s="4">
        <f t="shared" si="1"/>
        <v>36529</v>
      </c>
      <c r="F99" s="14">
        <f>SUM(B$4:B99)/1000</f>
        <v>10.28649586</v>
      </c>
      <c r="G99" s="14">
        <f>SUM(C$4:C99)/1000</f>
        <v>8.6710641099999997</v>
      </c>
    </row>
    <row r="100" spans="1:7" x14ac:dyDescent="0.25">
      <c r="A100" s="4">
        <v>36530</v>
      </c>
      <c r="B100" s="13">
        <v>110.81968999999999</v>
      </c>
      <c r="C100" s="13">
        <v>97.383930000000007</v>
      </c>
      <c r="D100" s="40"/>
      <c r="E100" s="4">
        <f t="shared" si="1"/>
        <v>36530</v>
      </c>
      <c r="F100" s="14">
        <f>SUM(B$4:B100)/1000</f>
        <v>10.397315550000002</v>
      </c>
      <c r="G100" s="14">
        <f>SUM(C$4:C100)/1000</f>
        <v>8.7684480399999991</v>
      </c>
    </row>
    <row r="101" spans="1:7" x14ac:dyDescent="0.25">
      <c r="A101" s="4">
        <v>36531</v>
      </c>
      <c r="B101" s="13">
        <v>113.59914000000001</v>
      </c>
      <c r="C101" s="13">
        <v>92.880830000000003</v>
      </c>
      <c r="D101" s="40"/>
      <c r="E101" s="4">
        <f t="shared" si="1"/>
        <v>36531</v>
      </c>
      <c r="F101" s="14">
        <f>SUM(B$4:B101)/1000</f>
        <v>10.510914690000002</v>
      </c>
      <c r="G101" s="14">
        <f>SUM(C$4:C101)/1000</f>
        <v>8.8613288699999995</v>
      </c>
    </row>
    <row r="102" spans="1:7" x14ac:dyDescent="0.25">
      <c r="A102" s="4">
        <v>36532</v>
      </c>
      <c r="B102" s="13">
        <v>111.41895</v>
      </c>
      <c r="C102" s="13">
        <v>91.491119999999995</v>
      </c>
      <c r="D102" s="40"/>
      <c r="E102" s="4">
        <f t="shared" si="1"/>
        <v>36532</v>
      </c>
      <c r="F102" s="14">
        <f>SUM(B$4:B102)/1000</f>
        <v>10.622333640000001</v>
      </c>
      <c r="G102" s="14">
        <f>SUM(C$4:C102)/1000</f>
        <v>8.9528199900000001</v>
      </c>
    </row>
    <row r="103" spans="1:7" x14ac:dyDescent="0.25">
      <c r="A103" s="4">
        <v>36533</v>
      </c>
      <c r="B103" s="13">
        <v>109.94404</v>
      </c>
      <c r="C103" s="13">
        <v>98.941050000000004</v>
      </c>
      <c r="D103" s="40"/>
      <c r="E103" s="4">
        <f t="shared" si="1"/>
        <v>36533</v>
      </c>
      <c r="F103" s="14">
        <f>SUM(B$4:B103)/1000</f>
        <v>10.732277680000001</v>
      </c>
      <c r="G103" s="14">
        <f>SUM(C$4:C103)/1000</f>
        <v>9.0517610399999988</v>
      </c>
    </row>
    <row r="104" spans="1:7" x14ac:dyDescent="0.25">
      <c r="A104" s="4">
        <v>36534</v>
      </c>
      <c r="B104" s="13">
        <v>110.25199000000001</v>
      </c>
      <c r="C104" s="13">
        <v>81.817390000000003</v>
      </c>
      <c r="D104" s="40"/>
      <c r="E104" s="4">
        <f t="shared" si="1"/>
        <v>36534</v>
      </c>
      <c r="F104" s="14">
        <f>SUM(B$4:B104)/1000</f>
        <v>10.842529670000001</v>
      </c>
      <c r="G104" s="14">
        <f>SUM(C$4:C104)/1000</f>
        <v>9.13357843</v>
      </c>
    </row>
    <row r="105" spans="1:7" x14ac:dyDescent="0.25">
      <c r="A105" s="4">
        <v>36535</v>
      </c>
      <c r="B105" s="13">
        <v>106.65987</v>
      </c>
      <c r="C105" s="13">
        <v>87.254230000000007</v>
      </c>
      <c r="D105" s="40"/>
      <c r="E105" s="4">
        <f t="shared" si="1"/>
        <v>36535</v>
      </c>
      <c r="F105" s="14">
        <f>SUM(B$4:B105)/1000</f>
        <v>10.949189540000001</v>
      </c>
      <c r="G105" s="14">
        <f>SUM(C$4:C105)/1000</f>
        <v>9.2208326599999992</v>
      </c>
    </row>
    <row r="106" spans="1:7" x14ac:dyDescent="0.25">
      <c r="A106" s="4">
        <v>36536</v>
      </c>
      <c r="B106" s="13">
        <v>101.83058</v>
      </c>
      <c r="C106" s="13">
        <v>93.624430000000004</v>
      </c>
      <c r="D106" s="40"/>
      <c r="E106" s="4">
        <f t="shared" si="1"/>
        <v>36536</v>
      </c>
      <c r="F106" s="14">
        <f>SUM(B$4:B106)/1000</f>
        <v>11.05102012</v>
      </c>
      <c r="G106" s="14">
        <f>SUM(C$4:C106)/1000</f>
        <v>9.3144570899999994</v>
      </c>
    </row>
    <row r="107" spans="1:7" x14ac:dyDescent="0.25">
      <c r="A107" s="4">
        <v>36537</v>
      </c>
      <c r="B107" s="13">
        <v>101.78381</v>
      </c>
      <c r="C107" s="13">
        <v>82.98245</v>
      </c>
      <c r="D107" s="40"/>
      <c r="E107" s="4">
        <f t="shared" si="1"/>
        <v>36537</v>
      </c>
      <c r="F107" s="14">
        <f>SUM(B$4:B107)/1000</f>
        <v>11.152803930000001</v>
      </c>
      <c r="G107" s="14">
        <f>SUM(C$4:C107)/1000</f>
        <v>9.3974395399999988</v>
      </c>
    </row>
    <row r="108" spans="1:7" x14ac:dyDescent="0.25">
      <c r="A108" s="4">
        <v>36538</v>
      </c>
      <c r="B108" s="13">
        <v>101.05809000000001</v>
      </c>
      <c r="C108" s="13">
        <v>97.154210000000006</v>
      </c>
      <c r="D108" s="40"/>
      <c r="E108" s="4">
        <f t="shared" si="1"/>
        <v>36538</v>
      </c>
      <c r="F108" s="14">
        <f>SUM(B$4:B108)/1000</f>
        <v>11.253862020000001</v>
      </c>
      <c r="G108" s="14">
        <f>SUM(C$4:C108)/1000</f>
        <v>9.4945937499999999</v>
      </c>
    </row>
    <row r="109" spans="1:7" x14ac:dyDescent="0.25">
      <c r="A109" s="4">
        <v>36539</v>
      </c>
      <c r="B109" s="13">
        <v>105.60527</v>
      </c>
      <c r="C109" s="13">
        <v>93.55762</v>
      </c>
      <c r="D109" s="40"/>
      <c r="E109" s="4">
        <f t="shared" si="1"/>
        <v>36539</v>
      </c>
      <c r="F109" s="14">
        <f>SUM(B$4:B109)/1000</f>
        <v>11.359467290000003</v>
      </c>
      <c r="G109" s="14">
        <f>SUM(C$4:C109)/1000</f>
        <v>9.5881513700000003</v>
      </c>
    </row>
    <row r="110" spans="1:7" x14ac:dyDescent="0.25">
      <c r="A110" s="4">
        <v>36540</v>
      </c>
      <c r="B110" s="13">
        <v>106.69070000000001</v>
      </c>
      <c r="C110" s="13">
        <v>89.790189999999996</v>
      </c>
      <c r="D110" s="40"/>
      <c r="E110" s="4">
        <f t="shared" si="1"/>
        <v>36540</v>
      </c>
      <c r="F110" s="14">
        <f>SUM(B$4:B110)/1000</f>
        <v>11.466157990000001</v>
      </c>
      <c r="G110" s="14">
        <f>SUM(C$4:C110)/1000</f>
        <v>9.6779415599999989</v>
      </c>
    </row>
    <row r="111" spans="1:7" x14ac:dyDescent="0.25">
      <c r="A111" s="4">
        <v>36541</v>
      </c>
      <c r="B111" s="13">
        <v>102.23206</v>
      </c>
      <c r="C111" s="13">
        <v>88.624170000000007</v>
      </c>
      <c r="D111" s="40"/>
      <c r="E111" s="4">
        <f t="shared" si="1"/>
        <v>36541</v>
      </c>
      <c r="F111" s="14">
        <f>SUM(B$4:B111)/1000</f>
        <v>11.568390050000001</v>
      </c>
      <c r="G111" s="14">
        <f>SUM(C$4:C111)/1000</f>
        <v>9.7665657299999982</v>
      </c>
    </row>
    <row r="112" spans="1:7" x14ac:dyDescent="0.25">
      <c r="A112" s="4">
        <v>36542</v>
      </c>
      <c r="B112" s="13">
        <v>96.70147</v>
      </c>
      <c r="C112" s="13">
        <v>87.167410000000004</v>
      </c>
      <c r="D112" s="40"/>
      <c r="E112" s="4">
        <f t="shared" si="1"/>
        <v>36542</v>
      </c>
      <c r="F112" s="14">
        <f>SUM(B$4:B112)/1000</f>
        <v>11.665091520000002</v>
      </c>
      <c r="G112" s="14">
        <f>SUM(C$4:C112)/1000</f>
        <v>9.8537331399999992</v>
      </c>
    </row>
    <row r="113" spans="1:7" x14ac:dyDescent="0.25">
      <c r="A113" s="4">
        <v>36543</v>
      </c>
      <c r="B113" s="13">
        <v>96.450710000000001</v>
      </c>
      <c r="C113" s="13">
        <v>98.242909999999995</v>
      </c>
      <c r="D113" s="40"/>
      <c r="E113" s="4">
        <f t="shared" si="1"/>
        <v>36543</v>
      </c>
      <c r="F113" s="14">
        <f>SUM(B$4:B113)/1000</f>
        <v>11.761542230000002</v>
      </c>
      <c r="G113" s="14">
        <f>SUM(C$4:C113)/1000</f>
        <v>9.951976049999999</v>
      </c>
    </row>
    <row r="114" spans="1:7" x14ac:dyDescent="0.25">
      <c r="A114" s="4">
        <v>36544</v>
      </c>
      <c r="B114" s="13">
        <v>108.89002000000001</v>
      </c>
      <c r="C114" s="13">
        <v>87.999409999999997</v>
      </c>
      <c r="D114" s="40"/>
      <c r="E114" s="4">
        <f t="shared" si="1"/>
        <v>36544</v>
      </c>
      <c r="F114" s="14">
        <f>SUM(B$4:B114)/1000</f>
        <v>11.870432250000002</v>
      </c>
      <c r="G114" s="14">
        <f>SUM(C$4:C114)/1000</f>
        <v>10.039975459999999</v>
      </c>
    </row>
    <row r="115" spans="1:7" x14ac:dyDescent="0.25">
      <c r="A115" s="4">
        <v>36545</v>
      </c>
      <c r="B115" s="13">
        <v>109.71109</v>
      </c>
      <c r="C115" s="13">
        <v>93.887889999999999</v>
      </c>
      <c r="D115" s="40"/>
      <c r="E115" s="4">
        <f t="shared" si="1"/>
        <v>36545</v>
      </c>
      <c r="F115" s="14">
        <f>SUM(B$4:B115)/1000</f>
        <v>11.980143340000001</v>
      </c>
      <c r="G115" s="14">
        <f>SUM(C$4:C115)/1000</f>
        <v>10.13386335</v>
      </c>
    </row>
    <row r="116" spans="1:7" x14ac:dyDescent="0.25">
      <c r="A116" s="4">
        <v>36546</v>
      </c>
      <c r="B116" s="13">
        <v>110.10596</v>
      </c>
      <c r="C116" s="13">
        <v>91.804929999999999</v>
      </c>
      <c r="D116" s="40"/>
      <c r="E116" s="4">
        <f t="shared" si="1"/>
        <v>36546</v>
      </c>
      <c r="F116" s="14">
        <f>SUM(B$4:B116)/1000</f>
        <v>12.090249300000004</v>
      </c>
      <c r="G116" s="14">
        <f>SUM(C$4:C116)/1000</f>
        <v>10.225668280000001</v>
      </c>
    </row>
    <row r="117" spans="1:7" x14ac:dyDescent="0.25">
      <c r="A117" s="4">
        <v>36547</v>
      </c>
      <c r="B117" s="13">
        <v>106.83707</v>
      </c>
      <c r="C117" s="13">
        <v>93.431399999999996</v>
      </c>
      <c r="D117" s="40"/>
      <c r="E117" s="4">
        <f t="shared" si="1"/>
        <v>36547</v>
      </c>
      <c r="F117" s="14">
        <f>SUM(B$4:B117)/1000</f>
        <v>12.197086370000003</v>
      </c>
      <c r="G117" s="14">
        <f>SUM(C$4:C117)/1000</f>
        <v>10.319099679999999</v>
      </c>
    </row>
    <row r="118" spans="1:7" x14ac:dyDescent="0.25">
      <c r="A118" s="4">
        <v>36548</v>
      </c>
      <c r="B118" s="13">
        <v>108.11583</v>
      </c>
      <c r="C118" s="13">
        <v>98.011870000000002</v>
      </c>
      <c r="D118" s="40"/>
      <c r="E118" s="4">
        <f t="shared" si="1"/>
        <v>36548</v>
      </c>
      <c r="F118" s="14">
        <f>SUM(B$4:B118)/1000</f>
        <v>12.305202200000004</v>
      </c>
      <c r="G118" s="14">
        <f>SUM(C$4:C118)/1000</f>
        <v>10.41711155</v>
      </c>
    </row>
    <row r="119" spans="1:7" x14ac:dyDescent="0.25">
      <c r="A119" s="4">
        <v>36549</v>
      </c>
      <c r="B119" s="13">
        <v>108.66216</v>
      </c>
      <c r="C119" s="13">
        <v>94.738320000000002</v>
      </c>
      <c r="D119" s="40"/>
      <c r="E119" s="4">
        <f t="shared" si="1"/>
        <v>36549</v>
      </c>
      <c r="F119" s="14">
        <f>SUM(B$4:B119)/1000</f>
        <v>12.413864360000003</v>
      </c>
      <c r="G119" s="14">
        <f>SUM(C$4:C119)/1000</f>
        <v>10.511849870000001</v>
      </c>
    </row>
    <row r="120" spans="1:7" x14ac:dyDescent="0.25">
      <c r="A120" s="4">
        <v>36550</v>
      </c>
      <c r="B120" s="13">
        <v>103.4504</v>
      </c>
      <c r="C120" s="13">
        <v>76.713999999999999</v>
      </c>
      <c r="D120" s="40"/>
      <c r="E120" s="4">
        <f t="shared" si="1"/>
        <v>36550</v>
      </c>
      <c r="F120" s="14">
        <f>SUM(B$4:B120)/1000</f>
        <v>12.517314760000003</v>
      </c>
      <c r="G120" s="14">
        <f>SUM(C$4:C120)/1000</f>
        <v>10.58856387</v>
      </c>
    </row>
    <row r="121" spans="1:7" x14ac:dyDescent="0.25">
      <c r="A121" s="4">
        <v>36551</v>
      </c>
      <c r="B121" s="13">
        <v>97.561449999999994</v>
      </c>
      <c r="C121" s="13">
        <v>82.014579999999995</v>
      </c>
      <c r="D121" s="40"/>
      <c r="E121" s="4">
        <f t="shared" si="1"/>
        <v>36551</v>
      </c>
      <c r="F121" s="14">
        <f>SUM(B$4:B121)/1000</f>
        <v>12.614876210000002</v>
      </c>
      <c r="G121" s="14">
        <f>SUM(C$4:C121)/1000</f>
        <v>10.670578449999999</v>
      </c>
    </row>
    <row r="122" spans="1:7" x14ac:dyDescent="0.25">
      <c r="A122" s="4">
        <v>36552</v>
      </c>
      <c r="B122" s="13">
        <v>98.678039999999996</v>
      </c>
      <c r="C122" s="13">
        <v>88.68271</v>
      </c>
      <c r="D122" s="40"/>
      <c r="E122" s="4">
        <f t="shared" si="1"/>
        <v>36552</v>
      </c>
      <c r="F122" s="14">
        <f>SUM(B$4:B122)/1000</f>
        <v>12.713554250000003</v>
      </c>
      <c r="G122" s="14">
        <f>SUM(C$4:C122)/1000</f>
        <v>10.759261159999998</v>
      </c>
    </row>
    <row r="123" spans="1:7" x14ac:dyDescent="0.25">
      <c r="A123" s="4">
        <v>36553</v>
      </c>
      <c r="B123" s="13">
        <v>96.148570000000007</v>
      </c>
      <c r="C123" s="13">
        <v>90.760540000000006</v>
      </c>
      <c r="D123" s="40"/>
      <c r="E123" s="4">
        <f t="shared" si="1"/>
        <v>36553</v>
      </c>
      <c r="F123" s="14">
        <f>SUM(B$4:B123)/1000</f>
        <v>12.809702820000002</v>
      </c>
      <c r="G123" s="14">
        <f>SUM(C$4:C123)/1000</f>
        <v>10.850021699999997</v>
      </c>
    </row>
    <row r="124" spans="1:7" x14ac:dyDescent="0.25">
      <c r="A124" s="4">
        <v>36554</v>
      </c>
      <c r="B124" s="13">
        <v>95.739930000000001</v>
      </c>
      <c r="C124" s="13">
        <v>96.802620000000005</v>
      </c>
      <c r="D124" s="40"/>
      <c r="E124" s="4">
        <f t="shared" si="1"/>
        <v>36554</v>
      </c>
      <c r="F124" s="14">
        <f>SUM(B$4:B124)/1000</f>
        <v>12.905442750000002</v>
      </c>
      <c r="G124" s="14">
        <f>SUM(C$4:C124)/1000</f>
        <v>10.946824319999997</v>
      </c>
    </row>
    <row r="125" spans="1:7" x14ac:dyDescent="0.25">
      <c r="A125" s="4">
        <v>36555</v>
      </c>
      <c r="B125" s="13">
        <v>94.968249999999998</v>
      </c>
      <c r="C125" s="13">
        <v>89.276970000000006</v>
      </c>
      <c r="D125" s="40"/>
      <c r="E125" s="4">
        <f t="shared" si="1"/>
        <v>36555</v>
      </c>
      <c r="F125" s="14">
        <f>SUM(B$4:B125)/1000</f>
        <v>13.000411000000001</v>
      </c>
      <c r="G125" s="14">
        <f>SUM(C$4:C125)/1000</f>
        <v>11.03610129</v>
      </c>
    </row>
    <row r="126" spans="1:7" x14ac:dyDescent="0.25">
      <c r="A126" s="4">
        <v>36556</v>
      </c>
      <c r="B126" s="13">
        <v>93.559359999999998</v>
      </c>
      <c r="C126" s="13">
        <v>91.153620000000004</v>
      </c>
      <c r="D126" s="40"/>
      <c r="E126" s="4">
        <f t="shared" si="1"/>
        <v>36556</v>
      </c>
      <c r="F126" s="14">
        <f>SUM(B$4:B126)/1000</f>
        <v>13.093970360000002</v>
      </c>
      <c r="G126" s="14">
        <f>SUM(C$4:C126)/1000</f>
        <v>11.127254909999998</v>
      </c>
    </row>
    <row r="127" spans="1:7" x14ac:dyDescent="0.25">
      <c r="A127" s="4">
        <v>36557</v>
      </c>
      <c r="B127" s="13">
        <v>91.021289999999993</v>
      </c>
      <c r="C127" s="13">
        <v>91.753150000000005</v>
      </c>
      <c r="D127" s="40"/>
      <c r="E127" s="4">
        <f t="shared" si="1"/>
        <v>36557</v>
      </c>
      <c r="F127" s="14">
        <f>SUM(B$4:B127)/1000</f>
        <v>13.184991650000002</v>
      </c>
      <c r="G127" s="14">
        <f>SUM(C$4:C127)/1000</f>
        <v>11.219008059999998</v>
      </c>
    </row>
    <row r="128" spans="1:7" x14ac:dyDescent="0.25">
      <c r="A128" s="4">
        <v>36558</v>
      </c>
      <c r="B128" s="13">
        <v>91.00676</v>
      </c>
      <c r="C128" s="13">
        <v>91.254249999999999</v>
      </c>
      <c r="D128" s="40"/>
      <c r="E128" s="4">
        <f t="shared" si="1"/>
        <v>36558</v>
      </c>
      <c r="F128" s="14">
        <f>SUM(B$4:B128)/1000</f>
        <v>13.275998410000001</v>
      </c>
      <c r="G128" s="14">
        <f>SUM(C$4:C128)/1000</f>
        <v>11.310262309999999</v>
      </c>
    </row>
    <row r="129" spans="1:7" x14ac:dyDescent="0.25">
      <c r="A129" s="4">
        <v>36559</v>
      </c>
      <c r="B129" s="13">
        <v>96.990020000000001</v>
      </c>
      <c r="C129" s="13">
        <v>91.259010000000004</v>
      </c>
      <c r="D129" s="40"/>
      <c r="E129" s="4">
        <f t="shared" si="1"/>
        <v>36559</v>
      </c>
      <c r="F129" s="14">
        <f>SUM(B$4:B129)/1000</f>
        <v>13.372988430000001</v>
      </c>
      <c r="G129" s="14">
        <f>SUM(C$4:C129)/1000</f>
        <v>11.401521319999999</v>
      </c>
    </row>
    <row r="130" spans="1:7" x14ac:dyDescent="0.25">
      <c r="A130" s="4">
        <v>36560</v>
      </c>
      <c r="B130" s="13">
        <v>96.643010000000004</v>
      </c>
      <c r="C130" s="13">
        <v>90.563609999999997</v>
      </c>
      <c r="D130" s="40"/>
      <c r="E130" s="4">
        <f t="shared" si="1"/>
        <v>36560</v>
      </c>
      <c r="F130" s="14">
        <f>SUM(B$4:B130)/1000</f>
        <v>13.469631440000001</v>
      </c>
      <c r="G130" s="14">
        <f>SUM(C$4:C130)/1000</f>
        <v>11.492084929999997</v>
      </c>
    </row>
    <row r="131" spans="1:7" x14ac:dyDescent="0.25">
      <c r="A131" s="4">
        <v>36561</v>
      </c>
      <c r="B131" s="13">
        <v>92.855180000000004</v>
      </c>
      <c r="C131" s="13">
        <v>91.004180000000005</v>
      </c>
      <c r="D131" s="40"/>
      <c r="E131" s="4">
        <f t="shared" si="1"/>
        <v>36561</v>
      </c>
      <c r="F131" s="14">
        <f>SUM(B$4:B131)/1000</f>
        <v>13.562486620000001</v>
      </c>
      <c r="G131" s="14">
        <f>SUM(C$4:C131)/1000</f>
        <v>11.583089109999998</v>
      </c>
    </row>
    <row r="132" spans="1:7" x14ac:dyDescent="0.25">
      <c r="A132" s="4">
        <v>36562</v>
      </c>
      <c r="B132" s="13">
        <v>91.178870000000003</v>
      </c>
      <c r="C132" s="13">
        <v>86.214079999999996</v>
      </c>
      <c r="D132" s="40"/>
      <c r="E132" s="4">
        <f t="shared" si="1"/>
        <v>36562</v>
      </c>
      <c r="F132" s="14">
        <f>SUM(B$4:B132)/1000</f>
        <v>13.653665490000002</v>
      </c>
      <c r="G132" s="14">
        <f>SUM(C$4:C132)/1000</f>
        <v>11.669303189999997</v>
      </c>
    </row>
    <row r="133" spans="1:7" x14ac:dyDescent="0.25">
      <c r="A133" s="4">
        <v>36563</v>
      </c>
      <c r="B133" s="13">
        <v>95.619829999999993</v>
      </c>
      <c r="C133" s="13">
        <v>89.153019999999998</v>
      </c>
      <c r="D133" s="40"/>
      <c r="E133" s="4">
        <f t="shared" ref="E133:E186" si="2">A133</f>
        <v>36563</v>
      </c>
      <c r="F133" s="14">
        <f>SUM(B$4:B133)/1000</f>
        <v>13.74928532</v>
      </c>
      <c r="G133" s="14">
        <f>SUM(C$4:C133)/1000</f>
        <v>11.758456209999997</v>
      </c>
    </row>
    <row r="134" spans="1:7" x14ac:dyDescent="0.25">
      <c r="A134" s="4">
        <v>36564</v>
      </c>
      <c r="B134" s="13">
        <v>97.611549999999994</v>
      </c>
      <c r="C134" s="13">
        <v>89.141599999999997</v>
      </c>
      <c r="D134" s="40"/>
      <c r="E134" s="4">
        <f t="shared" si="2"/>
        <v>36564</v>
      </c>
      <c r="F134" s="14">
        <f>SUM(B$4:B134)/1000</f>
        <v>13.84689687</v>
      </c>
      <c r="G134" s="14">
        <f>SUM(C$4:C134)/1000</f>
        <v>11.847597809999998</v>
      </c>
    </row>
    <row r="135" spans="1:7" x14ac:dyDescent="0.25">
      <c r="A135" s="4">
        <v>36565</v>
      </c>
      <c r="B135" s="13">
        <v>96.279129999999995</v>
      </c>
      <c r="C135" s="13">
        <v>90.121939999999995</v>
      </c>
      <c r="D135" s="40"/>
      <c r="E135" s="4">
        <f t="shared" si="2"/>
        <v>36565</v>
      </c>
      <c r="F135" s="14">
        <f>SUM(B$4:B135)/1000</f>
        <v>13.943176000000001</v>
      </c>
      <c r="G135" s="14">
        <f>SUM(C$4:C135)/1000</f>
        <v>11.937719749999996</v>
      </c>
    </row>
    <row r="136" spans="1:7" x14ac:dyDescent="0.25">
      <c r="A136" s="4">
        <v>36566</v>
      </c>
      <c r="B136" s="13">
        <v>89.214920000000006</v>
      </c>
      <c r="C136" s="13">
        <v>88.81908</v>
      </c>
      <c r="D136" s="40"/>
      <c r="E136" s="4">
        <f t="shared" si="2"/>
        <v>36566</v>
      </c>
      <c r="F136" s="14">
        <f>SUM(B$4:B136)/1000</f>
        <v>14.032390920000001</v>
      </c>
      <c r="G136" s="14">
        <f>SUM(C$4:C136)/1000</f>
        <v>12.026538829999996</v>
      </c>
    </row>
    <row r="137" spans="1:7" x14ac:dyDescent="0.25">
      <c r="A137" s="4">
        <v>36567</v>
      </c>
      <c r="B137" s="13">
        <v>94.926950000000005</v>
      </c>
      <c r="C137" s="13">
        <v>88.875100000000003</v>
      </c>
      <c r="D137" s="40"/>
      <c r="E137" s="4">
        <f t="shared" si="2"/>
        <v>36567</v>
      </c>
      <c r="F137" s="14">
        <f>SUM(B$4:B137)/1000</f>
        <v>14.127317870000001</v>
      </c>
      <c r="G137" s="14">
        <f>SUM(C$4:C137)/1000</f>
        <v>12.115413929999995</v>
      </c>
    </row>
    <row r="138" spans="1:7" x14ac:dyDescent="0.25">
      <c r="A138" s="4">
        <v>36568</v>
      </c>
      <c r="B138" s="13">
        <v>99.955770000000001</v>
      </c>
      <c r="C138" s="13">
        <v>86.615889999999993</v>
      </c>
      <c r="D138" s="40"/>
      <c r="E138" s="4">
        <f t="shared" si="2"/>
        <v>36568</v>
      </c>
      <c r="F138" s="14">
        <f>SUM(B$4:B138)/1000</f>
        <v>14.227273640000002</v>
      </c>
      <c r="G138" s="14">
        <f>SUM(C$4:C138)/1000</f>
        <v>12.202029819999995</v>
      </c>
    </row>
    <row r="139" spans="1:7" x14ac:dyDescent="0.25">
      <c r="A139" s="4">
        <v>36569</v>
      </c>
      <c r="B139" s="13">
        <v>104.31655000000001</v>
      </c>
      <c r="C139" s="13">
        <v>86.376289999999997</v>
      </c>
      <c r="D139" s="40"/>
      <c r="E139" s="4">
        <f t="shared" si="2"/>
        <v>36569</v>
      </c>
      <c r="F139" s="14">
        <f>SUM(B$4:B139)/1000</f>
        <v>14.33159019</v>
      </c>
      <c r="G139" s="14">
        <f>SUM(C$4:C139)/1000</f>
        <v>12.288406109999995</v>
      </c>
    </row>
    <row r="140" spans="1:7" x14ac:dyDescent="0.25">
      <c r="A140" s="4">
        <v>36570</v>
      </c>
      <c r="B140" s="13">
        <v>102.03196</v>
      </c>
      <c r="C140" s="13">
        <v>85.738150000000005</v>
      </c>
      <c r="D140" s="40"/>
      <c r="E140" s="4">
        <f t="shared" si="2"/>
        <v>36570</v>
      </c>
      <c r="F140" s="14">
        <f>SUM(B$4:B140)/1000</f>
        <v>14.433622150000001</v>
      </c>
      <c r="G140" s="14">
        <f>SUM(C$4:C140)/1000</f>
        <v>12.374144259999994</v>
      </c>
    </row>
    <row r="141" spans="1:7" x14ac:dyDescent="0.25">
      <c r="A141" s="4">
        <v>36571</v>
      </c>
      <c r="B141" s="13">
        <v>103.42489</v>
      </c>
      <c r="C141" s="13">
        <v>86.303340000000006</v>
      </c>
      <c r="D141" s="40"/>
      <c r="E141" s="4">
        <f t="shared" si="2"/>
        <v>36571</v>
      </c>
      <c r="F141" s="14">
        <f>SUM(B$4:B141)/1000</f>
        <v>14.537047040000001</v>
      </c>
      <c r="G141" s="14">
        <f>SUM(C$4:C141)/1000</f>
        <v>12.460447599999995</v>
      </c>
    </row>
    <row r="142" spans="1:7" x14ac:dyDescent="0.25">
      <c r="A142" s="4">
        <v>36572</v>
      </c>
      <c r="B142" s="13">
        <v>99.055250000000001</v>
      </c>
      <c r="C142" s="13">
        <v>84.720269999999999</v>
      </c>
      <c r="D142" s="40"/>
      <c r="E142" s="4">
        <f t="shared" si="2"/>
        <v>36572</v>
      </c>
      <c r="F142" s="14">
        <f>SUM(B$4:B142)/1000</f>
        <v>14.63610229</v>
      </c>
      <c r="G142" s="14">
        <f>SUM(C$4:C142)/1000</f>
        <v>12.545167869999993</v>
      </c>
    </row>
    <row r="143" spans="1:7" x14ac:dyDescent="0.25">
      <c r="A143" s="4">
        <v>36573</v>
      </c>
      <c r="B143" s="13">
        <v>98.718059999999994</v>
      </c>
      <c r="C143" s="13">
        <v>87.785039999999995</v>
      </c>
      <c r="D143" s="40"/>
      <c r="E143" s="4">
        <f t="shared" si="2"/>
        <v>36573</v>
      </c>
      <c r="F143" s="14">
        <f>SUM(B$4:B143)/1000</f>
        <v>14.73482035</v>
      </c>
      <c r="G143" s="14">
        <f>SUM(C$4:C143)/1000</f>
        <v>12.632952909999995</v>
      </c>
    </row>
    <row r="144" spans="1:7" x14ac:dyDescent="0.25">
      <c r="A144" s="4">
        <v>36574</v>
      </c>
      <c r="B144" s="13">
        <v>101.46550999999999</v>
      </c>
      <c r="C144" s="13">
        <v>88.085290000000001</v>
      </c>
      <c r="D144" s="40"/>
      <c r="E144" s="4">
        <f t="shared" si="2"/>
        <v>36574</v>
      </c>
      <c r="F144" s="14">
        <f>SUM(B$4:B144)/1000</f>
        <v>14.83628586</v>
      </c>
      <c r="G144" s="14">
        <f>SUM(C$4:C144)/1000</f>
        <v>12.721038199999995</v>
      </c>
    </row>
    <row r="145" spans="1:7" x14ac:dyDescent="0.25">
      <c r="A145" s="4">
        <v>36575</v>
      </c>
      <c r="B145" s="13">
        <v>103.84157</v>
      </c>
      <c r="C145" s="13">
        <v>85.688320000000004</v>
      </c>
      <c r="D145" s="40"/>
      <c r="E145" s="4">
        <f t="shared" si="2"/>
        <v>36575</v>
      </c>
      <c r="F145" s="14">
        <f>SUM(B$4:B145)/1000</f>
        <v>14.94012743</v>
      </c>
      <c r="G145" s="14">
        <f>SUM(C$4:C145)/1000</f>
        <v>12.806726519999994</v>
      </c>
    </row>
    <row r="146" spans="1:7" x14ac:dyDescent="0.25">
      <c r="A146" s="4">
        <v>36576</v>
      </c>
      <c r="B146" s="13">
        <v>102.75905</v>
      </c>
      <c r="C146" s="13">
        <v>88.920400000000001</v>
      </c>
      <c r="D146" s="40"/>
      <c r="E146" s="4">
        <f t="shared" si="2"/>
        <v>36576</v>
      </c>
      <c r="F146" s="14">
        <f>SUM(B$4:B146)/1000</f>
        <v>15.042886480000002</v>
      </c>
      <c r="G146" s="14">
        <f>SUM(C$4:C146)/1000</f>
        <v>12.895646919999995</v>
      </c>
    </row>
    <row r="147" spans="1:7" x14ac:dyDescent="0.25">
      <c r="A147" s="4">
        <v>36577</v>
      </c>
      <c r="B147" s="13">
        <v>98.673270000000002</v>
      </c>
      <c r="C147" s="13">
        <v>88.681250000000006</v>
      </c>
      <c r="D147" s="40"/>
      <c r="E147" s="4">
        <f t="shared" si="2"/>
        <v>36577</v>
      </c>
      <c r="F147" s="14">
        <f>SUM(B$4:B147)/1000</f>
        <v>15.141559750000001</v>
      </c>
      <c r="G147" s="14">
        <f>SUM(C$4:C147)/1000</f>
        <v>12.984328169999996</v>
      </c>
    </row>
    <row r="148" spans="1:7" x14ac:dyDescent="0.25">
      <c r="A148" s="4">
        <v>36578</v>
      </c>
      <c r="B148" s="13">
        <v>102.88446999999999</v>
      </c>
      <c r="C148" s="13">
        <v>90.826679999999996</v>
      </c>
      <c r="D148" s="40"/>
      <c r="E148" s="4">
        <f t="shared" si="2"/>
        <v>36578</v>
      </c>
      <c r="F148" s="14">
        <f>SUM(B$4:B148)/1000</f>
        <v>15.244444220000002</v>
      </c>
      <c r="G148" s="14">
        <f>SUM(C$4:C148)/1000</f>
        <v>13.075154849999995</v>
      </c>
    </row>
    <row r="149" spans="1:7" x14ac:dyDescent="0.25">
      <c r="A149" s="4">
        <v>36579</v>
      </c>
      <c r="B149" s="13">
        <v>95.683329999999998</v>
      </c>
      <c r="C149" s="13">
        <v>94.736379999999997</v>
      </c>
      <c r="D149" s="40"/>
      <c r="E149" s="4">
        <f t="shared" si="2"/>
        <v>36579</v>
      </c>
      <c r="F149" s="14">
        <f>SUM(B$4:B149)/1000</f>
        <v>15.340127550000002</v>
      </c>
      <c r="G149" s="14">
        <f>SUM(C$4:C149)/1000</f>
        <v>13.169891229999996</v>
      </c>
    </row>
    <row r="150" spans="1:7" x14ac:dyDescent="0.25">
      <c r="A150" s="4">
        <v>36580</v>
      </c>
      <c r="B150" s="13">
        <v>80.114279999999994</v>
      </c>
      <c r="C150" s="13">
        <v>95.816879999999998</v>
      </c>
      <c r="D150" s="40"/>
      <c r="E150" s="4">
        <f t="shared" si="2"/>
        <v>36580</v>
      </c>
      <c r="F150" s="14">
        <f>SUM(B$4:B150)/1000</f>
        <v>15.42024183</v>
      </c>
      <c r="G150" s="14">
        <f>SUM(C$4:C150)/1000</f>
        <v>13.265708109999997</v>
      </c>
    </row>
    <row r="151" spans="1:7" x14ac:dyDescent="0.25">
      <c r="A151" s="4">
        <v>36581</v>
      </c>
      <c r="B151" s="13">
        <v>89.162719999999993</v>
      </c>
      <c r="C151" s="13">
        <v>94.098849999999999</v>
      </c>
      <c r="D151" s="40"/>
      <c r="E151" s="4">
        <f t="shared" si="2"/>
        <v>36581</v>
      </c>
      <c r="F151" s="14">
        <f>SUM(B$4:B151)/1000</f>
        <v>15.509404550000001</v>
      </c>
      <c r="G151" s="14">
        <f>SUM(C$4:C151)/1000</f>
        <v>13.359806959999997</v>
      </c>
    </row>
    <row r="152" spans="1:7" x14ac:dyDescent="0.25">
      <c r="A152" s="4">
        <v>36582</v>
      </c>
      <c r="B152" s="13">
        <v>97.137950000000004</v>
      </c>
      <c r="C152" s="13">
        <v>92.921719999999993</v>
      </c>
      <c r="D152" s="40"/>
      <c r="E152" s="4">
        <f t="shared" si="2"/>
        <v>36582</v>
      </c>
      <c r="F152" s="14">
        <f>SUM(B$4:B152)/1000</f>
        <v>15.606542500000002</v>
      </c>
      <c r="G152" s="14">
        <f>SUM(C$4:C152)/1000</f>
        <v>13.452728679999996</v>
      </c>
    </row>
    <row r="153" spans="1:7" x14ac:dyDescent="0.25">
      <c r="A153" s="4">
        <v>36583</v>
      </c>
      <c r="B153" s="13">
        <v>96.978809999999996</v>
      </c>
      <c r="C153" s="13">
        <v>96.318629999999999</v>
      </c>
      <c r="D153" s="40"/>
      <c r="E153" s="4">
        <f t="shared" si="2"/>
        <v>36583</v>
      </c>
      <c r="F153" s="14">
        <f>SUM(B$4:B153)/1000</f>
        <v>15.703521310000001</v>
      </c>
      <c r="G153" s="14">
        <f>SUM(C$4:C153)/1000</f>
        <v>13.549047309999997</v>
      </c>
    </row>
    <row r="154" spans="1:7" x14ac:dyDescent="0.25">
      <c r="A154" s="4">
        <v>36584</v>
      </c>
      <c r="B154" s="13">
        <v>95.685149999999993</v>
      </c>
      <c r="C154" s="13">
        <v>93.75864</v>
      </c>
      <c r="D154" s="40"/>
      <c r="E154" s="4">
        <f t="shared" si="2"/>
        <v>36584</v>
      </c>
      <c r="F154" s="14">
        <f>SUM(B$4:B154)/1000</f>
        <v>15.799206460000001</v>
      </c>
      <c r="G154" s="14">
        <f>SUM(C$4:C154)/1000</f>
        <v>13.642805949999996</v>
      </c>
    </row>
    <row r="155" spans="1:7" x14ac:dyDescent="0.25">
      <c r="A155" s="4">
        <v>36585</v>
      </c>
      <c r="B155" s="13"/>
      <c r="C155" s="13">
        <v>88.997339999999994</v>
      </c>
      <c r="D155" s="40"/>
      <c r="E155" s="4">
        <f t="shared" si="2"/>
        <v>36585</v>
      </c>
      <c r="F155" s="14">
        <f>SUM(B$4:B155)/1000</f>
        <v>15.799206460000001</v>
      </c>
      <c r="G155" s="14">
        <f>SUM(C$4:C155)/1000</f>
        <v>13.731803289999997</v>
      </c>
    </row>
    <row r="156" spans="1:7" x14ac:dyDescent="0.25">
      <c r="A156" s="4">
        <v>36586</v>
      </c>
      <c r="B156" s="13">
        <v>98.347939999999994</v>
      </c>
      <c r="C156" s="13">
        <v>83.953590000000005</v>
      </c>
      <c r="D156" s="40"/>
      <c r="E156" s="4">
        <f t="shared" si="2"/>
        <v>36586</v>
      </c>
      <c r="F156" s="14">
        <f>SUM(B$4:B156)/1000</f>
        <v>15.897554400000001</v>
      </c>
      <c r="G156" s="14">
        <f>SUM(C$4:C156)/1000</f>
        <v>13.815756879999995</v>
      </c>
    </row>
    <row r="157" spans="1:7" x14ac:dyDescent="0.25">
      <c r="A157" s="4">
        <v>36587</v>
      </c>
      <c r="B157" s="13">
        <v>87.777370000000005</v>
      </c>
      <c r="C157" s="13">
        <v>85.859650000000002</v>
      </c>
      <c r="D157" s="40"/>
      <c r="E157" s="4">
        <f t="shared" si="2"/>
        <v>36587</v>
      </c>
      <c r="F157" s="14">
        <f>SUM(B$4:B157)/1000</f>
        <v>15.98533177</v>
      </c>
      <c r="G157" s="14">
        <f>SUM(C$4:C157)/1000</f>
        <v>13.901616529999997</v>
      </c>
    </row>
    <row r="158" spans="1:7" x14ac:dyDescent="0.25">
      <c r="A158" s="4">
        <v>36588</v>
      </c>
      <c r="B158" s="13">
        <v>87.166690000000003</v>
      </c>
      <c r="C158" s="13">
        <v>85.00958</v>
      </c>
      <c r="D158" s="40"/>
      <c r="E158" s="4">
        <f t="shared" si="2"/>
        <v>36588</v>
      </c>
      <c r="F158" s="14">
        <f>SUM(B$4:B158)/1000</f>
        <v>16.072498460000002</v>
      </c>
      <c r="G158" s="14">
        <f>SUM(C$4:C158)/1000</f>
        <v>13.986626109999996</v>
      </c>
    </row>
    <row r="159" spans="1:7" x14ac:dyDescent="0.25">
      <c r="A159" s="4">
        <v>36589</v>
      </c>
      <c r="B159" s="13">
        <v>92.047120000000007</v>
      </c>
      <c r="C159" s="13">
        <v>85.819749999999999</v>
      </c>
      <c r="D159" s="40"/>
      <c r="E159" s="4">
        <f t="shared" si="2"/>
        <v>36589</v>
      </c>
      <c r="F159" s="14">
        <f>SUM(B$4:B159)/1000</f>
        <v>16.164545579999999</v>
      </c>
      <c r="G159" s="14">
        <f>SUM(C$4:C159)/1000</f>
        <v>14.072445859999997</v>
      </c>
    </row>
    <row r="160" spans="1:7" x14ac:dyDescent="0.25">
      <c r="A160" s="4">
        <v>36590</v>
      </c>
      <c r="B160" s="13">
        <v>97.989090000000004</v>
      </c>
      <c r="C160" s="13">
        <v>86.487480000000005</v>
      </c>
      <c r="D160" s="40"/>
      <c r="E160" s="4">
        <f t="shared" si="2"/>
        <v>36590</v>
      </c>
      <c r="F160" s="14">
        <f>SUM(B$4:B160)/1000</f>
        <v>16.262534670000001</v>
      </c>
      <c r="G160" s="14">
        <f>SUM(C$4:C160)/1000</f>
        <v>14.158933339999995</v>
      </c>
    </row>
    <row r="161" spans="1:7" x14ac:dyDescent="0.25">
      <c r="A161" s="4">
        <v>36591</v>
      </c>
      <c r="B161" s="13">
        <v>93.572050000000004</v>
      </c>
      <c r="C161" s="13">
        <v>93.668229999999994</v>
      </c>
      <c r="D161" s="40"/>
      <c r="E161" s="4">
        <f t="shared" si="2"/>
        <v>36591</v>
      </c>
      <c r="F161" s="14">
        <f>SUM(B$4:B161)/1000</f>
        <v>16.35610672</v>
      </c>
      <c r="G161" s="14">
        <f>SUM(C$4:C161)/1000</f>
        <v>14.252601569999996</v>
      </c>
    </row>
    <row r="162" spans="1:7" x14ac:dyDescent="0.25">
      <c r="A162" s="4">
        <v>36592</v>
      </c>
      <c r="B162" s="13">
        <v>93.374830000000003</v>
      </c>
      <c r="C162" s="13">
        <v>92.33466</v>
      </c>
      <c r="D162" s="40"/>
      <c r="E162" s="4">
        <f t="shared" si="2"/>
        <v>36592</v>
      </c>
      <c r="F162" s="14">
        <f>SUM(B$4:B162)/1000</f>
        <v>16.449481550000002</v>
      </c>
      <c r="G162" s="14">
        <f>SUM(C$4:C162)/1000</f>
        <v>14.344936229999997</v>
      </c>
    </row>
    <row r="163" spans="1:7" x14ac:dyDescent="0.25">
      <c r="A163" s="4">
        <v>36593</v>
      </c>
      <c r="B163" s="13">
        <v>81.990899999999996</v>
      </c>
      <c r="C163" s="13">
        <v>91.171289999999999</v>
      </c>
      <c r="D163" s="40"/>
      <c r="E163" s="4">
        <f t="shared" si="2"/>
        <v>36593</v>
      </c>
      <c r="F163" s="14">
        <f>SUM(B$4:B163)/1000</f>
        <v>16.531472450000003</v>
      </c>
      <c r="G163" s="14">
        <f>SUM(C$4:C163)/1000</f>
        <v>14.436107519999997</v>
      </c>
    </row>
    <row r="164" spans="1:7" x14ac:dyDescent="0.25">
      <c r="A164" s="4">
        <v>36594</v>
      </c>
      <c r="B164" s="13">
        <v>90.055269999999993</v>
      </c>
      <c r="C164" s="13">
        <v>94.476529999999997</v>
      </c>
      <c r="D164" s="40"/>
      <c r="E164" s="4">
        <f t="shared" si="2"/>
        <v>36594</v>
      </c>
      <c r="F164" s="14">
        <f>SUM(B$4:B164)/1000</f>
        <v>16.621527720000003</v>
      </c>
      <c r="G164" s="14">
        <f>SUM(C$4:C164)/1000</f>
        <v>14.530584049999996</v>
      </c>
    </row>
    <row r="165" spans="1:7" x14ac:dyDescent="0.25">
      <c r="A165" s="4">
        <v>36595</v>
      </c>
      <c r="B165" s="13">
        <v>99.57611</v>
      </c>
      <c r="C165" s="13">
        <v>95.144670000000005</v>
      </c>
      <c r="D165" s="40"/>
      <c r="E165" s="4">
        <f t="shared" si="2"/>
        <v>36595</v>
      </c>
      <c r="F165" s="14">
        <f>SUM(B$4:B165)/1000</f>
        <v>16.721103830000004</v>
      </c>
      <c r="G165" s="14">
        <f>SUM(C$4:C165)/1000</f>
        <v>14.625728719999996</v>
      </c>
    </row>
    <row r="166" spans="1:7" x14ac:dyDescent="0.25">
      <c r="A166" s="4">
        <v>36596</v>
      </c>
      <c r="B166" s="13">
        <v>99.431089999999998</v>
      </c>
      <c r="C166" s="13">
        <v>88.683149999999998</v>
      </c>
      <c r="D166" s="40"/>
      <c r="E166" s="4">
        <f t="shared" si="2"/>
        <v>36596</v>
      </c>
      <c r="F166" s="14">
        <f>SUM(B$4:B166)/1000</f>
        <v>16.820534920000004</v>
      </c>
      <c r="G166" s="14">
        <f>SUM(C$4:C166)/1000</f>
        <v>14.714411869999996</v>
      </c>
    </row>
    <row r="167" spans="1:7" x14ac:dyDescent="0.25">
      <c r="A167" s="4">
        <v>36597</v>
      </c>
      <c r="B167" s="13">
        <v>100.22498</v>
      </c>
      <c r="C167" s="13">
        <v>92.597740000000002</v>
      </c>
      <c r="D167" s="40"/>
      <c r="E167" s="4">
        <f t="shared" si="2"/>
        <v>36597</v>
      </c>
      <c r="F167" s="14">
        <f>SUM(B$4:B167)/1000</f>
        <v>16.9207599</v>
      </c>
      <c r="G167" s="14">
        <f>SUM(C$4:C167)/1000</f>
        <v>14.807009609999996</v>
      </c>
    </row>
    <row r="168" spans="1:7" x14ac:dyDescent="0.25">
      <c r="A168" s="4">
        <v>36598</v>
      </c>
      <c r="B168" s="13">
        <v>101.53995</v>
      </c>
      <c r="C168" s="13">
        <v>93.076580000000007</v>
      </c>
      <c r="D168" s="40"/>
      <c r="E168" s="4">
        <f t="shared" si="2"/>
        <v>36598</v>
      </c>
      <c r="F168" s="14">
        <f>SUM(B$4:B168)/1000</f>
        <v>17.02229985</v>
      </c>
      <c r="G168" s="14">
        <f>SUM(C$4:C168)/1000</f>
        <v>14.900086189999996</v>
      </c>
    </row>
    <row r="169" spans="1:7" x14ac:dyDescent="0.25">
      <c r="A169" s="4">
        <v>36599</v>
      </c>
      <c r="B169" s="13">
        <v>101.63339999999999</v>
      </c>
      <c r="C169" s="13">
        <v>91.706059999999994</v>
      </c>
      <c r="D169" s="40"/>
      <c r="E169" s="4">
        <f t="shared" si="2"/>
        <v>36599</v>
      </c>
      <c r="F169" s="14">
        <f>SUM(B$4:B169)/1000</f>
        <v>17.123933249999997</v>
      </c>
      <c r="G169" s="14">
        <f>SUM(C$4:C169)/1000</f>
        <v>14.991792249999996</v>
      </c>
    </row>
    <row r="170" spans="1:7" x14ac:dyDescent="0.25">
      <c r="A170" s="4">
        <v>36600</v>
      </c>
      <c r="B170" s="13">
        <v>95.572429999999997</v>
      </c>
      <c r="C170" s="13">
        <v>90.549059999999997</v>
      </c>
      <c r="D170" s="40"/>
      <c r="E170" s="4">
        <f t="shared" si="2"/>
        <v>36600</v>
      </c>
      <c r="F170" s="14">
        <f>SUM(B$4:B170)/1000</f>
        <v>17.219505679999997</v>
      </c>
      <c r="G170" s="14">
        <f>SUM(C$4:C170)/1000</f>
        <v>15.082341309999997</v>
      </c>
    </row>
    <row r="171" spans="1:7" x14ac:dyDescent="0.25">
      <c r="A171" s="4">
        <v>36601</v>
      </c>
      <c r="B171" s="13">
        <v>100.89794999999999</v>
      </c>
      <c r="C171" s="13">
        <v>80.761020000000002</v>
      </c>
      <c r="D171" s="40"/>
      <c r="E171" s="4">
        <f t="shared" si="2"/>
        <v>36601</v>
      </c>
      <c r="F171" s="14">
        <f>SUM(B$4:B171)/1000</f>
        <v>17.320403629999998</v>
      </c>
      <c r="G171" s="14">
        <f>SUM(C$4:C171)/1000</f>
        <v>15.163102329999996</v>
      </c>
    </row>
    <row r="172" spans="1:7" x14ac:dyDescent="0.25">
      <c r="A172" s="4">
        <v>36602</v>
      </c>
      <c r="B172" s="13">
        <v>100.02145</v>
      </c>
      <c r="C172" s="13">
        <v>86.470320000000001</v>
      </c>
      <c r="D172" s="40"/>
      <c r="E172" s="4">
        <f t="shared" si="2"/>
        <v>36602</v>
      </c>
      <c r="F172" s="14">
        <f>SUM(B$4:B172)/1000</f>
        <v>17.420425079999998</v>
      </c>
      <c r="G172" s="14">
        <f>SUM(C$4:C172)/1000</f>
        <v>15.249572649999996</v>
      </c>
    </row>
    <row r="173" spans="1:7" x14ac:dyDescent="0.25">
      <c r="A173" s="4">
        <v>36603</v>
      </c>
      <c r="B173" s="13">
        <v>100.74781</v>
      </c>
      <c r="C173" s="13">
        <v>75.000299999999996</v>
      </c>
      <c r="D173" s="40"/>
      <c r="E173" s="4">
        <f t="shared" si="2"/>
        <v>36603</v>
      </c>
      <c r="F173" s="14">
        <f>SUM(B$4:B173)/1000</f>
        <v>17.521172889999999</v>
      </c>
      <c r="G173" s="14">
        <f>SUM(C$4:C173)/1000</f>
        <v>15.324572949999997</v>
      </c>
    </row>
    <row r="174" spans="1:7" x14ac:dyDescent="0.25">
      <c r="A174" s="4">
        <v>36604</v>
      </c>
      <c r="B174" s="13">
        <v>100.11604</v>
      </c>
      <c r="C174" s="13">
        <v>74.39658</v>
      </c>
      <c r="D174" s="40"/>
      <c r="E174" s="4">
        <f t="shared" si="2"/>
        <v>36604</v>
      </c>
      <c r="F174" s="14">
        <f>SUM(B$4:B174)/1000</f>
        <v>17.621288929999999</v>
      </c>
      <c r="G174" s="14">
        <f>SUM(C$4:C174)/1000</f>
        <v>15.398969529999997</v>
      </c>
    </row>
    <row r="175" spans="1:7" x14ac:dyDescent="0.25">
      <c r="A175" s="4">
        <v>36605</v>
      </c>
      <c r="B175" s="13">
        <v>98.237589999999997</v>
      </c>
      <c r="C175" s="13">
        <v>83.078999999999994</v>
      </c>
      <c r="D175" s="40"/>
      <c r="E175" s="4">
        <f t="shared" si="2"/>
        <v>36605</v>
      </c>
      <c r="F175" s="14">
        <f>SUM(B$4:B175)/1000</f>
        <v>17.719526519999999</v>
      </c>
      <c r="G175" s="14">
        <f>SUM(C$4:C175)/1000</f>
        <v>15.482048529999997</v>
      </c>
    </row>
    <row r="176" spans="1:7" x14ac:dyDescent="0.25">
      <c r="A176" s="4">
        <v>36606</v>
      </c>
      <c r="B176" s="13">
        <v>88.376679999999993</v>
      </c>
      <c r="C176" s="13">
        <v>93.100530000000006</v>
      </c>
      <c r="D176" s="40"/>
      <c r="E176" s="4">
        <f t="shared" si="2"/>
        <v>36606</v>
      </c>
      <c r="F176" s="14">
        <f>SUM(B$4:B176)/1000</f>
        <v>17.807903200000002</v>
      </c>
      <c r="G176" s="14">
        <f>SUM(C$4:C176)/1000</f>
        <v>15.575149059999996</v>
      </c>
    </row>
    <row r="177" spans="1:7" x14ac:dyDescent="0.25">
      <c r="A177" s="4">
        <v>36607</v>
      </c>
      <c r="B177" s="13">
        <v>105.13621000000001</v>
      </c>
      <c r="C177" s="13">
        <v>86.927779999999998</v>
      </c>
      <c r="D177" s="40"/>
      <c r="E177" s="4">
        <f t="shared" si="2"/>
        <v>36607</v>
      </c>
      <c r="F177" s="14">
        <f>SUM(B$4:B177)/1000</f>
        <v>17.91303941</v>
      </c>
      <c r="G177" s="14">
        <f>SUM(C$4:C177)/1000</f>
        <v>15.662076839999996</v>
      </c>
    </row>
    <row r="178" spans="1:7" x14ac:dyDescent="0.25">
      <c r="A178" s="4">
        <v>36608</v>
      </c>
      <c r="B178" s="13">
        <v>104.37179999999999</v>
      </c>
      <c r="C178" s="13">
        <v>88.876909999999995</v>
      </c>
      <c r="D178" s="40"/>
      <c r="E178" s="4">
        <f t="shared" si="2"/>
        <v>36608</v>
      </c>
      <c r="F178" s="14">
        <f>SUM(B$4:B178)/1000</f>
        <v>18.017411210000002</v>
      </c>
      <c r="G178" s="14">
        <f>SUM(C$4:C178)/1000</f>
        <v>15.750953749999997</v>
      </c>
    </row>
    <row r="179" spans="1:7" x14ac:dyDescent="0.25">
      <c r="A179" s="4">
        <v>36609</v>
      </c>
      <c r="B179" s="13">
        <v>102.26649999999999</v>
      </c>
      <c r="C179" s="13">
        <v>94.465280000000007</v>
      </c>
      <c r="D179" s="40"/>
      <c r="E179" s="4">
        <f t="shared" si="2"/>
        <v>36609</v>
      </c>
      <c r="F179" s="14">
        <f>SUM(B$4:B179)/1000</f>
        <v>18.119677710000005</v>
      </c>
      <c r="G179" s="14">
        <f>SUM(C$4:C179)/1000</f>
        <v>15.845419029999997</v>
      </c>
    </row>
    <row r="180" spans="1:7" x14ac:dyDescent="0.25">
      <c r="A180" s="4">
        <v>36610</v>
      </c>
      <c r="B180" s="13">
        <v>95.915610000000001</v>
      </c>
      <c r="C180" s="13">
        <v>93.455070000000006</v>
      </c>
      <c r="D180" s="40"/>
      <c r="E180" s="4">
        <f t="shared" si="2"/>
        <v>36610</v>
      </c>
      <c r="F180" s="14">
        <f>SUM(B$4:B180)/1000</f>
        <v>18.215593320000004</v>
      </c>
      <c r="G180" s="14">
        <f>SUM(C$4:C180)/1000</f>
        <v>15.938874099999998</v>
      </c>
    </row>
    <row r="181" spans="1:7" x14ac:dyDescent="0.25">
      <c r="A181" s="4">
        <v>36611</v>
      </c>
      <c r="B181" s="13">
        <v>101.32742</v>
      </c>
      <c r="C181" s="13">
        <v>92.254949999999994</v>
      </c>
      <c r="D181" s="40"/>
      <c r="E181" s="4">
        <f t="shared" si="2"/>
        <v>36611</v>
      </c>
      <c r="F181" s="14">
        <f>SUM(B$4:B181)/1000</f>
        <v>18.316920740000004</v>
      </c>
      <c r="G181" s="14">
        <f>SUM(C$4:C181)/1000</f>
        <v>16.031129049999997</v>
      </c>
    </row>
    <row r="182" spans="1:7" x14ac:dyDescent="0.25">
      <c r="A182" s="4">
        <v>36612</v>
      </c>
      <c r="B182" s="13">
        <v>105.18147</v>
      </c>
      <c r="C182" s="13">
        <v>94.212789999999998</v>
      </c>
      <c r="D182" s="40"/>
      <c r="E182" s="4">
        <f t="shared" si="2"/>
        <v>36612</v>
      </c>
      <c r="F182" s="14">
        <f>SUM(B$4:B182)/1000</f>
        <v>18.422102210000006</v>
      </c>
      <c r="G182" s="14">
        <f>SUM(C$4:C182)/1000</f>
        <v>16.125341839999997</v>
      </c>
    </row>
    <row r="183" spans="1:7" x14ac:dyDescent="0.25">
      <c r="A183" s="4">
        <v>36613</v>
      </c>
      <c r="B183" s="13">
        <v>103.55842</v>
      </c>
      <c r="C183" s="13">
        <v>91.028530000000003</v>
      </c>
      <c r="D183" s="40"/>
      <c r="E183" s="4">
        <f t="shared" si="2"/>
        <v>36613</v>
      </c>
      <c r="F183" s="14">
        <f>SUM(B$4:B183)/1000</f>
        <v>18.525660630000004</v>
      </c>
      <c r="G183" s="14">
        <f>SUM(C$4:C183)/1000</f>
        <v>16.216370369999996</v>
      </c>
    </row>
    <row r="184" spans="1:7" x14ac:dyDescent="0.25">
      <c r="A184" s="4">
        <v>36614</v>
      </c>
      <c r="B184" s="13">
        <v>99.923519999999996</v>
      </c>
      <c r="C184" s="13">
        <v>91.733760000000004</v>
      </c>
      <c r="D184" s="40"/>
      <c r="E184" s="4">
        <f t="shared" si="2"/>
        <v>36614</v>
      </c>
      <c r="F184" s="14">
        <f>SUM(B$4:B184)/1000</f>
        <v>18.625584150000005</v>
      </c>
      <c r="G184" s="14">
        <f>SUM(C$4:C184)/1000</f>
        <v>16.308104129999997</v>
      </c>
    </row>
    <row r="185" spans="1:7" x14ac:dyDescent="0.25">
      <c r="A185" s="4">
        <v>36615</v>
      </c>
      <c r="B185" s="13">
        <v>89.856449999999995</v>
      </c>
      <c r="C185" s="13">
        <v>87.244829999999993</v>
      </c>
      <c r="D185" s="40"/>
      <c r="E185" s="4">
        <f t="shared" si="2"/>
        <v>36615</v>
      </c>
      <c r="F185" s="14">
        <f>SUM(B$4:B185)/1000</f>
        <v>18.715440600000004</v>
      </c>
      <c r="G185" s="14">
        <f>SUM(C$4:C185)/1000</f>
        <v>16.395348959999996</v>
      </c>
    </row>
    <row r="186" spans="1:7" x14ac:dyDescent="0.25">
      <c r="A186" s="4">
        <v>36616</v>
      </c>
      <c r="B186" s="13">
        <v>93.355739999999997</v>
      </c>
      <c r="C186" s="13">
        <v>91.965770000000006</v>
      </c>
      <c r="D186" s="40"/>
      <c r="E186" s="4">
        <f t="shared" si="2"/>
        <v>36616</v>
      </c>
      <c r="F186" s="14">
        <f>SUM(B$4:B186)/1000</f>
        <v>18.808796340000004</v>
      </c>
      <c r="G186" s="14">
        <f>SUM(C$4:C186)/1000</f>
        <v>16.487314729999994</v>
      </c>
    </row>
    <row r="200" spans="5:5" x14ac:dyDescent="0.25">
      <c r="E200" s="4"/>
    </row>
    <row r="201" spans="5:5" x14ac:dyDescent="0.25">
      <c r="E201" s="4"/>
    </row>
    <row r="202" spans="5:5" x14ac:dyDescent="0.25">
      <c r="E202" s="4"/>
    </row>
    <row r="203" spans="5:5" x14ac:dyDescent="0.25">
      <c r="E203" s="4"/>
    </row>
    <row r="204" spans="5:5" x14ac:dyDescent="0.25">
      <c r="E204" s="4"/>
    </row>
    <row r="205" spans="5:5" x14ac:dyDescent="0.25">
      <c r="E205" s="4"/>
    </row>
    <row r="206" spans="5:5" x14ac:dyDescent="0.25">
      <c r="E206" s="4"/>
    </row>
    <row r="207" spans="5:5" x14ac:dyDescent="0.25">
      <c r="E207" s="4"/>
    </row>
    <row r="208" spans="5:5" x14ac:dyDescent="0.25">
      <c r="E208" s="4"/>
    </row>
    <row r="209" spans="5:5" x14ac:dyDescent="0.25">
      <c r="E209" s="4"/>
    </row>
    <row r="210" spans="5:5" x14ac:dyDescent="0.25">
      <c r="E210" s="4"/>
    </row>
    <row r="211" spans="5:5" x14ac:dyDescent="0.25">
      <c r="E211" s="4"/>
    </row>
    <row r="212" spans="5:5" x14ac:dyDescent="0.25">
      <c r="E212" s="4"/>
    </row>
    <row r="213" spans="5:5" x14ac:dyDescent="0.25">
      <c r="E213" s="4"/>
    </row>
    <row r="214" spans="5:5" x14ac:dyDescent="0.25">
      <c r="E214" s="4"/>
    </row>
    <row r="215" spans="5:5" x14ac:dyDescent="0.25">
      <c r="E215" s="4"/>
    </row>
    <row r="216" spans="5:5" x14ac:dyDescent="0.25">
      <c r="E216" s="4"/>
    </row>
    <row r="217" spans="5:5" x14ac:dyDescent="0.25">
      <c r="E217" s="4"/>
    </row>
    <row r="218" spans="5:5" x14ac:dyDescent="0.25">
      <c r="E218" s="4"/>
    </row>
    <row r="219" spans="5:5" x14ac:dyDescent="0.25">
      <c r="E219" s="4"/>
    </row>
    <row r="220" spans="5:5" x14ac:dyDescent="0.25">
      <c r="E220" s="4"/>
    </row>
    <row r="221" spans="5:5" x14ac:dyDescent="0.25">
      <c r="E221" s="4"/>
    </row>
    <row r="222" spans="5:5" x14ac:dyDescent="0.25">
      <c r="E222" s="4"/>
    </row>
    <row r="223" spans="5:5" x14ac:dyDescent="0.25">
      <c r="E223" s="4"/>
    </row>
    <row r="224" spans="5:5" x14ac:dyDescent="0.25">
      <c r="E224" s="4"/>
    </row>
    <row r="225" spans="5:5" x14ac:dyDescent="0.25">
      <c r="E225" s="4"/>
    </row>
    <row r="226" spans="5:5" x14ac:dyDescent="0.25">
      <c r="E226" s="4"/>
    </row>
    <row r="227" spans="5:5" x14ac:dyDescent="0.25">
      <c r="E227" s="4"/>
    </row>
    <row r="228" spans="5:5" x14ac:dyDescent="0.25">
      <c r="E228" s="4"/>
    </row>
    <row r="229" spans="5:5" x14ac:dyDescent="0.25">
      <c r="E229" s="4"/>
    </row>
    <row r="230" spans="5:5" x14ac:dyDescent="0.25">
      <c r="E230" s="4"/>
    </row>
    <row r="231" spans="5:5" x14ac:dyDescent="0.25">
      <c r="E231" s="4"/>
    </row>
    <row r="232" spans="5:5" x14ac:dyDescent="0.25">
      <c r="E232" s="4"/>
    </row>
    <row r="233" spans="5:5" x14ac:dyDescent="0.25">
      <c r="E233" s="4"/>
    </row>
    <row r="234" spans="5:5" x14ac:dyDescent="0.25">
      <c r="E234" s="4"/>
    </row>
    <row r="235" spans="5:5" x14ac:dyDescent="0.25">
      <c r="E235" s="4"/>
    </row>
    <row r="236" spans="5:5" x14ac:dyDescent="0.25">
      <c r="E236" s="4"/>
    </row>
    <row r="237" spans="5:5" x14ac:dyDescent="0.25">
      <c r="E237" s="4"/>
    </row>
    <row r="238" spans="5:5" x14ac:dyDescent="0.25">
      <c r="E238" s="4"/>
    </row>
    <row r="239" spans="5:5" x14ac:dyDescent="0.25">
      <c r="E239" s="4"/>
    </row>
    <row r="240" spans="5:5" x14ac:dyDescent="0.25">
      <c r="E240" s="4"/>
    </row>
    <row r="241" spans="5:5" x14ac:dyDescent="0.25">
      <c r="E241" s="4"/>
    </row>
    <row r="242" spans="5:5" x14ac:dyDescent="0.25">
      <c r="E242" s="4"/>
    </row>
    <row r="243" spans="5:5" x14ac:dyDescent="0.25">
      <c r="E243" s="4"/>
    </row>
    <row r="244" spans="5:5" x14ac:dyDescent="0.25">
      <c r="E244" s="4"/>
    </row>
    <row r="245" spans="5:5" x14ac:dyDescent="0.25">
      <c r="E245" s="4"/>
    </row>
    <row r="246" spans="5:5" x14ac:dyDescent="0.25">
      <c r="E246" s="4"/>
    </row>
    <row r="247" spans="5:5" x14ac:dyDescent="0.25">
      <c r="E247" s="4"/>
    </row>
    <row r="248" spans="5:5" x14ac:dyDescent="0.25">
      <c r="E248" s="4"/>
    </row>
    <row r="249" spans="5:5" x14ac:dyDescent="0.25">
      <c r="E249" s="4"/>
    </row>
    <row r="250" spans="5:5" x14ac:dyDescent="0.25">
      <c r="E250" s="4"/>
    </row>
    <row r="251" spans="5:5" x14ac:dyDescent="0.25">
      <c r="E251" s="4"/>
    </row>
    <row r="252" spans="5:5" x14ac:dyDescent="0.25">
      <c r="E252" s="4"/>
    </row>
    <row r="253" spans="5:5" x14ac:dyDescent="0.25">
      <c r="E253" s="4"/>
    </row>
    <row r="254" spans="5:5" x14ac:dyDescent="0.25">
      <c r="E254" s="4"/>
    </row>
    <row r="255" spans="5:5" x14ac:dyDescent="0.25">
      <c r="E255" s="4"/>
    </row>
    <row r="256" spans="5:5" x14ac:dyDescent="0.25">
      <c r="E256" s="4"/>
    </row>
    <row r="257" spans="5:5" x14ac:dyDescent="0.25">
      <c r="E257" s="4"/>
    </row>
    <row r="258" spans="5:5" x14ac:dyDescent="0.25">
      <c r="E258" s="4"/>
    </row>
    <row r="259" spans="5:5" x14ac:dyDescent="0.25">
      <c r="E259" s="4"/>
    </row>
    <row r="260" spans="5:5" x14ac:dyDescent="0.25">
      <c r="E260" s="4"/>
    </row>
    <row r="261" spans="5:5" x14ac:dyDescent="0.25">
      <c r="E261" s="4"/>
    </row>
    <row r="262" spans="5:5" x14ac:dyDescent="0.25">
      <c r="E262" s="4"/>
    </row>
    <row r="263" spans="5:5" x14ac:dyDescent="0.25">
      <c r="E263" s="4"/>
    </row>
    <row r="264" spans="5:5" x14ac:dyDescent="0.25">
      <c r="E264" s="4"/>
    </row>
    <row r="265" spans="5:5" x14ac:dyDescent="0.25">
      <c r="E265" s="4"/>
    </row>
    <row r="266" spans="5:5" x14ac:dyDescent="0.25">
      <c r="E266" s="4"/>
    </row>
    <row r="267" spans="5:5" x14ac:dyDescent="0.25">
      <c r="E267" s="4"/>
    </row>
    <row r="268" spans="5:5" x14ac:dyDescent="0.25">
      <c r="E268" s="4"/>
    </row>
    <row r="269" spans="5:5" x14ac:dyDescent="0.25">
      <c r="E269" s="4"/>
    </row>
    <row r="270" spans="5:5" x14ac:dyDescent="0.25">
      <c r="E270" s="4"/>
    </row>
    <row r="271" spans="5:5" x14ac:dyDescent="0.25">
      <c r="E271" s="4"/>
    </row>
    <row r="272" spans="5:5" x14ac:dyDescent="0.25">
      <c r="E272" s="4"/>
    </row>
    <row r="273" spans="5:5" x14ac:dyDescent="0.25">
      <c r="E273" s="4"/>
    </row>
    <row r="274" spans="5:5" x14ac:dyDescent="0.25">
      <c r="E274" s="4"/>
    </row>
    <row r="275" spans="5:5" x14ac:dyDescent="0.25">
      <c r="E275" s="4"/>
    </row>
    <row r="276" spans="5:5" x14ac:dyDescent="0.25">
      <c r="E276" s="4"/>
    </row>
    <row r="277" spans="5:5" x14ac:dyDescent="0.25">
      <c r="E277" s="4"/>
    </row>
    <row r="278" spans="5:5" x14ac:dyDescent="0.25">
      <c r="E278" s="4"/>
    </row>
    <row r="279" spans="5:5" x14ac:dyDescent="0.25">
      <c r="E279" s="4"/>
    </row>
    <row r="280" spans="5:5" x14ac:dyDescent="0.25">
      <c r="E280" s="4"/>
    </row>
    <row r="281" spans="5:5" x14ac:dyDescent="0.25">
      <c r="E281" s="4"/>
    </row>
    <row r="282" spans="5:5" x14ac:dyDescent="0.25">
      <c r="E282" s="4"/>
    </row>
    <row r="283" spans="5:5" x14ac:dyDescent="0.25">
      <c r="E283" s="4"/>
    </row>
    <row r="284" spans="5:5" x14ac:dyDescent="0.25">
      <c r="E284" s="4"/>
    </row>
    <row r="285" spans="5:5" x14ac:dyDescent="0.25">
      <c r="E285" s="4"/>
    </row>
    <row r="286" spans="5:5" x14ac:dyDescent="0.25">
      <c r="E286" s="4"/>
    </row>
    <row r="287" spans="5:5" x14ac:dyDescent="0.25">
      <c r="E287" s="4"/>
    </row>
    <row r="288" spans="5:5" x14ac:dyDescent="0.25">
      <c r="E288" s="4"/>
    </row>
    <row r="289" spans="5:5" x14ac:dyDescent="0.25">
      <c r="E289" s="4"/>
    </row>
    <row r="290" spans="5:5" x14ac:dyDescent="0.25">
      <c r="E290" s="4"/>
    </row>
    <row r="291" spans="5:5" x14ac:dyDescent="0.25">
      <c r="E291" s="4"/>
    </row>
    <row r="292" spans="5:5" x14ac:dyDescent="0.25">
      <c r="E292" s="4"/>
    </row>
    <row r="293" spans="5:5" x14ac:dyDescent="0.25">
      <c r="E293" s="4"/>
    </row>
    <row r="294" spans="5:5" x14ac:dyDescent="0.25">
      <c r="E294" s="4"/>
    </row>
    <row r="295" spans="5:5" x14ac:dyDescent="0.25">
      <c r="E295" s="4"/>
    </row>
    <row r="296" spans="5:5" x14ac:dyDescent="0.25">
      <c r="E296" s="4"/>
    </row>
    <row r="297" spans="5:5" x14ac:dyDescent="0.25">
      <c r="E297" s="4"/>
    </row>
    <row r="298" spans="5:5" x14ac:dyDescent="0.25">
      <c r="E298" s="4"/>
    </row>
    <row r="299" spans="5:5" x14ac:dyDescent="0.25">
      <c r="E299" s="4"/>
    </row>
    <row r="300" spans="5:5" x14ac:dyDescent="0.25">
      <c r="E300" s="4"/>
    </row>
    <row r="301" spans="5:5" x14ac:dyDescent="0.25">
      <c r="E301" s="4"/>
    </row>
    <row r="302" spans="5:5" x14ac:dyDescent="0.25">
      <c r="E302" s="4"/>
    </row>
    <row r="303" spans="5:5" x14ac:dyDescent="0.25">
      <c r="E303" s="4"/>
    </row>
    <row r="304" spans="5:5" x14ac:dyDescent="0.25">
      <c r="E304" s="4"/>
    </row>
    <row r="305" spans="5:5" x14ac:dyDescent="0.25">
      <c r="E305" s="4"/>
    </row>
    <row r="306" spans="5:5" x14ac:dyDescent="0.25">
      <c r="E306" s="4"/>
    </row>
    <row r="307" spans="5:5" x14ac:dyDescent="0.25">
      <c r="E307" s="4"/>
    </row>
    <row r="308" spans="5:5" x14ac:dyDescent="0.25">
      <c r="E308" s="4"/>
    </row>
    <row r="309" spans="5:5" x14ac:dyDescent="0.25">
      <c r="E309" s="4"/>
    </row>
    <row r="310" spans="5:5" x14ac:dyDescent="0.25">
      <c r="E310" s="4"/>
    </row>
    <row r="311" spans="5:5" x14ac:dyDescent="0.25">
      <c r="E311" s="4"/>
    </row>
    <row r="312" spans="5:5" x14ac:dyDescent="0.25">
      <c r="E312" s="4"/>
    </row>
    <row r="313" spans="5:5" x14ac:dyDescent="0.25">
      <c r="E313" s="4"/>
    </row>
    <row r="314" spans="5:5" x14ac:dyDescent="0.25">
      <c r="E314" s="4"/>
    </row>
    <row r="315" spans="5:5" x14ac:dyDescent="0.25">
      <c r="E315" s="4"/>
    </row>
    <row r="316" spans="5:5" x14ac:dyDescent="0.25">
      <c r="E316" s="4"/>
    </row>
    <row r="317" spans="5:5" x14ac:dyDescent="0.25">
      <c r="E317" s="4"/>
    </row>
    <row r="318" spans="5:5" x14ac:dyDescent="0.25">
      <c r="E318" s="4"/>
    </row>
    <row r="319" spans="5:5" x14ac:dyDescent="0.25">
      <c r="E319" s="4"/>
    </row>
    <row r="320" spans="5:5" x14ac:dyDescent="0.25">
      <c r="E320" s="4"/>
    </row>
    <row r="321" spans="5:5" x14ac:dyDescent="0.25">
      <c r="E321" s="4"/>
    </row>
    <row r="322" spans="5:5" x14ac:dyDescent="0.25">
      <c r="E322" s="4"/>
    </row>
    <row r="323" spans="5:5" x14ac:dyDescent="0.25">
      <c r="E323" s="4"/>
    </row>
    <row r="324" spans="5:5" x14ac:dyDescent="0.25">
      <c r="E324" s="4"/>
    </row>
    <row r="325" spans="5:5" x14ac:dyDescent="0.25">
      <c r="E325" s="4"/>
    </row>
    <row r="326" spans="5:5" x14ac:dyDescent="0.25">
      <c r="E326" s="4"/>
    </row>
    <row r="327" spans="5:5" x14ac:dyDescent="0.25">
      <c r="E327" s="4"/>
    </row>
    <row r="328" spans="5:5" x14ac:dyDescent="0.25">
      <c r="E328" s="4"/>
    </row>
    <row r="329" spans="5:5" x14ac:dyDescent="0.25">
      <c r="E329" s="4"/>
    </row>
    <row r="330" spans="5:5" x14ac:dyDescent="0.25">
      <c r="E330" s="4"/>
    </row>
    <row r="331" spans="5:5" x14ac:dyDescent="0.25">
      <c r="E331" s="4"/>
    </row>
    <row r="332" spans="5:5" x14ac:dyDescent="0.25">
      <c r="E332" s="4"/>
    </row>
    <row r="333" spans="5:5" x14ac:dyDescent="0.25">
      <c r="E333" s="4"/>
    </row>
    <row r="334" spans="5:5" x14ac:dyDescent="0.25">
      <c r="E334" s="4"/>
    </row>
    <row r="335" spans="5:5" x14ac:dyDescent="0.25">
      <c r="E335" s="4"/>
    </row>
    <row r="336" spans="5:5" x14ac:dyDescent="0.25">
      <c r="E336" s="4"/>
    </row>
    <row r="337" spans="5:5" x14ac:dyDescent="0.25">
      <c r="E337" s="4"/>
    </row>
    <row r="338" spans="5:5" x14ac:dyDescent="0.25">
      <c r="E338" s="4"/>
    </row>
    <row r="339" spans="5:5" x14ac:dyDescent="0.25">
      <c r="E339" s="4"/>
    </row>
    <row r="340" spans="5:5" x14ac:dyDescent="0.25">
      <c r="E340" s="4"/>
    </row>
    <row r="341" spans="5:5" x14ac:dyDescent="0.25">
      <c r="E341" s="4"/>
    </row>
    <row r="342" spans="5:5" x14ac:dyDescent="0.25">
      <c r="E342" s="4"/>
    </row>
    <row r="343" spans="5:5" x14ac:dyDescent="0.25">
      <c r="E343" s="4"/>
    </row>
    <row r="344" spans="5:5" x14ac:dyDescent="0.25">
      <c r="E344" s="4"/>
    </row>
    <row r="345" spans="5:5" x14ac:dyDescent="0.25">
      <c r="E345" s="4"/>
    </row>
    <row r="346" spans="5:5" x14ac:dyDescent="0.25">
      <c r="E346" s="4"/>
    </row>
    <row r="347" spans="5:5" x14ac:dyDescent="0.25">
      <c r="E347" s="4"/>
    </row>
    <row r="348" spans="5:5" x14ac:dyDescent="0.25">
      <c r="E348" s="4"/>
    </row>
    <row r="349" spans="5:5" x14ac:dyDescent="0.25">
      <c r="E349" s="4"/>
    </row>
    <row r="350" spans="5:5" x14ac:dyDescent="0.25">
      <c r="E350" s="4"/>
    </row>
    <row r="351" spans="5:5" x14ac:dyDescent="0.25">
      <c r="E351" s="4"/>
    </row>
    <row r="352" spans="5:5" x14ac:dyDescent="0.25">
      <c r="E352" s="4"/>
    </row>
    <row r="353" spans="5:5" x14ac:dyDescent="0.25">
      <c r="E353" s="4"/>
    </row>
    <row r="354" spans="5:5" x14ac:dyDescent="0.25">
      <c r="E354" s="4"/>
    </row>
    <row r="355" spans="5:5" x14ac:dyDescent="0.25">
      <c r="E355" s="4"/>
    </row>
    <row r="356" spans="5:5" x14ac:dyDescent="0.25">
      <c r="E356" s="4"/>
    </row>
    <row r="357" spans="5:5" x14ac:dyDescent="0.25">
      <c r="E357" s="4"/>
    </row>
    <row r="358" spans="5:5" x14ac:dyDescent="0.25">
      <c r="E358" s="4"/>
    </row>
    <row r="359" spans="5:5" x14ac:dyDescent="0.25">
      <c r="E359" s="4"/>
    </row>
    <row r="360" spans="5:5" x14ac:dyDescent="0.25">
      <c r="E360" s="4"/>
    </row>
    <row r="361" spans="5:5" x14ac:dyDescent="0.25">
      <c r="E361" s="4"/>
    </row>
    <row r="362" spans="5:5" x14ac:dyDescent="0.25">
      <c r="E362" s="4"/>
    </row>
    <row r="363" spans="5:5" x14ac:dyDescent="0.25">
      <c r="E363" s="4"/>
    </row>
    <row r="364" spans="5:5" x14ac:dyDescent="0.25">
      <c r="E364" s="4"/>
    </row>
    <row r="365" spans="5:5" x14ac:dyDescent="0.25">
      <c r="E365" s="4"/>
    </row>
    <row r="366" spans="5:5" x14ac:dyDescent="0.25">
      <c r="E366" s="4"/>
    </row>
    <row r="367" spans="5:5" x14ac:dyDescent="0.25">
      <c r="E367" s="4"/>
    </row>
    <row r="368" spans="5:5" x14ac:dyDescent="0.25">
      <c r="E368" s="4"/>
    </row>
    <row r="369" spans="5:5" x14ac:dyDescent="0.25">
      <c r="E369" s="4"/>
    </row>
    <row r="370" spans="5:5" x14ac:dyDescent="0.25">
      <c r="E370" s="4"/>
    </row>
    <row r="371" spans="5:5" x14ac:dyDescent="0.25">
      <c r="E371" s="4"/>
    </row>
    <row r="372" spans="5:5" x14ac:dyDescent="0.25">
      <c r="E372" s="4"/>
    </row>
    <row r="373" spans="5:5" x14ac:dyDescent="0.25">
      <c r="E373" s="4"/>
    </row>
    <row r="374" spans="5:5" x14ac:dyDescent="0.25">
      <c r="E374" s="4"/>
    </row>
    <row r="375" spans="5:5" x14ac:dyDescent="0.25">
      <c r="E375" s="4"/>
    </row>
    <row r="376" spans="5:5" x14ac:dyDescent="0.25">
      <c r="E376" s="4"/>
    </row>
    <row r="377" spans="5:5" x14ac:dyDescent="0.25">
      <c r="E377" s="4"/>
    </row>
    <row r="378" spans="5:5" x14ac:dyDescent="0.25">
      <c r="E378" s="4"/>
    </row>
    <row r="379" spans="5:5" x14ac:dyDescent="0.25">
      <c r="E379" s="4"/>
    </row>
    <row r="380" spans="5:5" x14ac:dyDescent="0.25">
      <c r="E380" s="4"/>
    </row>
    <row r="381" spans="5:5" x14ac:dyDescent="0.25">
      <c r="E381" s="4"/>
    </row>
    <row r="382" spans="5:5" x14ac:dyDescent="0.25">
      <c r="E382" s="4"/>
    </row>
    <row r="383" spans="5:5" x14ac:dyDescent="0.25">
      <c r="E383" s="4"/>
    </row>
    <row r="384" spans="5:5" x14ac:dyDescent="0.25">
      <c r="E384" s="4"/>
    </row>
    <row r="385" spans="5:5" x14ac:dyDescent="0.25">
      <c r="E385" s="4"/>
    </row>
    <row r="386" spans="5:5" x14ac:dyDescent="0.25">
      <c r="E386" s="4"/>
    </row>
    <row r="387" spans="5:5" x14ac:dyDescent="0.25">
      <c r="E387" s="4"/>
    </row>
    <row r="388" spans="5:5" x14ac:dyDescent="0.25">
      <c r="E388" s="4"/>
    </row>
    <row r="389" spans="5:5" x14ac:dyDescent="0.25">
      <c r="E389" s="4"/>
    </row>
    <row r="390" spans="5:5" x14ac:dyDescent="0.25">
      <c r="E390" s="4"/>
    </row>
    <row r="391" spans="5:5" x14ac:dyDescent="0.25">
      <c r="E391" s="4"/>
    </row>
    <row r="392" spans="5:5" x14ac:dyDescent="0.25">
      <c r="E392" s="4"/>
    </row>
    <row r="393" spans="5:5" x14ac:dyDescent="0.25">
      <c r="E393" s="4"/>
    </row>
    <row r="394" spans="5:5" x14ac:dyDescent="0.25">
      <c r="E394" s="4"/>
    </row>
    <row r="395" spans="5:5" x14ac:dyDescent="0.25">
      <c r="E395" s="4"/>
    </row>
    <row r="396" spans="5:5" x14ac:dyDescent="0.25">
      <c r="E396" s="4"/>
    </row>
    <row r="397" spans="5:5" x14ac:dyDescent="0.25">
      <c r="E397" s="4"/>
    </row>
    <row r="398" spans="5:5" x14ac:dyDescent="0.25">
      <c r="E398" s="4"/>
    </row>
    <row r="399" spans="5:5" x14ac:dyDescent="0.25">
      <c r="E399" s="4"/>
    </row>
    <row r="400" spans="5:5" x14ac:dyDescent="0.25">
      <c r="E400" s="4"/>
    </row>
    <row r="401" spans="5:5" x14ac:dyDescent="0.25">
      <c r="E401" s="4"/>
    </row>
    <row r="402" spans="5:5" x14ac:dyDescent="0.25">
      <c r="E402" s="4"/>
    </row>
    <row r="403" spans="5:5" x14ac:dyDescent="0.25">
      <c r="E403" s="4"/>
    </row>
    <row r="404" spans="5:5" x14ac:dyDescent="0.25">
      <c r="E404" s="4"/>
    </row>
    <row r="405" spans="5:5" x14ac:dyDescent="0.25">
      <c r="E405" s="4"/>
    </row>
    <row r="406" spans="5:5" x14ac:dyDescent="0.25">
      <c r="E406" s="4"/>
    </row>
    <row r="407" spans="5:5" x14ac:dyDescent="0.25">
      <c r="E407" s="4"/>
    </row>
    <row r="408" spans="5:5" x14ac:dyDescent="0.25">
      <c r="E408" s="4"/>
    </row>
    <row r="409" spans="5:5" x14ac:dyDescent="0.25">
      <c r="E409" s="4"/>
    </row>
    <row r="410" spans="5:5" x14ac:dyDescent="0.25">
      <c r="E410" s="4"/>
    </row>
    <row r="411" spans="5:5" x14ac:dyDescent="0.25">
      <c r="E411" s="4"/>
    </row>
    <row r="412" spans="5:5" x14ac:dyDescent="0.25">
      <c r="E412" s="4"/>
    </row>
    <row r="413" spans="5:5" x14ac:dyDescent="0.25">
      <c r="E413" s="4"/>
    </row>
    <row r="414" spans="5:5" x14ac:dyDescent="0.25">
      <c r="E414" s="4"/>
    </row>
    <row r="415" spans="5:5" x14ac:dyDescent="0.25">
      <c r="E415" s="4"/>
    </row>
    <row r="416" spans="5:5" x14ac:dyDescent="0.25">
      <c r="E416" s="4"/>
    </row>
    <row r="417" spans="5:5" x14ac:dyDescent="0.25">
      <c r="E417" s="4"/>
    </row>
    <row r="418" spans="5:5" x14ac:dyDescent="0.25">
      <c r="E418" s="4"/>
    </row>
    <row r="419" spans="5:5" x14ac:dyDescent="0.25">
      <c r="E419" s="4"/>
    </row>
    <row r="420" spans="5:5" x14ac:dyDescent="0.25">
      <c r="E420" s="4"/>
    </row>
    <row r="421" spans="5:5" x14ac:dyDescent="0.25">
      <c r="E421" s="4"/>
    </row>
    <row r="422" spans="5:5" x14ac:dyDescent="0.25">
      <c r="E422" s="4"/>
    </row>
    <row r="423" spans="5:5" x14ac:dyDescent="0.25">
      <c r="E423" s="4"/>
    </row>
    <row r="424" spans="5:5" x14ac:dyDescent="0.25">
      <c r="E424" s="4"/>
    </row>
    <row r="425" spans="5:5" x14ac:dyDescent="0.25">
      <c r="E425" s="4"/>
    </row>
    <row r="426" spans="5:5" x14ac:dyDescent="0.25">
      <c r="E426" s="4"/>
    </row>
    <row r="427" spans="5:5" x14ac:dyDescent="0.25">
      <c r="E427" s="4"/>
    </row>
    <row r="428" spans="5:5" x14ac:dyDescent="0.25">
      <c r="E428" s="4"/>
    </row>
    <row r="429" spans="5:5" x14ac:dyDescent="0.25">
      <c r="E429" s="4"/>
    </row>
    <row r="430" spans="5:5" x14ac:dyDescent="0.25">
      <c r="E430" s="4"/>
    </row>
    <row r="431" spans="5:5" x14ac:dyDescent="0.25">
      <c r="E431" s="4"/>
    </row>
    <row r="432" spans="5:5" x14ac:dyDescent="0.25">
      <c r="E432" s="4"/>
    </row>
    <row r="433" spans="5:5" x14ac:dyDescent="0.25">
      <c r="E433" s="4"/>
    </row>
    <row r="434" spans="5:5" x14ac:dyDescent="0.25">
      <c r="E434" s="4"/>
    </row>
    <row r="435" spans="5:5" x14ac:dyDescent="0.25">
      <c r="E435" s="4"/>
    </row>
    <row r="436" spans="5:5" x14ac:dyDescent="0.25">
      <c r="E436" s="4"/>
    </row>
    <row r="437" spans="5:5" x14ac:dyDescent="0.25">
      <c r="E437" s="4"/>
    </row>
    <row r="438" spans="5:5" x14ac:dyDescent="0.25">
      <c r="E438" s="4"/>
    </row>
    <row r="439" spans="5:5" x14ac:dyDescent="0.25">
      <c r="E439" s="4"/>
    </row>
    <row r="440" spans="5:5" x14ac:dyDescent="0.25">
      <c r="E440" s="4"/>
    </row>
    <row r="441" spans="5:5" x14ac:dyDescent="0.25">
      <c r="E441" s="4"/>
    </row>
    <row r="442" spans="5:5" x14ac:dyDescent="0.25">
      <c r="E442" s="4"/>
    </row>
    <row r="443" spans="5:5" x14ac:dyDescent="0.25">
      <c r="E443" s="4"/>
    </row>
    <row r="444" spans="5:5" x14ac:dyDescent="0.25">
      <c r="E444" s="4"/>
    </row>
    <row r="445" spans="5:5" x14ac:dyDescent="0.25">
      <c r="E445" s="4"/>
    </row>
    <row r="446" spans="5:5" x14ac:dyDescent="0.25">
      <c r="E446" s="4"/>
    </row>
    <row r="447" spans="5:5" x14ac:dyDescent="0.25">
      <c r="E447" s="4"/>
    </row>
    <row r="448" spans="5:5" x14ac:dyDescent="0.25">
      <c r="E448" s="4"/>
    </row>
    <row r="449" spans="5:5" x14ac:dyDescent="0.25">
      <c r="E449" s="4"/>
    </row>
    <row r="450" spans="5:5" x14ac:dyDescent="0.25">
      <c r="E450" s="4"/>
    </row>
    <row r="451" spans="5:5" x14ac:dyDescent="0.25">
      <c r="E451" s="4"/>
    </row>
    <row r="452" spans="5:5" x14ac:dyDescent="0.25">
      <c r="E452" s="4"/>
    </row>
    <row r="453" spans="5:5" x14ac:dyDescent="0.25">
      <c r="E453" s="4"/>
    </row>
    <row r="454" spans="5:5" x14ac:dyDescent="0.25">
      <c r="E454" s="4"/>
    </row>
    <row r="455" spans="5:5" x14ac:dyDescent="0.25">
      <c r="E455" s="4"/>
    </row>
    <row r="456" spans="5:5" x14ac:dyDescent="0.25">
      <c r="E456" s="4"/>
    </row>
    <row r="457" spans="5:5" x14ac:dyDescent="0.25">
      <c r="E457" s="4"/>
    </row>
    <row r="458" spans="5:5" x14ac:dyDescent="0.25">
      <c r="E458" s="4"/>
    </row>
    <row r="459" spans="5:5" x14ac:dyDescent="0.25">
      <c r="E459" s="4"/>
    </row>
    <row r="460" spans="5:5" x14ac:dyDescent="0.25">
      <c r="E460" s="4"/>
    </row>
    <row r="461" spans="5:5" x14ac:dyDescent="0.25">
      <c r="E461" s="4"/>
    </row>
    <row r="462" spans="5:5" x14ac:dyDescent="0.25">
      <c r="E462" s="4"/>
    </row>
    <row r="463" spans="5:5" x14ac:dyDescent="0.25">
      <c r="E463" s="4"/>
    </row>
    <row r="464" spans="5:5" x14ac:dyDescent="0.25">
      <c r="E464" s="4"/>
    </row>
    <row r="465" spans="5:5" x14ac:dyDescent="0.25">
      <c r="E465" s="4"/>
    </row>
    <row r="466" spans="5:5" x14ac:dyDescent="0.25">
      <c r="E466" s="4"/>
    </row>
    <row r="467" spans="5:5" x14ac:dyDescent="0.25">
      <c r="E467" s="4"/>
    </row>
    <row r="468" spans="5:5" x14ac:dyDescent="0.25">
      <c r="E468" s="4"/>
    </row>
    <row r="469" spans="5:5" x14ac:dyDescent="0.25">
      <c r="E469" s="4"/>
    </row>
    <row r="470" spans="5:5" x14ac:dyDescent="0.25">
      <c r="E470" s="4"/>
    </row>
    <row r="471" spans="5:5" x14ac:dyDescent="0.25">
      <c r="E471" s="4"/>
    </row>
    <row r="472" spans="5:5" x14ac:dyDescent="0.25">
      <c r="E472" s="4"/>
    </row>
    <row r="473" spans="5:5" x14ac:dyDescent="0.25">
      <c r="E473" s="4"/>
    </row>
    <row r="474" spans="5:5" x14ac:dyDescent="0.25">
      <c r="E474" s="4"/>
    </row>
  </sheetData>
  <mergeCells count="1">
    <mergeCell ref="A2:G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CABC-0BEC-4C58-8A25-44641CBB4D1E}">
  <sheetPr codeName="Sheet19"/>
  <dimension ref="A1:J186"/>
  <sheetViews>
    <sheetView workbookViewId="0">
      <selection activeCell="F4" sqref="F4"/>
    </sheetView>
  </sheetViews>
  <sheetFormatPr defaultColWidth="9.28515625" defaultRowHeight="15" x14ac:dyDescent="0.25"/>
  <cols>
    <col min="4" max="4" width="3.7109375" customWidth="1"/>
    <col min="6" max="6" width="13.28515625" bestFit="1" customWidth="1"/>
    <col min="7" max="7" width="12" bestFit="1" customWidth="1"/>
    <col min="8" max="8" width="7.42578125" customWidth="1"/>
    <col min="9" max="9" width="7.28515625" customWidth="1"/>
  </cols>
  <sheetData>
    <row r="1" spans="1:10" x14ac:dyDescent="0.25">
      <c r="A1" s="106" t="str">
        <f>HYPERLINK("#'Contents page'!A1","Contents page")</f>
        <v>Contents page</v>
      </c>
    </row>
    <row r="2" spans="1:10" x14ac:dyDescent="0.25">
      <c r="A2" s="204" t="s">
        <v>231</v>
      </c>
      <c r="B2" s="204"/>
      <c r="C2" s="204"/>
      <c r="D2" s="204"/>
      <c r="E2" s="204"/>
      <c r="F2" s="204"/>
      <c r="G2" s="204"/>
    </row>
    <row r="3" spans="1:10" x14ac:dyDescent="0.25">
      <c r="A3" s="37" t="s">
        <v>77</v>
      </c>
      <c r="B3" s="37" t="s">
        <v>25</v>
      </c>
      <c r="C3" s="37" t="s">
        <v>26</v>
      </c>
      <c r="D3" s="37"/>
      <c r="E3" s="37" t="s">
        <v>77</v>
      </c>
      <c r="F3" s="37" t="s">
        <v>25</v>
      </c>
      <c r="G3" s="37" t="s">
        <v>26</v>
      </c>
    </row>
    <row r="4" spans="1:10" x14ac:dyDescent="0.25">
      <c r="A4" s="4">
        <v>36434</v>
      </c>
      <c r="B4">
        <v>80.153488377193</v>
      </c>
      <c r="C4">
        <v>55.778704263157898</v>
      </c>
      <c r="D4" s="37"/>
      <c r="E4" s="4">
        <f>A4</f>
        <v>36434</v>
      </c>
      <c r="F4" s="14">
        <f>SUM(B$4:B4)/1000</f>
        <v>8.0153488377192994E-2</v>
      </c>
      <c r="G4" s="14">
        <f>SUM(C$4:C4)/1000</f>
        <v>5.5778704263157897E-2</v>
      </c>
      <c r="J4" s="37"/>
    </row>
    <row r="5" spans="1:10" x14ac:dyDescent="0.25">
      <c r="A5" s="4">
        <v>36435</v>
      </c>
      <c r="B5">
        <v>81.347091973684201</v>
      </c>
      <c r="C5">
        <v>59.3395888421053</v>
      </c>
      <c r="D5" s="37"/>
      <c r="E5" s="4">
        <f t="shared" ref="E5:E68" si="0">A5</f>
        <v>36435</v>
      </c>
      <c r="F5" s="14">
        <f>SUM(B$4:B5)/1000</f>
        <v>0.16150058035087722</v>
      </c>
      <c r="G5" s="14">
        <f>SUM(C$4:C5)/1000</f>
        <v>0.11511829310526321</v>
      </c>
    </row>
    <row r="6" spans="1:10" x14ac:dyDescent="0.25">
      <c r="A6" s="4">
        <v>36436</v>
      </c>
      <c r="B6">
        <v>81.699941232456098</v>
      </c>
      <c r="C6">
        <v>52.066467368421101</v>
      </c>
      <c r="D6" s="37"/>
      <c r="E6" s="4">
        <f t="shared" si="0"/>
        <v>36436</v>
      </c>
      <c r="F6" s="14">
        <f>SUM(B$4:B6)/1000</f>
        <v>0.2432005215833333</v>
      </c>
      <c r="G6" s="14">
        <f>SUM(C$4:C6)/1000</f>
        <v>0.16718476047368433</v>
      </c>
    </row>
    <row r="7" spans="1:10" x14ac:dyDescent="0.25">
      <c r="A7" s="4">
        <v>36437</v>
      </c>
      <c r="B7">
        <v>74.046729785087706</v>
      </c>
      <c r="C7">
        <v>36.580410684210499</v>
      </c>
      <c r="D7" s="37"/>
      <c r="E7" s="4">
        <f t="shared" si="0"/>
        <v>36437</v>
      </c>
      <c r="F7" s="14">
        <f>SUM(B$4:B7)/1000</f>
        <v>0.31724725136842102</v>
      </c>
      <c r="G7" s="14">
        <f>SUM(C$4:C7)/1000</f>
        <v>0.20376517115789483</v>
      </c>
    </row>
    <row r="8" spans="1:10" x14ac:dyDescent="0.25">
      <c r="A8" s="4">
        <v>36438</v>
      </c>
      <c r="B8">
        <v>74.660876530701799</v>
      </c>
      <c r="C8">
        <v>44.9124520526316</v>
      </c>
      <c r="D8" s="37"/>
      <c r="E8" s="4">
        <f t="shared" si="0"/>
        <v>36438</v>
      </c>
      <c r="F8" s="14">
        <f>SUM(B$4:B8)/1000</f>
        <v>0.39190812789912283</v>
      </c>
      <c r="G8" s="14">
        <f>SUM(C$4:C8)/1000</f>
        <v>0.24867762321052644</v>
      </c>
    </row>
    <row r="9" spans="1:10" x14ac:dyDescent="0.25">
      <c r="A9" s="4">
        <v>36439</v>
      </c>
      <c r="B9">
        <v>79.0685819035088</v>
      </c>
      <c r="C9">
        <v>42.383358210526303</v>
      </c>
      <c r="D9" s="37"/>
      <c r="E9" s="4">
        <f t="shared" si="0"/>
        <v>36439</v>
      </c>
      <c r="F9" s="14">
        <f>SUM(B$4:B9)/1000</f>
        <v>0.47097670980263162</v>
      </c>
      <c r="G9" s="14">
        <f>SUM(C$4:C9)/1000</f>
        <v>0.29106098142105274</v>
      </c>
    </row>
    <row r="10" spans="1:10" x14ac:dyDescent="0.25">
      <c r="A10" s="4">
        <v>36440</v>
      </c>
      <c r="B10">
        <v>71.438155355263106</v>
      </c>
      <c r="C10">
        <v>48.272021210526297</v>
      </c>
      <c r="D10" s="37"/>
      <c r="E10" s="4">
        <f t="shared" si="0"/>
        <v>36440</v>
      </c>
      <c r="F10" s="14">
        <f>SUM(B$4:B10)/1000</f>
        <v>0.54241486515789472</v>
      </c>
      <c r="G10" s="14">
        <f>SUM(C$4:C10)/1000</f>
        <v>0.33933300263157906</v>
      </c>
    </row>
    <row r="11" spans="1:10" x14ac:dyDescent="0.25">
      <c r="A11" s="4">
        <v>36441</v>
      </c>
      <c r="B11">
        <v>65.096330175438595</v>
      </c>
      <c r="C11">
        <v>35.667586526315802</v>
      </c>
      <c r="D11" s="37"/>
      <c r="E11" s="4">
        <f t="shared" si="0"/>
        <v>36441</v>
      </c>
      <c r="F11" s="14">
        <f>SUM(B$4:B11)/1000</f>
        <v>0.60751119533333331</v>
      </c>
      <c r="G11" s="14">
        <f>SUM(C$4:C11)/1000</f>
        <v>0.37500058915789486</v>
      </c>
    </row>
    <row r="12" spans="1:10" x14ac:dyDescent="0.25">
      <c r="A12" s="4">
        <v>36442</v>
      </c>
      <c r="B12">
        <v>74.372686513157902</v>
      </c>
      <c r="C12">
        <v>42.744181368421103</v>
      </c>
      <c r="D12" s="37"/>
      <c r="E12" s="4">
        <f t="shared" si="0"/>
        <v>36442</v>
      </c>
      <c r="F12" s="14">
        <f>SUM(B$4:B12)/1000</f>
        <v>0.68188388184649118</v>
      </c>
      <c r="G12" s="14">
        <f>SUM(C$4:C12)/1000</f>
        <v>0.41774477052631598</v>
      </c>
    </row>
    <row r="13" spans="1:10" x14ac:dyDescent="0.25">
      <c r="A13" s="4">
        <v>36443</v>
      </c>
      <c r="B13">
        <v>74.137575706140396</v>
      </c>
      <c r="C13">
        <v>65.690906105263196</v>
      </c>
      <c r="D13" s="37"/>
      <c r="E13" s="4">
        <f t="shared" si="0"/>
        <v>36443</v>
      </c>
      <c r="F13" s="14">
        <f>SUM(B$4:B13)/1000</f>
        <v>0.7560214575526315</v>
      </c>
      <c r="G13" s="14">
        <f>SUM(C$4:C13)/1000</f>
        <v>0.48343567663157916</v>
      </c>
    </row>
    <row r="14" spans="1:10" x14ac:dyDescent="0.25">
      <c r="A14" s="4">
        <v>36444</v>
      </c>
      <c r="B14">
        <v>76.150263315789502</v>
      </c>
      <c r="C14">
        <v>64.860617421052595</v>
      </c>
      <c r="D14" s="37"/>
      <c r="E14" s="4">
        <f t="shared" si="0"/>
        <v>36444</v>
      </c>
      <c r="F14" s="14">
        <f>SUM(B$4:B14)/1000</f>
        <v>0.83217172086842106</v>
      </c>
      <c r="G14" s="14">
        <f>SUM(C$4:C14)/1000</f>
        <v>0.54829629405263181</v>
      </c>
    </row>
    <row r="15" spans="1:10" x14ac:dyDescent="0.25">
      <c r="A15" s="4">
        <v>36445</v>
      </c>
      <c r="B15">
        <v>72.893664192982399</v>
      </c>
      <c r="C15">
        <v>77.7571629473684</v>
      </c>
      <c r="D15" s="37"/>
      <c r="E15" s="4">
        <f t="shared" si="0"/>
        <v>36445</v>
      </c>
      <c r="F15" s="14">
        <f>SUM(B$4:B15)/1000</f>
        <v>0.90506538506140355</v>
      </c>
      <c r="G15" s="14">
        <f>SUM(C$4:C15)/1000</f>
        <v>0.62605345700000026</v>
      </c>
    </row>
    <row r="16" spans="1:10" x14ac:dyDescent="0.25">
      <c r="A16" s="4">
        <v>36446</v>
      </c>
      <c r="B16">
        <v>65.477798157894696</v>
      </c>
      <c r="C16">
        <v>76.044803684210507</v>
      </c>
      <c r="D16" s="37"/>
      <c r="E16" s="4">
        <f t="shared" si="0"/>
        <v>36446</v>
      </c>
      <c r="F16" s="14">
        <f>SUM(B$4:B16)/1000</f>
        <v>0.97054318321929811</v>
      </c>
      <c r="G16" s="14">
        <f>SUM(C$4:C16)/1000</f>
        <v>0.70209826068421066</v>
      </c>
    </row>
    <row r="17" spans="1:10" x14ac:dyDescent="0.25">
      <c r="A17" s="4">
        <v>36447</v>
      </c>
      <c r="B17">
        <v>71.1369207368421</v>
      </c>
      <c r="C17">
        <v>80.033677263157898</v>
      </c>
      <c r="D17" s="37"/>
      <c r="E17" s="4">
        <f t="shared" si="0"/>
        <v>36447</v>
      </c>
      <c r="F17" s="14">
        <f>SUM(B$4:B17)/1000</f>
        <v>1.0416801039561403</v>
      </c>
      <c r="G17" s="14">
        <f>SUM(C$4:C17)/1000</f>
        <v>0.78213193794736857</v>
      </c>
    </row>
    <row r="18" spans="1:10" x14ac:dyDescent="0.25">
      <c r="A18" s="4">
        <v>36448</v>
      </c>
      <c r="B18">
        <v>76.894386210526307</v>
      </c>
      <c r="C18">
        <v>81.205244578947401</v>
      </c>
      <c r="D18" s="37"/>
      <c r="E18" s="4">
        <f t="shared" si="0"/>
        <v>36448</v>
      </c>
      <c r="F18" s="14">
        <f>SUM(B$4:B18)/1000</f>
        <v>1.1185744901666668</v>
      </c>
      <c r="G18" s="14">
        <f>SUM(C$4:C18)/1000</f>
        <v>0.86333718252631597</v>
      </c>
    </row>
    <row r="19" spans="1:10" x14ac:dyDescent="0.25">
      <c r="A19" s="4">
        <v>36449</v>
      </c>
      <c r="B19">
        <v>85.207292021929803</v>
      </c>
      <c r="C19">
        <v>76.586574894736799</v>
      </c>
      <c r="D19" s="37"/>
      <c r="E19" s="4">
        <f t="shared" si="0"/>
        <v>36449</v>
      </c>
      <c r="F19" s="14">
        <f>SUM(B$4:B19)/1000</f>
        <v>1.2037817821885965</v>
      </c>
      <c r="G19" s="14">
        <f>SUM(C$4:C19)/1000</f>
        <v>0.93992375742105272</v>
      </c>
    </row>
    <row r="20" spans="1:10" x14ac:dyDescent="0.25">
      <c r="A20" s="4">
        <v>36450</v>
      </c>
      <c r="B20">
        <v>71.672588526315806</v>
      </c>
      <c r="C20">
        <v>59.744053684210499</v>
      </c>
      <c r="D20" s="37"/>
      <c r="E20" s="4">
        <f t="shared" si="0"/>
        <v>36450</v>
      </c>
      <c r="F20" s="14">
        <f>SUM(B$4:B20)/1000</f>
        <v>1.2754543707149124</v>
      </c>
      <c r="G20" s="14">
        <f>SUM(C$4:C20)/1000</f>
        <v>0.99966781110526326</v>
      </c>
    </row>
    <row r="21" spans="1:10" x14ac:dyDescent="0.25">
      <c r="A21" s="4">
        <v>36451</v>
      </c>
      <c r="B21">
        <v>56.114882614035103</v>
      </c>
      <c r="C21">
        <v>63.299625684210497</v>
      </c>
      <c r="D21" s="37"/>
      <c r="E21" s="4">
        <f t="shared" si="0"/>
        <v>36451</v>
      </c>
      <c r="F21" s="14">
        <f>SUM(B$4:B21)/1000</f>
        <v>1.3315692533289476</v>
      </c>
      <c r="G21" s="14">
        <f>SUM(C$4:C21)/1000</f>
        <v>1.0629674367894739</v>
      </c>
      <c r="J21" s="37"/>
    </row>
    <row r="22" spans="1:10" x14ac:dyDescent="0.25">
      <c r="A22" s="4">
        <v>36452</v>
      </c>
      <c r="B22">
        <v>62.794494219298201</v>
      </c>
      <c r="C22">
        <v>60.038280263157901</v>
      </c>
      <c r="D22" s="37"/>
      <c r="E22" s="4">
        <f t="shared" si="0"/>
        <v>36452</v>
      </c>
      <c r="F22" s="14">
        <f>SUM(B$4:B22)/1000</f>
        <v>1.3943637475482458</v>
      </c>
      <c r="G22" s="14">
        <f>SUM(C$4:C22)/1000</f>
        <v>1.1230057170526317</v>
      </c>
    </row>
    <row r="23" spans="1:10" x14ac:dyDescent="0.25">
      <c r="A23" s="4">
        <v>36453</v>
      </c>
      <c r="B23">
        <v>73.704136311403502</v>
      </c>
      <c r="C23">
        <v>69.5539354210526</v>
      </c>
      <c r="D23" s="37"/>
      <c r="E23" s="4">
        <f t="shared" si="0"/>
        <v>36453</v>
      </c>
      <c r="F23" s="14">
        <f>SUM(B$4:B23)/1000</f>
        <v>1.4680678838596493</v>
      </c>
      <c r="G23" s="14">
        <f>SUM(C$4:C23)/1000</f>
        <v>1.1925596524736843</v>
      </c>
    </row>
    <row r="24" spans="1:10" x14ac:dyDescent="0.25">
      <c r="A24" s="4">
        <v>36454</v>
      </c>
      <c r="B24">
        <v>75.764942105263202</v>
      </c>
      <c r="C24">
        <v>57.4734511578948</v>
      </c>
      <c r="D24" s="37"/>
      <c r="E24" s="4">
        <f t="shared" si="0"/>
        <v>36454</v>
      </c>
      <c r="F24" s="14">
        <f>SUM(B$4:B24)/1000</f>
        <v>1.5438328259649123</v>
      </c>
      <c r="G24" s="14">
        <f>SUM(C$4:C24)/1000</f>
        <v>1.250033103631579</v>
      </c>
    </row>
    <row r="25" spans="1:10" x14ac:dyDescent="0.25">
      <c r="A25" s="4">
        <v>36455</v>
      </c>
      <c r="B25">
        <v>78.125992736842093</v>
      </c>
      <c r="C25">
        <v>54.889889894736797</v>
      </c>
      <c r="D25" s="37"/>
      <c r="E25" s="4">
        <f t="shared" si="0"/>
        <v>36455</v>
      </c>
      <c r="F25" s="14">
        <f>SUM(B$4:B25)/1000</f>
        <v>1.6219588187017546</v>
      </c>
      <c r="G25" s="14">
        <f>SUM(C$4:C25)/1000</f>
        <v>1.3049229935263158</v>
      </c>
    </row>
    <row r="26" spans="1:10" x14ac:dyDescent="0.25">
      <c r="A26" s="4">
        <v>36456</v>
      </c>
      <c r="B26">
        <v>78.151383337719295</v>
      </c>
      <c r="C26">
        <v>62.420941157894703</v>
      </c>
      <c r="D26" s="37"/>
      <c r="E26" s="4">
        <f t="shared" si="0"/>
        <v>36456</v>
      </c>
      <c r="F26" s="14">
        <f>SUM(B$4:B26)/1000</f>
        <v>1.700110202039474</v>
      </c>
      <c r="G26" s="14">
        <f>SUM(C$4:C26)/1000</f>
        <v>1.3673439346842107</v>
      </c>
    </row>
    <row r="27" spans="1:10" x14ac:dyDescent="0.25">
      <c r="A27" s="4">
        <v>36457</v>
      </c>
      <c r="B27">
        <v>79.3309458947368</v>
      </c>
      <c r="C27">
        <v>60.878194736842097</v>
      </c>
      <c r="D27" s="37"/>
      <c r="E27" s="4">
        <f t="shared" si="0"/>
        <v>36457</v>
      </c>
      <c r="F27" s="14">
        <f>SUM(B$4:B27)/1000</f>
        <v>1.7794411479342107</v>
      </c>
      <c r="G27" s="14">
        <f>SUM(C$4:C27)/1000</f>
        <v>1.4282221294210526</v>
      </c>
    </row>
    <row r="28" spans="1:10" x14ac:dyDescent="0.25">
      <c r="A28" s="4">
        <v>36458</v>
      </c>
      <c r="B28">
        <v>68.687360105263195</v>
      </c>
      <c r="C28">
        <v>54.682282842105302</v>
      </c>
      <c r="D28" s="37"/>
      <c r="E28" s="4">
        <f t="shared" si="0"/>
        <v>36458</v>
      </c>
      <c r="F28" s="14">
        <f>SUM(B$4:B28)/1000</f>
        <v>1.8481285080394738</v>
      </c>
      <c r="G28" s="14">
        <f>SUM(C$4:C28)/1000</f>
        <v>1.4829044122631578</v>
      </c>
    </row>
    <row r="29" spans="1:10" x14ac:dyDescent="0.25">
      <c r="A29" s="4">
        <v>36459</v>
      </c>
      <c r="B29">
        <v>67.308028052631599</v>
      </c>
      <c r="C29">
        <v>70.269060736842107</v>
      </c>
      <c r="D29" s="37"/>
      <c r="E29" s="4">
        <f t="shared" si="0"/>
        <v>36459</v>
      </c>
      <c r="F29" s="14">
        <f>SUM(B$4:B29)/1000</f>
        <v>1.9154365360921055</v>
      </c>
      <c r="G29" s="14">
        <f>SUM(C$4:C29)/1000</f>
        <v>1.5531734729999997</v>
      </c>
    </row>
    <row r="30" spans="1:10" x14ac:dyDescent="0.25">
      <c r="A30" s="4">
        <v>36460</v>
      </c>
      <c r="B30">
        <v>56.153334082105303</v>
      </c>
      <c r="C30">
        <v>71.986844894736805</v>
      </c>
      <c r="D30" s="37"/>
      <c r="E30" s="4">
        <f t="shared" si="0"/>
        <v>36460</v>
      </c>
      <c r="F30" s="14">
        <f>SUM(B$4:B30)/1000</f>
        <v>1.9715898701742109</v>
      </c>
      <c r="G30" s="14">
        <f>SUM(C$4:C30)/1000</f>
        <v>1.6251603178947367</v>
      </c>
    </row>
    <row r="31" spans="1:10" x14ac:dyDescent="0.25">
      <c r="A31" s="4">
        <v>36461</v>
      </c>
      <c r="B31">
        <v>51.909022521929799</v>
      </c>
      <c r="C31">
        <v>72.881273368421006</v>
      </c>
      <c r="D31" s="37"/>
      <c r="E31" s="4">
        <f t="shared" si="0"/>
        <v>36461</v>
      </c>
      <c r="F31" s="14">
        <f>SUM(B$4:B31)/1000</f>
        <v>2.0234988926961406</v>
      </c>
      <c r="G31" s="14">
        <f>SUM(C$4:C31)/1000</f>
        <v>1.6980415912631577</v>
      </c>
    </row>
    <row r="32" spans="1:10" x14ac:dyDescent="0.25">
      <c r="A32" s="4">
        <v>36462</v>
      </c>
      <c r="B32">
        <v>60.053009942982399</v>
      </c>
      <c r="C32">
        <v>76.166748157894702</v>
      </c>
      <c r="D32" s="37"/>
      <c r="E32" s="4">
        <f t="shared" si="0"/>
        <v>36462</v>
      </c>
      <c r="F32" s="14">
        <f>SUM(B$4:B32)/1000</f>
        <v>2.0835519026391229</v>
      </c>
      <c r="G32" s="14">
        <f>SUM(C$4:C32)/1000</f>
        <v>1.7742083394210524</v>
      </c>
    </row>
    <row r="33" spans="1:7" x14ac:dyDescent="0.25">
      <c r="A33" s="4">
        <v>36463</v>
      </c>
      <c r="B33">
        <v>75.724747100877195</v>
      </c>
      <c r="C33">
        <v>77.309340684210596</v>
      </c>
      <c r="D33" s="37"/>
      <c r="E33" s="4">
        <f t="shared" si="0"/>
        <v>36463</v>
      </c>
      <c r="F33" s="14">
        <f>SUM(B$4:B33)/1000</f>
        <v>2.1592766497400002</v>
      </c>
      <c r="G33" s="14">
        <f>SUM(C$4:C33)/1000</f>
        <v>1.8515176801052631</v>
      </c>
    </row>
    <row r="34" spans="1:7" x14ac:dyDescent="0.25">
      <c r="A34" s="4">
        <v>36464</v>
      </c>
      <c r="B34">
        <v>59.867584885964902</v>
      </c>
      <c r="C34">
        <v>80.053554894736905</v>
      </c>
      <c r="D34" s="37"/>
      <c r="E34" s="4">
        <f t="shared" si="0"/>
        <v>36464</v>
      </c>
      <c r="F34" s="14">
        <f>SUM(B$4:B34)/1000</f>
        <v>2.2191442346259649</v>
      </c>
      <c r="G34" s="14">
        <f>SUM(C$4:C34)/1000</f>
        <v>1.9315712349999998</v>
      </c>
    </row>
    <row r="35" spans="1:7" x14ac:dyDescent="0.25">
      <c r="A35" s="4">
        <v>36465</v>
      </c>
      <c r="B35">
        <v>61.567326684210499</v>
      </c>
      <c r="C35">
        <v>80.090625473684199</v>
      </c>
      <c r="D35" s="37"/>
      <c r="E35" s="4">
        <f t="shared" si="0"/>
        <v>36465</v>
      </c>
      <c r="F35" s="14">
        <f>SUM(B$4:B35)/1000</f>
        <v>2.2807115613101754</v>
      </c>
      <c r="G35" s="14">
        <f>SUM(C$4:C35)/1000</f>
        <v>2.011661860473684</v>
      </c>
    </row>
    <row r="36" spans="1:7" x14ac:dyDescent="0.25">
      <c r="A36" s="4">
        <v>36466</v>
      </c>
      <c r="B36">
        <v>64.510891771929806</v>
      </c>
      <c r="C36">
        <v>83.925391368421103</v>
      </c>
      <c r="D36" s="37"/>
      <c r="E36" s="4">
        <f t="shared" si="0"/>
        <v>36466</v>
      </c>
      <c r="F36" s="14">
        <f>SUM(B$4:B36)/1000</f>
        <v>2.3452224530821053</v>
      </c>
      <c r="G36" s="14">
        <f>SUM(C$4:C36)/1000</f>
        <v>2.095587251842105</v>
      </c>
    </row>
    <row r="37" spans="1:7" x14ac:dyDescent="0.25">
      <c r="A37" s="4">
        <v>36467</v>
      </c>
      <c r="B37">
        <v>72.106548368421002</v>
      </c>
      <c r="C37">
        <v>76.671201578947404</v>
      </c>
      <c r="D37" s="37"/>
      <c r="E37" s="4">
        <f t="shared" si="0"/>
        <v>36467</v>
      </c>
      <c r="F37" s="14">
        <f>SUM(B$4:B37)/1000</f>
        <v>2.4173290014505264</v>
      </c>
      <c r="G37" s="14">
        <f>SUM(C$4:C37)/1000</f>
        <v>2.1722584534210529</v>
      </c>
    </row>
    <row r="38" spans="1:7" x14ac:dyDescent="0.25">
      <c r="A38" s="4">
        <v>36468</v>
      </c>
      <c r="B38">
        <v>70.507022473684202</v>
      </c>
      <c r="C38">
        <v>80.083371421052604</v>
      </c>
      <c r="D38" s="37"/>
      <c r="E38" s="4">
        <f t="shared" si="0"/>
        <v>36468</v>
      </c>
      <c r="F38" s="14">
        <f>SUM(B$4:B38)/1000</f>
        <v>2.4878360239242108</v>
      </c>
      <c r="G38" s="14">
        <f>SUM(C$4:C38)/1000</f>
        <v>2.2523418248421052</v>
      </c>
    </row>
    <row r="39" spans="1:7" x14ac:dyDescent="0.25">
      <c r="A39" s="4">
        <v>36469</v>
      </c>
      <c r="B39">
        <v>61.971552434210601</v>
      </c>
      <c r="C39">
        <v>81.1055852105263</v>
      </c>
      <c r="D39" s="37"/>
      <c r="E39" s="4">
        <f t="shared" si="0"/>
        <v>36469</v>
      </c>
      <c r="F39" s="14">
        <f>SUM(B$4:B39)/1000</f>
        <v>2.5498075763584209</v>
      </c>
      <c r="G39" s="14">
        <f>SUM(C$4:C39)/1000</f>
        <v>2.3334474100526319</v>
      </c>
    </row>
    <row r="40" spans="1:7" x14ac:dyDescent="0.25">
      <c r="A40" s="4">
        <v>36470</v>
      </c>
      <c r="B40">
        <v>59.238658684210499</v>
      </c>
      <c r="C40">
        <v>78.366856473684194</v>
      </c>
      <c r="D40" s="37"/>
      <c r="E40" s="4">
        <f t="shared" si="0"/>
        <v>36470</v>
      </c>
      <c r="F40" s="14">
        <f>SUM(B$4:B40)/1000</f>
        <v>2.6090462350426313</v>
      </c>
      <c r="G40" s="14">
        <f>SUM(C$4:C40)/1000</f>
        <v>2.4118142665263158</v>
      </c>
    </row>
    <row r="41" spans="1:7" x14ac:dyDescent="0.25">
      <c r="A41" s="4">
        <v>36471</v>
      </c>
      <c r="B41">
        <v>58.406550157894699</v>
      </c>
      <c r="C41">
        <v>79.399771052631607</v>
      </c>
      <c r="D41" s="37"/>
      <c r="E41" s="4">
        <f t="shared" si="0"/>
        <v>36471</v>
      </c>
      <c r="F41" s="14">
        <f>SUM(B$4:B41)/1000</f>
        <v>2.6674527852005263</v>
      </c>
      <c r="G41" s="14">
        <f>SUM(C$4:C41)/1000</f>
        <v>2.4912140375789473</v>
      </c>
    </row>
    <row r="42" spans="1:7" x14ac:dyDescent="0.25">
      <c r="A42" s="4">
        <v>36472</v>
      </c>
      <c r="B42">
        <v>60.821953706140299</v>
      </c>
      <c r="C42">
        <v>87.679663894736805</v>
      </c>
      <c r="D42" s="37"/>
      <c r="E42" s="4">
        <f t="shared" si="0"/>
        <v>36472</v>
      </c>
      <c r="F42" s="14">
        <f>SUM(B$4:B42)/1000</f>
        <v>2.7282747389066668</v>
      </c>
      <c r="G42" s="14">
        <f>SUM(C$4:C42)/1000</f>
        <v>2.5788937014736839</v>
      </c>
    </row>
    <row r="43" spans="1:7" x14ac:dyDescent="0.25">
      <c r="A43" s="4">
        <v>36473</v>
      </c>
      <c r="B43">
        <v>56.363637592105299</v>
      </c>
      <c r="C43">
        <v>89.144550526315797</v>
      </c>
      <c r="D43" s="37"/>
      <c r="E43" s="4">
        <f t="shared" si="0"/>
        <v>36473</v>
      </c>
      <c r="F43" s="14">
        <f>SUM(B$4:B43)/1000</f>
        <v>2.7846383764987719</v>
      </c>
      <c r="G43" s="14">
        <f>SUM(C$4:C43)/1000</f>
        <v>2.6680382519999997</v>
      </c>
    </row>
    <row r="44" spans="1:7" x14ac:dyDescent="0.25">
      <c r="A44" s="4">
        <v>36474</v>
      </c>
      <c r="B44">
        <v>61.601089517543898</v>
      </c>
      <c r="C44">
        <v>91.219292263157897</v>
      </c>
      <c r="D44" s="37"/>
      <c r="E44" s="4">
        <f t="shared" si="0"/>
        <v>36474</v>
      </c>
      <c r="F44" s="14">
        <f>SUM(B$4:B44)/1000</f>
        <v>2.8462394660163159</v>
      </c>
      <c r="G44" s="14">
        <f>SUM(C$4:C44)/1000</f>
        <v>2.7592575442631579</v>
      </c>
    </row>
    <row r="45" spans="1:7" x14ac:dyDescent="0.25">
      <c r="A45" s="4">
        <v>36475</v>
      </c>
      <c r="B45">
        <v>62.905724108421097</v>
      </c>
      <c r="C45">
        <v>88.003970473684205</v>
      </c>
      <c r="D45" s="37"/>
      <c r="E45" s="4">
        <f t="shared" si="0"/>
        <v>36475</v>
      </c>
      <c r="F45" s="14">
        <f>SUM(B$4:B45)/1000</f>
        <v>2.9091451901247369</v>
      </c>
      <c r="G45" s="14">
        <f>SUM(C$4:C45)/1000</f>
        <v>2.8472615147368421</v>
      </c>
    </row>
    <row r="46" spans="1:7" x14ac:dyDescent="0.25">
      <c r="A46" s="4">
        <v>36476</v>
      </c>
      <c r="B46">
        <v>67.652830789473697</v>
      </c>
      <c r="C46">
        <v>86.481258421052601</v>
      </c>
      <c r="D46" s="37"/>
      <c r="E46" s="4">
        <f t="shared" si="0"/>
        <v>36476</v>
      </c>
      <c r="F46" s="14">
        <f>SUM(B$4:B46)/1000</f>
        <v>2.9767980209142104</v>
      </c>
      <c r="G46" s="14">
        <f>SUM(C$4:C46)/1000</f>
        <v>2.9337427731578947</v>
      </c>
    </row>
    <row r="47" spans="1:7" x14ac:dyDescent="0.25">
      <c r="A47" s="4">
        <v>36477</v>
      </c>
      <c r="B47">
        <v>65.999643877192995</v>
      </c>
      <c r="C47">
        <v>80.489078684210497</v>
      </c>
      <c r="D47" s="37"/>
      <c r="E47" s="4">
        <f t="shared" si="0"/>
        <v>36477</v>
      </c>
      <c r="F47" s="14">
        <f>SUM(B$4:B47)/1000</f>
        <v>3.0427976647914039</v>
      </c>
      <c r="G47" s="14">
        <f>SUM(C$4:C47)/1000</f>
        <v>3.0142318518421054</v>
      </c>
    </row>
    <row r="48" spans="1:7" x14ac:dyDescent="0.25">
      <c r="A48" s="4">
        <v>36478</v>
      </c>
      <c r="B48">
        <v>50.595379082105303</v>
      </c>
      <c r="C48">
        <v>83.921703263157895</v>
      </c>
      <c r="D48" s="37"/>
      <c r="E48" s="4">
        <f t="shared" si="0"/>
        <v>36478</v>
      </c>
      <c r="F48" s="14">
        <f>SUM(B$4:B48)/1000</f>
        <v>3.0933930438735091</v>
      </c>
      <c r="G48" s="14">
        <f>SUM(C$4:C48)/1000</f>
        <v>3.098153555105263</v>
      </c>
    </row>
    <row r="49" spans="1:7" x14ac:dyDescent="0.25">
      <c r="A49" s="4">
        <v>36479</v>
      </c>
      <c r="B49">
        <v>53.5260044254386</v>
      </c>
      <c r="C49">
        <v>85.451650105263198</v>
      </c>
      <c r="D49" s="37"/>
      <c r="E49" s="4">
        <f t="shared" si="0"/>
        <v>36479</v>
      </c>
      <c r="F49" s="14">
        <f>SUM(B$4:B49)/1000</f>
        <v>3.146919048298948</v>
      </c>
      <c r="G49" s="14">
        <f>SUM(C$4:C49)/1000</f>
        <v>3.1836052052105259</v>
      </c>
    </row>
    <row r="50" spans="1:7" x14ac:dyDescent="0.25">
      <c r="A50" s="4">
        <v>36480</v>
      </c>
      <c r="B50">
        <v>53.2956183452632</v>
      </c>
      <c r="C50">
        <v>86.319775842105301</v>
      </c>
      <c r="D50" s="37"/>
      <c r="E50" s="4">
        <f t="shared" si="0"/>
        <v>36480</v>
      </c>
      <c r="F50" s="14">
        <f>SUM(B$4:B50)/1000</f>
        <v>3.2002146666442113</v>
      </c>
      <c r="G50" s="14">
        <f>SUM(C$4:C50)/1000</f>
        <v>3.2699249810526312</v>
      </c>
    </row>
    <row r="51" spans="1:7" x14ac:dyDescent="0.25">
      <c r="A51" s="4">
        <v>36481</v>
      </c>
      <c r="B51">
        <v>55.002684421052599</v>
      </c>
      <c r="C51">
        <v>91.023658105263195</v>
      </c>
      <c r="D51" s="37"/>
      <c r="E51" s="4">
        <f t="shared" si="0"/>
        <v>36481</v>
      </c>
      <c r="F51" s="14">
        <f>SUM(B$4:B51)/1000</f>
        <v>3.2552173510652636</v>
      </c>
      <c r="G51" s="14">
        <f>SUM(C$4:C51)/1000</f>
        <v>3.3609486391578942</v>
      </c>
    </row>
    <row r="52" spans="1:7" x14ac:dyDescent="0.25">
      <c r="A52" s="4">
        <v>36482</v>
      </c>
      <c r="B52">
        <v>67.067916052631602</v>
      </c>
      <c r="C52">
        <v>97.779885736842104</v>
      </c>
      <c r="D52" s="37"/>
      <c r="E52" s="4">
        <f t="shared" si="0"/>
        <v>36482</v>
      </c>
      <c r="F52" s="14">
        <f>SUM(B$4:B52)/1000</f>
        <v>3.3222852671178953</v>
      </c>
      <c r="G52" s="14">
        <f>SUM(C$4:C52)/1000</f>
        <v>3.4587285248947364</v>
      </c>
    </row>
    <row r="53" spans="1:7" x14ac:dyDescent="0.25">
      <c r="A53" s="4">
        <v>36483</v>
      </c>
      <c r="B53">
        <v>65.996995397894807</v>
      </c>
      <c r="C53">
        <v>97.371317631578904</v>
      </c>
      <c r="D53" s="37"/>
      <c r="E53" s="4">
        <f t="shared" si="0"/>
        <v>36483</v>
      </c>
      <c r="F53" s="14">
        <f>SUM(B$4:B53)/1000</f>
        <v>3.3882822625157902</v>
      </c>
      <c r="G53" s="14">
        <f>SUM(C$4:C53)/1000</f>
        <v>3.5560998425263151</v>
      </c>
    </row>
    <row r="54" spans="1:7" x14ac:dyDescent="0.25">
      <c r="A54" s="4">
        <v>36484</v>
      </c>
      <c r="B54">
        <v>64.178188526315793</v>
      </c>
      <c r="C54">
        <v>97.258622578947396</v>
      </c>
      <c r="D54" s="37"/>
      <c r="E54" s="4">
        <f t="shared" si="0"/>
        <v>36484</v>
      </c>
      <c r="F54" s="14">
        <f>SUM(B$4:B54)/1000</f>
        <v>3.4524604510421057</v>
      </c>
      <c r="G54" s="14">
        <f>SUM(C$4:C54)/1000</f>
        <v>3.6533584651052626</v>
      </c>
    </row>
    <row r="55" spans="1:7" x14ac:dyDescent="0.25">
      <c r="A55" s="4">
        <v>36485</v>
      </c>
      <c r="B55">
        <v>74.458850192982496</v>
      </c>
      <c r="C55">
        <v>97.737321578947402</v>
      </c>
      <c r="D55" s="37"/>
      <c r="E55" s="4">
        <f t="shared" si="0"/>
        <v>36485</v>
      </c>
      <c r="F55" s="14">
        <f>SUM(B$4:B55)/1000</f>
        <v>3.5269193012350883</v>
      </c>
      <c r="G55" s="14">
        <f>SUM(C$4:C55)/1000</f>
        <v>3.7510957866842101</v>
      </c>
    </row>
    <row r="56" spans="1:7" x14ac:dyDescent="0.25">
      <c r="A56" s="4">
        <v>36486</v>
      </c>
      <c r="B56">
        <v>77.541246421052605</v>
      </c>
      <c r="C56">
        <v>95.871086105263103</v>
      </c>
      <c r="D56" s="37"/>
      <c r="E56" s="4">
        <f t="shared" si="0"/>
        <v>36486</v>
      </c>
      <c r="F56" s="14">
        <f>SUM(B$4:B56)/1000</f>
        <v>3.6044605476561409</v>
      </c>
      <c r="G56" s="14">
        <f>SUM(C$4:C56)/1000</f>
        <v>3.8469668727894732</v>
      </c>
    </row>
    <row r="57" spans="1:7" x14ac:dyDescent="0.25">
      <c r="A57" s="4">
        <v>36487</v>
      </c>
      <c r="B57">
        <v>85.518247600877203</v>
      </c>
      <c r="C57">
        <v>99.686921210526293</v>
      </c>
      <c r="D57" s="37"/>
      <c r="E57" s="4">
        <f t="shared" si="0"/>
        <v>36487</v>
      </c>
      <c r="F57" s="14">
        <f>SUM(B$4:B57)/1000</f>
        <v>3.689978795257018</v>
      </c>
      <c r="G57" s="14">
        <f>SUM(C$4:C57)/1000</f>
        <v>3.9466537939999995</v>
      </c>
    </row>
    <row r="58" spans="1:7" x14ac:dyDescent="0.25">
      <c r="A58" s="4">
        <v>36488</v>
      </c>
      <c r="B58">
        <v>72.673809473684202</v>
      </c>
      <c r="C58">
        <v>97.314903000000001</v>
      </c>
      <c r="D58" s="37"/>
      <c r="E58" s="4">
        <f t="shared" si="0"/>
        <v>36488</v>
      </c>
      <c r="F58" s="14">
        <f>SUM(B$4:B58)/1000</f>
        <v>3.7626526047307025</v>
      </c>
      <c r="G58" s="14">
        <f>SUM(C$4:C58)/1000</f>
        <v>4.0439686969999995</v>
      </c>
    </row>
    <row r="59" spans="1:7" x14ac:dyDescent="0.25">
      <c r="A59" s="4">
        <v>36489</v>
      </c>
      <c r="B59">
        <v>86.889831083333306</v>
      </c>
      <c r="C59">
        <v>99.195312842105295</v>
      </c>
      <c r="D59" s="37"/>
      <c r="E59" s="4">
        <f t="shared" si="0"/>
        <v>36489</v>
      </c>
      <c r="F59" s="14">
        <f>SUM(B$4:B59)/1000</f>
        <v>3.849542435814036</v>
      </c>
      <c r="G59" s="14">
        <f>SUM(C$4:C59)/1000</f>
        <v>4.1431640098421045</v>
      </c>
    </row>
    <row r="60" spans="1:7" x14ac:dyDescent="0.25">
      <c r="A60" s="4">
        <v>36490</v>
      </c>
      <c r="B60">
        <v>86.689016820175397</v>
      </c>
      <c r="C60">
        <v>99.275068052631596</v>
      </c>
      <c r="D60" s="37"/>
      <c r="E60" s="4">
        <f t="shared" si="0"/>
        <v>36490</v>
      </c>
      <c r="F60" s="14">
        <f>SUM(B$4:B60)/1000</f>
        <v>3.9362314526342113</v>
      </c>
      <c r="G60" s="14">
        <f>SUM(C$4:C60)/1000</f>
        <v>4.2424390778947361</v>
      </c>
    </row>
    <row r="61" spans="1:7" x14ac:dyDescent="0.25">
      <c r="A61" s="4">
        <v>36491</v>
      </c>
      <c r="B61">
        <v>85.775100526315796</v>
      </c>
      <c r="C61">
        <v>99.048663894736805</v>
      </c>
      <c r="D61" s="37"/>
      <c r="E61" s="4">
        <f t="shared" si="0"/>
        <v>36491</v>
      </c>
      <c r="F61" s="14">
        <f>SUM(B$4:B61)/1000</f>
        <v>4.0220065531605265</v>
      </c>
      <c r="G61" s="14">
        <f>SUM(C$4:C61)/1000</f>
        <v>4.3414877417894733</v>
      </c>
    </row>
    <row r="62" spans="1:7" x14ac:dyDescent="0.25">
      <c r="A62" s="4">
        <v>36492</v>
      </c>
      <c r="B62">
        <v>83.212982171052602</v>
      </c>
      <c r="C62">
        <v>96.188198736842097</v>
      </c>
      <c r="D62" s="37"/>
      <c r="E62" s="4">
        <f t="shared" si="0"/>
        <v>36492</v>
      </c>
      <c r="F62" s="14">
        <f>SUM(B$4:B62)/1000</f>
        <v>4.105219535331579</v>
      </c>
      <c r="G62" s="14">
        <f>SUM(C$4:C62)/1000</f>
        <v>4.437675940526316</v>
      </c>
    </row>
    <row r="63" spans="1:7" x14ac:dyDescent="0.25">
      <c r="A63" s="4">
        <v>36493</v>
      </c>
      <c r="B63">
        <v>95.554503271929903</v>
      </c>
      <c r="C63">
        <v>101.12146121052599</v>
      </c>
      <c r="D63" s="37"/>
      <c r="E63" s="4">
        <f t="shared" si="0"/>
        <v>36493</v>
      </c>
      <c r="F63" s="14">
        <f>SUM(B$4:B63)/1000</f>
        <v>4.2007740386035097</v>
      </c>
      <c r="G63" s="14">
        <f>SUM(C$4:C63)/1000</f>
        <v>4.5387974017368418</v>
      </c>
    </row>
    <row r="64" spans="1:7" x14ac:dyDescent="0.25">
      <c r="A64" s="4">
        <v>36494</v>
      </c>
      <c r="B64">
        <v>101.50575429385999</v>
      </c>
      <c r="C64">
        <v>105.678523684211</v>
      </c>
      <c r="D64" s="37"/>
      <c r="E64" s="4">
        <f t="shared" si="0"/>
        <v>36494</v>
      </c>
      <c r="F64" s="14">
        <f>SUM(B$4:B64)/1000</f>
        <v>4.3022797928973695</v>
      </c>
      <c r="G64" s="14">
        <f>SUM(C$4:C64)/1000</f>
        <v>4.6444759254210517</v>
      </c>
    </row>
    <row r="65" spans="1:7" x14ac:dyDescent="0.25">
      <c r="A65" s="4">
        <v>36495</v>
      </c>
      <c r="B65">
        <v>92.568036701754394</v>
      </c>
      <c r="C65">
        <v>103.087016947368</v>
      </c>
      <c r="D65" s="37"/>
      <c r="E65" s="4">
        <f t="shared" si="0"/>
        <v>36495</v>
      </c>
      <c r="F65" s="14">
        <f>SUM(B$4:B65)/1000</f>
        <v>4.3948478295991231</v>
      </c>
      <c r="G65" s="14">
        <f>SUM(C$4:C65)/1000</f>
        <v>4.74756294236842</v>
      </c>
    </row>
    <row r="66" spans="1:7" x14ac:dyDescent="0.25">
      <c r="A66" s="4">
        <v>36496</v>
      </c>
      <c r="B66">
        <v>101.35714915789499</v>
      </c>
      <c r="C66">
        <v>108.665166736842</v>
      </c>
      <c r="D66" s="37"/>
      <c r="E66" s="4">
        <f t="shared" si="0"/>
        <v>36496</v>
      </c>
      <c r="F66" s="14">
        <f>SUM(B$4:B66)/1000</f>
        <v>4.4962049787570182</v>
      </c>
      <c r="G66" s="14">
        <f>SUM(C$4:C66)/1000</f>
        <v>4.8562281091052624</v>
      </c>
    </row>
    <row r="67" spans="1:7" x14ac:dyDescent="0.25">
      <c r="A67" s="4">
        <v>36497</v>
      </c>
      <c r="B67">
        <v>97.836129359649107</v>
      </c>
      <c r="C67">
        <v>108.946415421053</v>
      </c>
      <c r="D67" s="37"/>
      <c r="E67" s="4">
        <f t="shared" si="0"/>
        <v>36497</v>
      </c>
      <c r="F67" s="14">
        <f>SUM(B$4:B67)/1000</f>
        <v>4.5940411081166674</v>
      </c>
      <c r="G67" s="14">
        <f>SUM(C$4:C67)/1000</f>
        <v>4.9651745245263159</v>
      </c>
    </row>
    <row r="68" spans="1:7" x14ac:dyDescent="0.25">
      <c r="A68" s="4">
        <v>36498</v>
      </c>
      <c r="B68">
        <v>107.616141877193</v>
      </c>
      <c r="C68">
        <v>106.234115631579</v>
      </c>
      <c r="D68" s="37"/>
      <c r="E68" s="4">
        <f t="shared" si="0"/>
        <v>36498</v>
      </c>
      <c r="F68" s="14">
        <f>SUM(B$4:B68)/1000</f>
        <v>4.7016572499938603</v>
      </c>
      <c r="G68" s="14">
        <f>SUM(C$4:C68)/1000</f>
        <v>5.0714086401578946</v>
      </c>
    </row>
    <row r="69" spans="1:7" x14ac:dyDescent="0.25">
      <c r="A69" s="4">
        <v>36499</v>
      </c>
      <c r="B69">
        <v>104.27900479386</v>
      </c>
      <c r="C69">
        <v>106.94366626315799</v>
      </c>
      <c r="D69" s="37"/>
      <c r="E69" s="4">
        <f t="shared" ref="E69:E132" si="1">A69</f>
        <v>36499</v>
      </c>
      <c r="F69" s="14">
        <f>SUM(B$4:B69)/1000</f>
        <v>4.8059362547877198</v>
      </c>
      <c r="G69" s="14">
        <f>SUM(C$4:C69)/1000</f>
        <v>5.1783523064210524</v>
      </c>
    </row>
    <row r="70" spans="1:7" x14ac:dyDescent="0.25">
      <c r="A70" s="4">
        <v>36500</v>
      </c>
      <c r="B70">
        <v>113.864753450526</v>
      </c>
      <c r="C70">
        <v>109.126895947368</v>
      </c>
      <c r="D70" s="37"/>
      <c r="E70" s="4">
        <f t="shared" si="1"/>
        <v>36500</v>
      </c>
      <c r="F70" s="14">
        <f>SUM(B$4:B70)/1000</f>
        <v>4.9198010082382462</v>
      </c>
      <c r="G70" s="14">
        <f>SUM(C$4:C70)/1000</f>
        <v>5.2874792023684201</v>
      </c>
    </row>
    <row r="71" spans="1:7" x14ac:dyDescent="0.25">
      <c r="A71" s="4">
        <v>36501</v>
      </c>
      <c r="B71">
        <v>102.71125376754399</v>
      </c>
      <c r="C71">
        <v>108.923078631579</v>
      </c>
      <c r="D71" s="37"/>
      <c r="E71" s="4">
        <f t="shared" si="1"/>
        <v>36501</v>
      </c>
      <c r="F71" s="14">
        <f>SUM(B$4:B71)/1000</f>
        <v>5.0225122620057903</v>
      </c>
      <c r="G71" s="14">
        <f>SUM(C$4:C71)/1000</f>
        <v>5.3964022809999994</v>
      </c>
    </row>
    <row r="72" spans="1:7" x14ac:dyDescent="0.25">
      <c r="A72" s="4">
        <v>36502</v>
      </c>
      <c r="B72">
        <v>98.084779978070202</v>
      </c>
      <c r="C72">
        <v>105.79728442105301</v>
      </c>
      <c r="D72" s="37"/>
      <c r="E72" s="4">
        <f t="shared" si="1"/>
        <v>36502</v>
      </c>
      <c r="F72" s="14">
        <f>SUM(B$4:B72)/1000</f>
        <v>5.12059704198386</v>
      </c>
      <c r="G72" s="14">
        <f>SUM(C$4:C72)/1000</f>
        <v>5.5021995654210523</v>
      </c>
    </row>
    <row r="73" spans="1:7" x14ac:dyDescent="0.25">
      <c r="A73" s="4">
        <v>36503</v>
      </c>
      <c r="B73">
        <v>100.511826820175</v>
      </c>
      <c r="C73">
        <v>106.303094</v>
      </c>
      <c r="D73" s="37"/>
      <c r="E73" s="4">
        <f t="shared" si="1"/>
        <v>36503</v>
      </c>
      <c r="F73" s="14">
        <f>SUM(B$4:B73)/1000</f>
        <v>5.221108868804035</v>
      </c>
      <c r="G73" s="14">
        <f>SUM(C$4:C73)/1000</f>
        <v>5.6085026594210525</v>
      </c>
    </row>
    <row r="74" spans="1:7" x14ac:dyDescent="0.25">
      <c r="A74" s="4">
        <v>36504</v>
      </c>
      <c r="B74">
        <v>105.170592017544</v>
      </c>
      <c r="C74">
        <v>108.58972852631599</v>
      </c>
      <c r="D74" s="37"/>
      <c r="E74" s="4">
        <f t="shared" si="1"/>
        <v>36504</v>
      </c>
      <c r="F74" s="14">
        <f>SUM(B$4:B74)/1000</f>
        <v>5.3262794608215787</v>
      </c>
      <c r="G74" s="14">
        <f>SUM(C$4:C74)/1000</f>
        <v>5.7170923879473685</v>
      </c>
    </row>
    <row r="75" spans="1:7" x14ac:dyDescent="0.25">
      <c r="A75" s="4">
        <v>36505</v>
      </c>
      <c r="B75">
        <v>99.466430175438603</v>
      </c>
      <c r="C75">
        <v>108.331981736842</v>
      </c>
      <c r="D75" s="37"/>
      <c r="E75" s="4">
        <f t="shared" si="1"/>
        <v>36505</v>
      </c>
      <c r="F75" s="14">
        <f>SUM(B$4:B75)/1000</f>
        <v>5.4257458909970175</v>
      </c>
      <c r="G75" s="14">
        <f>SUM(C$4:C75)/1000</f>
        <v>5.8254243696842103</v>
      </c>
    </row>
    <row r="76" spans="1:7" x14ac:dyDescent="0.25">
      <c r="A76" s="4">
        <v>36506</v>
      </c>
      <c r="B76">
        <v>99.181993845263193</v>
      </c>
      <c r="C76">
        <v>109.59682610526301</v>
      </c>
      <c r="D76" s="37"/>
      <c r="E76" s="4">
        <f t="shared" si="1"/>
        <v>36506</v>
      </c>
      <c r="F76" s="14">
        <f>SUM(B$4:B76)/1000</f>
        <v>5.5249278848422811</v>
      </c>
      <c r="G76" s="14">
        <f>SUM(C$4:C76)/1000</f>
        <v>5.9350211957894734</v>
      </c>
    </row>
    <row r="77" spans="1:7" x14ac:dyDescent="0.25">
      <c r="A77" s="4">
        <v>36507</v>
      </c>
      <c r="B77">
        <v>109.04196810964901</v>
      </c>
      <c r="C77">
        <v>108.410927842105</v>
      </c>
      <c r="D77" s="37"/>
      <c r="E77" s="4">
        <f t="shared" si="1"/>
        <v>36507</v>
      </c>
      <c r="F77" s="14">
        <f>SUM(B$4:B77)/1000</f>
        <v>5.63396985295193</v>
      </c>
      <c r="G77" s="14">
        <f>SUM(C$4:C77)/1000</f>
        <v>6.043432123631578</v>
      </c>
    </row>
    <row r="78" spans="1:7" x14ac:dyDescent="0.25">
      <c r="A78" s="4">
        <v>36508</v>
      </c>
      <c r="B78">
        <v>103.144249789474</v>
      </c>
      <c r="C78">
        <v>108.14107300000001</v>
      </c>
      <c r="D78" s="37"/>
      <c r="E78" s="4">
        <f t="shared" si="1"/>
        <v>36508</v>
      </c>
      <c r="F78" s="14">
        <f>SUM(B$4:B78)/1000</f>
        <v>5.7371141027414039</v>
      </c>
      <c r="G78" s="14">
        <f>SUM(C$4:C78)/1000</f>
        <v>6.1515731966315776</v>
      </c>
    </row>
    <row r="79" spans="1:7" x14ac:dyDescent="0.25">
      <c r="A79" s="4">
        <v>36509</v>
      </c>
      <c r="B79">
        <v>107.36334931578899</v>
      </c>
      <c r="C79">
        <v>105.834919368421</v>
      </c>
      <c r="D79" s="37"/>
      <c r="E79" s="4">
        <f t="shared" si="1"/>
        <v>36509</v>
      </c>
      <c r="F79" s="14">
        <f>SUM(B$4:B79)/1000</f>
        <v>5.8444774520571929</v>
      </c>
      <c r="G79" s="14">
        <f>SUM(C$4:C79)/1000</f>
        <v>6.2574081159999988</v>
      </c>
    </row>
    <row r="80" spans="1:7" x14ac:dyDescent="0.25">
      <c r="A80" s="4">
        <v>36510</v>
      </c>
      <c r="B80">
        <v>94.694726789473705</v>
      </c>
      <c r="C80">
        <v>101.591258789474</v>
      </c>
      <c r="D80" s="37"/>
      <c r="E80" s="4">
        <f t="shared" si="1"/>
        <v>36510</v>
      </c>
      <c r="F80" s="14">
        <f>SUM(B$4:B80)/1000</f>
        <v>5.9391721788466665</v>
      </c>
      <c r="G80" s="14">
        <f>SUM(C$4:C80)/1000</f>
        <v>6.3589993747894722</v>
      </c>
    </row>
    <row r="81" spans="1:7" x14ac:dyDescent="0.25">
      <c r="A81" s="4">
        <v>36511</v>
      </c>
      <c r="B81">
        <v>89.303700157894696</v>
      </c>
      <c r="C81">
        <v>95.163724789473704</v>
      </c>
      <c r="D81" s="37"/>
      <c r="E81" s="4">
        <f t="shared" si="1"/>
        <v>36511</v>
      </c>
      <c r="F81" s="14">
        <f>SUM(B$4:B81)/1000</f>
        <v>6.0284758790045618</v>
      </c>
      <c r="G81" s="14">
        <f>SUM(C$4:C81)/1000</f>
        <v>6.4541630995789463</v>
      </c>
    </row>
    <row r="82" spans="1:7" x14ac:dyDescent="0.25">
      <c r="A82" s="4">
        <v>36512</v>
      </c>
      <c r="B82">
        <v>83.742019684210504</v>
      </c>
      <c r="C82">
        <v>96.2933686315789</v>
      </c>
      <c r="D82" s="37"/>
      <c r="E82" s="4">
        <f t="shared" si="1"/>
        <v>36512</v>
      </c>
      <c r="F82" s="14">
        <f>SUM(B$4:B82)/1000</f>
        <v>6.1122178986887716</v>
      </c>
      <c r="G82" s="14">
        <f>SUM(C$4:C82)/1000</f>
        <v>6.550456468210526</v>
      </c>
    </row>
    <row r="83" spans="1:7" x14ac:dyDescent="0.25">
      <c r="A83" s="4">
        <v>36513</v>
      </c>
      <c r="B83">
        <v>82.270043578947394</v>
      </c>
      <c r="C83">
        <v>101.64476510526301</v>
      </c>
      <c r="D83" s="37"/>
      <c r="E83" s="4">
        <f t="shared" si="1"/>
        <v>36513</v>
      </c>
      <c r="F83" s="14">
        <f>SUM(B$4:B83)/1000</f>
        <v>6.1944879422677195</v>
      </c>
      <c r="G83" s="14">
        <f>SUM(C$4:C83)/1000</f>
        <v>6.652101233315789</v>
      </c>
    </row>
    <row r="84" spans="1:7" x14ac:dyDescent="0.25">
      <c r="A84" s="4">
        <v>36514</v>
      </c>
      <c r="B84">
        <v>72.266646842105203</v>
      </c>
      <c r="C84">
        <v>96.7336805789474</v>
      </c>
      <c r="D84" s="37"/>
      <c r="E84" s="4">
        <f t="shared" si="1"/>
        <v>36514</v>
      </c>
      <c r="F84" s="14">
        <f>SUM(B$4:B84)/1000</f>
        <v>6.2667545891098246</v>
      </c>
      <c r="G84" s="14">
        <f>SUM(C$4:C84)/1000</f>
        <v>6.7488349138947363</v>
      </c>
    </row>
    <row r="85" spans="1:7" x14ac:dyDescent="0.25">
      <c r="A85" s="4">
        <v>36515</v>
      </c>
      <c r="B85">
        <v>85.216067263157896</v>
      </c>
      <c r="C85">
        <v>95.680917684210499</v>
      </c>
      <c r="D85" s="37"/>
      <c r="E85" s="4">
        <f t="shared" si="1"/>
        <v>36515</v>
      </c>
      <c r="F85" s="14">
        <f>SUM(B$4:B85)/1000</f>
        <v>6.3519706563729823</v>
      </c>
      <c r="G85" s="14">
        <f>SUM(C$4:C85)/1000</f>
        <v>6.8445158315789465</v>
      </c>
    </row>
    <row r="86" spans="1:7" x14ac:dyDescent="0.25">
      <c r="A86" s="4">
        <v>36516</v>
      </c>
      <c r="B86">
        <v>93.919140105263196</v>
      </c>
      <c r="C86">
        <v>88.944733578947407</v>
      </c>
      <c r="D86" s="37"/>
      <c r="E86" s="4">
        <f t="shared" si="1"/>
        <v>36516</v>
      </c>
      <c r="F86" s="14">
        <f>SUM(B$4:B86)/1000</f>
        <v>6.4458897964782453</v>
      </c>
      <c r="G86" s="14">
        <f>SUM(C$4:C86)/1000</f>
        <v>6.933460565157894</v>
      </c>
    </row>
    <row r="87" spans="1:7" x14ac:dyDescent="0.25">
      <c r="A87" s="4">
        <v>36517</v>
      </c>
      <c r="B87">
        <v>75.252736157894702</v>
      </c>
      <c r="C87">
        <v>93.480267947368404</v>
      </c>
      <c r="D87" s="37"/>
      <c r="E87" s="4">
        <f t="shared" si="1"/>
        <v>36517</v>
      </c>
      <c r="F87" s="14">
        <f>SUM(B$4:B87)/1000</f>
        <v>6.5211425326361407</v>
      </c>
      <c r="G87" s="14">
        <f>SUM(C$4:C87)/1000</f>
        <v>7.0269408331052627</v>
      </c>
    </row>
    <row r="88" spans="1:7" x14ac:dyDescent="0.25">
      <c r="A88" s="4">
        <v>36518</v>
      </c>
      <c r="B88">
        <v>87.855887842105304</v>
      </c>
      <c r="C88">
        <v>93.005256684210494</v>
      </c>
      <c r="D88" s="37"/>
      <c r="E88" s="4">
        <f t="shared" si="1"/>
        <v>36518</v>
      </c>
      <c r="F88" s="14">
        <f>SUM(B$4:B88)/1000</f>
        <v>6.6089984204782457</v>
      </c>
      <c r="G88" s="14">
        <f>SUM(C$4:C88)/1000</f>
        <v>7.1199460897894733</v>
      </c>
    </row>
    <row r="89" spans="1:7" x14ac:dyDescent="0.25">
      <c r="A89" s="4">
        <v>36519</v>
      </c>
      <c r="B89">
        <v>83.335706736842099</v>
      </c>
      <c r="C89">
        <v>92.169885578947401</v>
      </c>
      <c r="D89" s="37"/>
      <c r="E89" s="4">
        <f t="shared" si="1"/>
        <v>36519</v>
      </c>
      <c r="F89" s="14">
        <f>SUM(B$4:B89)/1000</f>
        <v>6.692334127215088</v>
      </c>
      <c r="G89" s="14">
        <f>SUM(C$4:C89)/1000</f>
        <v>7.2121159753684205</v>
      </c>
    </row>
    <row r="90" spans="1:7" x14ac:dyDescent="0.25">
      <c r="A90" s="4">
        <v>36520</v>
      </c>
      <c r="B90">
        <v>83.6992174736842</v>
      </c>
      <c r="C90">
        <v>94.489079684210594</v>
      </c>
      <c r="D90" s="37"/>
      <c r="E90" s="4">
        <f t="shared" si="1"/>
        <v>36520</v>
      </c>
      <c r="F90" s="14">
        <f>SUM(B$4:B90)/1000</f>
        <v>6.7760333446887726</v>
      </c>
      <c r="G90" s="14">
        <f>SUM(C$4:C90)/1000</f>
        <v>7.3066050550526311</v>
      </c>
    </row>
    <row r="91" spans="1:7" x14ac:dyDescent="0.25">
      <c r="A91" s="4">
        <v>36521</v>
      </c>
      <c r="B91">
        <v>85.189511263157897</v>
      </c>
      <c r="C91">
        <v>93.935793578947397</v>
      </c>
      <c r="D91" s="37"/>
      <c r="E91" s="4">
        <f t="shared" si="1"/>
        <v>36521</v>
      </c>
      <c r="F91" s="14">
        <f>SUM(B$4:B91)/1000</f>
        <v>6.8612228559519304</v>
      </c>
      <c r="G91" s="14">
        <f>SUM(C$4:C91)/1000</f>
        <v>7.4005408486315796</v>
      </c>
    </row>
    <row r="92" spans="1:7" x14ac:dyDescent="0.25">
      <c r="A92" s="4">
        <v>36522</v>
      </c>
      <c r="B92">
        <v>81.652577894736893</v>
      </c>
      <c r="C92">
        <v>92.782861105263194</v>
      </c>
      <c r="D92" s="37"/>
      <c r="E92" s="4">
        <f t="shared" si="1"/>
        <v>36522</v>
      </c>
      <c r="F92" s="14">
        <f>SUM(B$4:B92)/1000</f>
        <v>6.9428754338466678</v>
      </c>
      <c r="G92" s="14">
        <f>SUM(C$4:C92)/1000</f>
        <v>7.4933237097368419</v>
      </c>
    </row>
    <row r="93" spans="1:7" x14ac:dyDescent="0.25">
      <c r="A93" s="4">
        <v>36523</v>
      </c>
      <c r="B93">
        <v>78.874294736842103</v>
      </c>
      <c r="C93">
        <v>92.932451210526295</v>
      </c>
      <c r="D93" s="37"/>
      <c r="E93" s="4">
        <f t="shared" si="1"/>
        <v>36523</v>
      </c>
      <c r="F93" s="14">
        <f>SUM(B$4:B93)/1000</f>
        <v>7.0217497285835098</v>
      </c>
      <c r="G93" s="14">
        <f>SUM(C$4:C93)/1000</f>
        <v>7.586256160947368</v>
      </c>
    </row>
    <row r="94" spans="1:7" x14ac:dyDescent="0.25">
      <c r="A94" s="4">
        <v>36524</v>
      </c>
      <c r="B94">
        <v>84.5670885263158</v>
      </c>
      <c r="C94">
        <v>94.638661157894703</v>
      </c>
      <c r="D94" s="37"/>
      <c r="E94" s="4">
        <f t="shared" si="1"/>
        <v>36524</v>
      </c>
      <c r="F94" s="14">
        <f>SUM(B$4:B94)/1000</f>
        <v>7.1063168171098257</v>
      </c>
      <c r="G94" s="14">
        <f>SUM(C$4:C94)/1000</f>
        <v>7.6808948221052624</v>
      </c>
    </row>
    <row r="95" spans="1:7" x14ac:dyDescent="0.25">
      <c r="A95" s="4">
        <v>36525</v>
      </c>
      <c r="B95">
        <v>91.8450175263158</v>
      </c>
      <c r="C95">
        <v>96.184611210526299</v>
      </c>
      <c r="D95" s="37"/>
      <c r="E95" s="4">
        <f t="shared" si="1"/>
        <v>36525</v>
      </c>
      <c r="F95" s="14">
        <f>SUM(B$4:B95)/1000</f>
        <v>7.1981618346361422</v>
      </c>
      <c r="G95" s="14">
        <f>SUM(C$4:C95)/1000</f>
        <v>7.7770794333157882</v>
      </c>
    </row>
    <row r="96" spans="1:7" x14ac:dyDescent="0.25">
      <c r="A96" s="4">
        <v>36526</v>
      </c>
      <c r="B96">
        <v>93.588066421052602</v>
      </c>
      <c r="C96">
        <v>95.829040894736806</v>
      </c>
      <c r="D96" s="37"/>
      <c r="E96" s="4">
        <f t="shared" si="1"/>
        <v>36526</v>
      </c>
      <c r="F96" s="14">
        <f>SUM(B$4:B96)/1000</f>
        <v>7.2917499010571944</v>
      </c>
      <c r="G96" s="14">
        <f>SUM(C$4:C96)/1000</f>
        <v>7.8729084742105249</v>
      </c>
    </row>
    <row r="97" spans="1:7" x14ac:dyDescent="0.25">
      <c r="A97" s="4">
        <v>36527</v>
      </c>
      <c r="B97">
        <v>96.456946947368394</v>
      </c>
      <c r="C97">
        <v>93.815550578947395</v>
      </c>
      <c r="D97" s="37"/>
      <c r="E97" s="4">
        <f t="shared" si="1"/>
        <v>36527</v>
      </c>
      <c r="F97" s="14">
        <f>SUM(B$4:B97)/1000</f>
        <v>7.3882068480045628</v>
      </c>
      <c r="G97" s="14">
        <f>SUM(C$4:C97)/1000</f>
        <v>7.9667240247894728</v>
      </c>
    </row>
    <row r="98" spans="1:7" x14ac:dyDescent="0.25">
      <c r="A98" s="4">
        <v>36528</v>
      </c>
      <c r="B98">
        <v>85.312234000000004</v>
      </c>
      <c r="C98">
        <v>93.033963736842097</v>
      </c>
      <c r="D98" s="37"/>
      <c r="E98" s="4">
        <f t="shared" si="1"/>
        <v>36528</v>
      </c>
      <c r="F98" s="14">
        <f>SUM(B$4:B98)/1000</f>
        <v>7.4735190820045627</v>
      </c>
      <c r="G98" s="14">
        <f>SUM(C$4:C98)/1000</f>
        <v>8.0597579885263144</v>
      </c>
    </row>
    <row r="99" spans="1:7" x14ac:dyDescent="0.25">
      <c r="A99" s="4">
        <v>36529</v>
      </c>
      <c r="B99">
        <v>84.021287000000001</v>
      </c>
      <c r="C99">
        <v>101.260689526316</v>
      </c>
      <c r="D99" s="37"/>
      <c r="E99" s="4">
        <f t="shared" si="1"/>
        <v>36529</v>
      </c>
      <c r="F99" s="14">
        <f>SUM(B$4:B99)/1000</f>
        <v>7.5575403690045624</v>
      </c>
      <c r="G99" s="14">
        <f>SUM(C$4:C99)/1000</f>
        <v>8.1610186780526313</v>
      </c>
    </row>
    <row r="100" spans="1:7" x14ac:dyDescent="0.25">
      <c r="A100" s="4">
        <v>36530</v>
      </c>
      <c r="B100">
        <v>88.357830315789499</v>
      </c>
      <c r="C100">
        <v>100.405400157895</v>
      </c>
      <c r="D100" s="37"/>
      <c r="E100" s="4">
        <f t="shared" si="1"/>
        <v>36530</v>
      </c>
      <c r="F100" s="14">
        <f>SUM(B$4:B100)/1000</f>
        <v>7.6458981993203512</v>
      </c>
      <c r="G100" s="14">
        <f>SUM(C$4:C100)/1000</f>
        <v>8.2614240782105259</v>
      </c>
    </row>
    <row r="101" spans="1:7" x14ac:dyDescent="0.25">
      <c r="A101" s="4">
        <v>36531</v>
      </c>
      <c r="B101">
        <v>82.248448315789503</v>
      </c>
      <c r="C101">
        <v>100.92904157894699</v>
      </c>
      <c r="D101" s="37"/>
      <c r="E101" s="4">
        <f t="shared" si="1"/>
        <v>36531</v>
      </c>
      <c r="F101" s="14">
        <f>SUM(B$4:B101)/1000</f>
        <v>7.7281466476361409</v>
      </c>
      <c r="G101" s="14">
        <f>SUM(C$4:C101)/1000</f>
        <v>8.3623531197894732</v>
      </c>
    </row>
    <row r="102" spans="1:7" x14ac:dyDescent="0.25">
      <c r="A102" s="4">
        <v>36532</v>
      </c>
      <c r="B102">
        <v>86.3095685263158</v>
      </c>
      <c r="C102">
        <v>104.874985052632</v>
      </c>
      <c r="D102" s="37"/>
      <c r="E102" s="4">
        <f t="shared" si="1"/>
        <v>36532</v>
      </c>
      <c r="F102" s="14">
        <f>SUM(B$4:B102)/1000</f>
        <v>7.8144562161624576</v>
      </c>
      <c r="G102" s="14">
        <f>SUM(C$4:C102)/1000</f>
        <v>8.467228104842107</v>
      </c>
    </row>
    <row r="103" spans="1:7" x14ac:dyDescent="0.25">
      <c r="A103" s="4">
        <v>36533</v>
      </c>
      <c r="B103">
        <v>87.644724789473699</v>
      </c>
      <c r="C103">
        <v>94.189557684210499</v>
      </c>
      <c r="D103" s="37"/>
      <c r="E103" s="4">
        <f t="shared" si="1"/>
        <v>36533</v>
      </c>
      <c r="F103" s="14">
        <f>SUM(B$4:B103)/1000</f>
        <v>7.9021009409519314</v>
      </c>
      <c r="G103" s="14">
        <f>SUM(C$4:C103)/1000</f>
        <v>8.561417662526317</v>
      </c>
    </row>
    <row r="104" spans="1:7" x14ac:dyDescent="0.25">
      <c r="A104" s="4">
        <v>36534</v>
      </c>
      <c r="B104">
        <v>90.092593263157895</v>
      </c>
      <c r="C104">
        <v>97.733773789473702</v>
      </c>
      <c r="D104" s="37"/>
      <c r="E104" s="4">
        <f t="shared" si="1"/>
        <v>36534</v>
      </c>
      <c r="F104" s="14">
        <f>SUM(B$4:B104)/1000</f>
        <v>7.9921935342150894</v>
      </c>
      <c r="G104" s="14">
        <f>SUM(C$4:C104)/1000</f>
        <v>8.659151436315792</v>
      </c>
    </row>
    <row r="105" spans="1:7" x14ac:dyDescent="0.25">
      <c r="A105" s="4">
        <v>36535</v>
      </c>
      <c r="B105">
        <v>87.060203263157902</v>
      </c>
      <c r="C105">
        <v>96.084403368421107</v>
      </c>
      <c r="D105" s="37"/>
      <c r="E105" s="4">
        <f t="shared" si="1"/>
        <v>36535</v>
      </c>
      <c r="F105" s="14">
        <f>SUM(B$4:B105)/1000</f>
        <v>8.0792537374782469</v>
      </c>
      <c r="G105" s="14">
        <f>SUM(C$4:C105)/1000</f>
        <v>8.7552358396842127</v>
      </c>
    </row>
    <row r="106" spans="1:7" x14ac:dyDescent="0.25">
      <c r="A106" s="4">
        <v>36536</v>
      </c>
      <c r="B106">
        <v>81.843757421052601</v>
      </c>
      <c r="C106">
        <v>91.4941114736842</v>
      </c>
      <c r="D106" s="37"/>
      <c r="E106" s="4">
        <f t="shared" si="1"/>
        <v>36536</v>
      </c>
      <c r="F106" s="14">
        <f>SUM(B$4:B106)/1000</f>
        <v>8.1610974948993</v>
      </c>
      <c r="G106" s="14">
        <f>SUM(C$4:C106)/1000</f>
        <v>8.8467299511578972</v>
      </c>
    </row>
    <row r="107" spans="1:7" x14ac:dyDescent="0.25">
      <c r="A107" s="4">
        <v>36537</v>
      </c>
      <c r="B107">
        <v>80.806609105263107</v>
      </c>
      <c r="C107">
        <v>97.818579368420998</v>
      </c>
      <c r="D107" s="37"/>
      <c r="E107" s="4">
        <f t="shared" si="1"/>
        <v>36537</v>
      </c>
      <c r="F107" s="14">
        <f>SUM(B$4:B107)/1000</f>
        <v>8.2419041040045631</v>
      </c>
      <c r="G107" s="14">
        <f>SUM(C$4:C107)/1000</f>
        <v>8.9445485305263173</v>
      </c>
    </row>
    <row r="108" spans="1:7" x14ac:dyDescent="0.25">
      <c r="A108" s="4">
        <v>36538</v>
      </c>
      <c r="B108">
        <v>83.599532368421094</v>
      </c>
      <c r="C108">
        <v>93.849254421052606</v>
      </c>
      <c r="D108" s="37"/>
      <c r="E108" s="4">
        <f t="shared" si="1"/>
        <v>36538</v>
      </c>
      <c r="F108" s="14">
        <f>SUM(B$4:B108)/1000</f>
        <v>8.3255036363729857</v>
      </c>
      <c r="G108" s="14">
        <f>SUM(C$4:C108)/1000</f>
        <v>9.0383977849473709</v>
      </c>
    </row>
    <row r="109" spans="1:7" x14ac:dyDescent="0.25">
      <c r="A109" s="4">
        <v>36539</v>
      </c>
      <c r="B109">
        <v>88.751860736842104</v>
      </c>
      <c r="C109">
        <v>87.196487473684201</v>
      </c>
      <c r="D109" s="37"/>
      <c r="E109" s="4">
        <f t="shared" si="1"/>
        <v>36539</v>
      </c>
      <c r="F109" s="14">
        <f>SUM(B$4:B109)/1000</f>
        <v>8.4142554971098278</v>
      </c>
      <c r="G109" s="14">
        <f>SUM(C$4:C109)/1000</f>
        <v>9.1255942724210541</v>
      </c>
    </row>
    <row r="110" spans="1:7" x14ac:dyDescent="0.25">
      <c r="A110" s="4">
        <v>36540</v>
      </c>
      <c r="B110">
        <v>91.569776684210495</v>
      </c>
      <c r="C110">
        <v>92.524499578947399</v>
      </c>
      <c r="D110" s="37"/>
      <c r="E110" s="4">
        <f t="shared" si="1"/>
        <v>36540</v>
      </c>
      <c r="F110" s="14">
        <f>SUM(B$4:B110)/1000</f>
        <v>8.5058252737940379</v>
      </c>
      <c r="G110" s="14">
        <f>SUM(C$4:C110)/1000</f>
        <v>9.2181187720000022</v>
      </c>
    </row>
    <row r="111" spans="1:7" x14ac:dyDescent="0.25">
      <c r="A111" s="4">
        <v>36541</v>
      </c>
      <c r="B111">
        <v>93.830502894736796</v>
      </c>
      <c r="C111">
        <v>99.127161000000001</v>
      </c>
      <c r="D111" s="37"/>
      <c r="E111" s="4">
        <f t="shared" si="1"/>
        <v>36541</v>
      </c>
      <c r="F111" s="14">
        <f>SUM(B$4:B111)/1000</f>
        <v>8.599655776688774</v>
      </c>
      <c r="G111" s="14">
        <f>SUM(C$4:C111)/1000</f>
        <v>9.3172459330000024</v>
      </c>
    </row>
    <row r="112" spans="1:7" x14ac:dyDescent="0.25">
      <c r="A112" s="4">
        <v>36542</v>
      </c>
      <c r="B112">
        <v>82.871726842105204</v>
      </c>
      <c r="C112">
        <v>108.41976215789499</v>
      </c>
      <c r="D112" s="37"/>
      <c r="E112" s="4">
        <f t="shared" si="1"/>
        <v>36542</v>
      </c>
      <c r="F112" s="14">
        <f>SUM(B$4:B112)/1000</f>
        <v>8.6825275035308813</v>
      </c>
      <c r="G112" s="14">
        <f>SUM(C$4:C112)/1000</f>
        <v>9.4256656951578979</v>
      </c>
    </row>
    <row r="113" spans="1:7" x14ac:dyDescent="0.25">
      <c r="A113" s="4">
        <v>36543</v>
      </c>
      <c r="B113">
        <v>83.433868526315806</v>
      </c>
      <c r="C113">
        <v>90.023384947368399</v>
      </c>
      <c r="D113" s="37"/>
      <c r="E113" s="4">
        <f t="shared" si="1"/>
        <v>36543</v>
      </c>
      <c r="F113" s="14">
        <f>SUM(B$4:B113)/1000</f>
        <v>8.7659613720571965</v>
      </c>
      <c r="G113" s="14">
        <f>SUM(C$4:C113)/1000</f>
        <v>9.5156890801052647</v>
      </c>
    </row>
    <row r="114" spans="1:7" x14ac:dyDescent="0.25">
      <c r="A114" s="4">
        <v>36544</v>
      </c>
      <c r="B114">
        <v>74.804090263157903</v>
      </c>
      <c r="C114">
        <v>91.912177789473702</v>
      </c>
      <c r="D114" s="37"/>
      <c r="E114" s="4">
        <f t="shared" si="1"/>
        <v>36544</v>
      </c>
      <c r="F114" s="14">
        <f>SUM(B$4:B114)/1000</f>
        <v>8.8407654623203538</v>
      </c>
      <c r="G114" s="14">
        <f>SUM(C$4:C114)/1000</f>
        <v>9.6076012578947392</v>
      </c>
    </row>
    <row r="115" spans="1:7" x14ac:dyDescent="0.25">
      <c r="A115" s="4">
        <v>36545</v>
      </c>
      <c r="B115">
        <v>82.726079999999996</v>
      </c>
      <c r="C115">
        <v>91.444698421052607</v>
      </c>
      <c r="D115" s="37"/>
      <c r="E115" s="4">
        <f t="shared" si="1"/>
        <v>36545</v>
      </c>
      <c r="F115" s="14">
        <f>SUM(B$4:B115)/1000</f>
        <v>8.9234915423203542</v>
      </c>
      <c r="G115" s="14">
        <f>SUM(C$4:C115)/1000</f>
        <v>9.6990459563157909</v>
      </c>
    </row>
    <row r="116" spans="1:7" x14ac:dyDescent="0.25">
      <c r="A116" s="4">
        <v>36546</v>
      </c>
      <c r="B116">
        <v>79.033501473684197</v>
      </c>
      <c r="C116">
        <v>91.023807052631597</v>
      </c>
      <c r="D116" s="37"/>
      <c r="E116" s="4">
        <f t="shared" si="1"/>
        <v>36546</v>
      </c>
      <c r="F116" s="14">
        <f>SUM(B$4:B116)/1000</f>
        <v>9.002525043794039</v>
      </c>
      <c r="G116" s="14">
        <f>SUM(C$4:C116)/1000</f>
        <v>9.7900697633684235</v>
      </c>
    </row>
    <row r="117" spans="1:7" x14ac:dyDescent="0.25">
      <c r="A117" s="4">
        <v>36547</v>
      </c>
      <c r="B117">
        <v>74.381904000000006</v>
      </c>
      <c r="C117">
        <v>85.433864052631606</v>
      </c>
      <c r="D117" s="37"/>
      <c r="E117" s="4">
        <f t="shared" si="1"/>
        <v>36547</v>
      </c>
      <c r="F117" s="14">
        <f>SUM(B$4:B117)/1000</f>
        <v>9.0769069477940398</v>
      </c>
      <c r="G117" s="14">
        <f>SUM(C$4:C117)/1000</f>
        <v>9.8755036274210539</v>
      </c>
    </row>
    <row r="118" spans="1:7" x14ac:dyDescent="0.25">
      <c r="A118" s="4">
        <v>36548</v>
      </c>
      <c r="B118">
        <v>77.706101157894807</v>
      </c>
      <c r="C118">
        <v>85.009915789473695</v>
      </c>
      <c r="D118" s="37"/>
      <c r="E118" s="4">
        <f t="shared" si="1"/>
        <v>36548</v>
      </c>
      <c r="F118" s="14">
        <f>SUM(B$4:B118)/1000</f>
        <v>9.1546130489519353</v>
      </c>
      <c r="G118" s="14">
        <f>SUM(C$4:C118)/1000</f>
        <v>9.9605135432105278</v>
      </c>
    </row>
    <row r="119" spans="1:7" x14ac:dyDescent="0.25">
      <c r="A119" s="4">
        <v>36549</v>
      </c>
      <c r="B119">
        <v>77.925127052631595</v>
      </c>
      <c r="C119">
        <v>85.613201684210495</v>
      </c>
      <c r="D119" s="37"/>
      <c r="E119" s="4">
        <f t="shared" si="1"/>
        <v>36549</v>
      </c>
      <c r="F119" s="14">
        <f>SUM(B$4:B119)/1000</f>
        <v>9.2325381760045655</v>
      </c>
      <c r="G119" s="14">
        <f>SUM(C$4:C119)/1000</f>
        <v>10.046126744894739</v>
      </c>
    </row>
    <row r="120" spans="1:7" x14ac:dyDescent="0.25">
      <c r="A120" s="4">
        <v>36550</v>
      </c>
      <c r="B120">
        <v>94.682776947368396</v>
      </c>
      <c r="C120">
        <v>88.461741421052693</v>
      </c>
      <c r="D120" s="37"/>
      <c r="E120" s="4">
        <f t="shared" si="1"/>
        <v>36550</v>
      </c>
      <c r="F120" s="14">
        <f>SUM(B$4:B120)/1000</f>
        <v>9.327220952951933</v>
      </c>
      <c r="G120" s="14">
        <f>SUM(C$4:C120)/1000</f>
        <v>10.134588486315792</v>
      </c>
    </row>
    <row r="121" spans="1:7" x14ac:dyDescent="0.25">
      <c r="A121" s="4">
        <v>36551</v>
      </c>
      <c r="B121">
        <v>81.915647842105301</v>
      </c>
      <c r="C121">
        <v>87.157659526315797</v>
      </c>
      <c r="D121" s="37"/>
      <c r="E121" s="4">
        <f t="shared" si="1"/>
        <v>36551</v>
      </c>
      <c r="F121" s="14">
        <f>SUM(B$4:B121)/1000</f>
        <v>9.4091366007940387</v>
      </c>
      <c r="G121" s="14">
        <f>SUM(C$4:C121)/1000</f>
        <v>10.221746145842108</v>
      </c>
    </row>
    <row r="122" spans="1:7" x14ac:dyDescent="0.25">
      <c r="A122" s="4">
        <v>36552</v>
      </c>
      <c r="B122">
        <v>66.825650947368402</v>
      </c>
      <c r="C122">
        <v>88.217257263157904</v>
      </c>
      <c r="D122" s="37"/>
      <c r="E122" s="4">
        <f t="shared" si="1"/>
        <v>36552</v>
      </c>
      <c r="F122" s="14">
        <f>SUM(B$4:B122)/1000</f>
        <v>9.4759622517414055</v>
      </c>
      <c r="G122" s="14">
        <f>SUM(C$4:C122)/1000</f>
        <v>10.309963403105264</v>
      </c>
    </row>
    <row r="123" spans="1:7" x14ac:dyDescent="0.25">
      <c r="A123" s="4">
        <v>36553</v>
      </c>
      <c r="B123">
        <v>68.577397052631596</v>
      </c>
      <c r="C123">
        <v>87.431635789473702</v>
      </c>
      <c r="D123" s="37"/>
      <c r="E123" s="4">
        <f t="shared" si="1"/>
        <v>36553</v>
      </c>
      <c r="F123" s="14">
        <f>SUM(B$4:B123)/1000</f>
        <v>9.5445396487940375</v>
      </c>
      <c r="G123" s="14">
        <f>SUM(C$4:C123)/1000</f>
        <v>10.397395038894738</v>
      </c>
    </row>
    <row r="124" spans="1:7" x14ac:dyDescent="0.25">
      <c r="A124" s="4">
        <v>36554</v>
      </c>
      <c r="B124">
        <v>82.333460842105296</v>
      </c>
      <c r="C124">
        <v>83.018637789473701</v>
      </c>
      <c r="D124" s="37"/>
      <c r="E124" s="4">
        <f t="shared" si="1"/>
        <v>36554</v>
      </c>
      <c r="F124" s="14">
        <f>SUM(B$4:B124)/1000</f>
        <v>9.6268731096361417</v>
      </c>
      <c r="G124" s="14">
        <f>SUM(C$4:C124)/1000</f>
        <v>10.480413676684211</v>
      </c>
    </row>
    <row r="125" spans="1:7" x14ac:dyDescent="0.25">
      <c r="A125" s="4">
        <v>36555</v>
      </c>
      <c r="B125">
        <v>70.776724473684197</v>
      </c>
      <c r="C125">
        <v>84.435903105263193</v>
      </c>
      <c r="D125" s="37"/>
      <c r="E125" s="4">
        <f t="shared" si="1"/>
        <v>36555</v>
      </c>
      <c r="F125" s="14">
        <f>SUM(B$4:B125)/1000</f>
        <v>9.6976498341098267</v>
      </c>
      <c r="G125" s="14">
        <f>SUM(C$4:C125)/1000</f>
        <v>10.564849579789474</v>
      </c>
    </row>
    <row r="126" spans="1:7" x14ac:dyDescent="0.25">
      <c r="A126" s="4">
        <v>36556</v>
      </c>
      <c r="B126">
        <v>71.598295263157894</v>
      </c>
      <c r="C126">
        <v>77.245607157894696</v>
      </c>
      <c r="D126" s="37"/>
      <c r="E126" s="4">
        <f t="shared" si="1"/>
        <v>36556</v>
      </c>
      <c r="F126" s="14">
        <f>SUM(B$4:B126)/1000</f>
        <v>9.7692481293729845</v>
      </c>
      <c r="G126" s="14">
        <f>SUM(C$4:C126)/1000</f>
        <v>10.642095186947369</v>
      </c>
    </row>
    <row r="127" spans="1:7" x14ac:dyDescent="0.25">
      <c r="A127" s="4">
        <v>36557</v>
      </c>
      <c r="B127">
        <v>76.561882052631603</v>
      </c>
      <c r="C127">
        <v>91.6657760526316</v>
      </c>
      <c r="D127" s="37"/>
      <c r="E127" s="4">
        <f t="shared" si="1"/>
        <v>36557</v>
      </c>
      <c r="F127" s="14">
        <f>SUM(B$4:B127)/1000</f>
        <v>9.845810011425618</v>
      </c>
      <c r="G127" s="14">
        <f>SUM(C$4:C127)/1000</f>
        <v>10.733760963</v>
      </c>
    </row>
    <row r="128" spans="1:7" x14ac:dyDescent="0.25">
      <c r="A128" s="4">
        <v>36558</v>
      </c>
      <c r="B128">
        <v>77.810403736842105</v>
      </c>
      <c r="C128">
        <v>83.225477105263195</v>
      </c>
      <c r="D128" s="37"/>
      <c r="E128" s="4">
        <f t="shared" si="1"/>
        <v>36558</v>
      </c>
      <c r="F128" s="14">
        <f>SUM(B$4:B128)/1000</f>
        <v>9.9236204151624605</v>
      </c>
      <c r="G128" s="14">
        <f>SUM(C$4:C128)/1000</f>
        <v>10.816986440105264</v>
      </c>
    </row>
    <row r="129" spans="1:7" x14ac:dyDescent="0.25">
      <c r="A129" s="4">
        <v>36559</v>
      </c>
      <c r="B129">
        <v>82.983383263157904</v>
      </c>
      <c r="C129">
        <v>76.670907999999997</v>
      </c>
      <c r="D129" s="37"/>
      <c r="E129" s="4">
        <f t="shared" si="1"/>
        <v>36559</v>
      </c>
      <c r="F129" s="14">
        <f>SUM(B$4:B129)/1000</f>
        <v>10.006603798425617</v>
      </c>
      <c r="G129" s="14">
        <f>SUM(C$4:C129)/1000</f>
        <v>10.893657348105263</v>
      </c>
    </row>
    <row r="130" spans="1:7" x14ac:dyDescent="0.25">
      <c r="A130" s="4">
        <v>36560</v>
      </c>
      <c r="B130">
        <v>85.088222210526297</v>
      </c>
      <c r="C130">
        <v>50.105483105263097</v>
      </c>
      <c r="D130" s="37"/>
      <c r="E130" s="4">
        <f t="shared" si="1"/>
        <v>36560</v>
      </c>
      <c r="F130" s="14">
        <f>SUM(B$4:B130)/1000</f>
        <v>10.091692020636145</v>
      </c>
      <c r="G130" s="14">
        <f>SUM(C$4:C130)/1000</f>
        <v>10.943762831210526</v>
      </c>
    </row>
    <row r="131" spans="1:7" x14ac:dyDescent="0.25">
      <c r="A131" s="4">
        <v>36561</v>
      </c>
      <c r="B131">
        <v>86.180768105263198</v>
      </c>
      <c r="C131">
        <v>56.734447789473698</v>
      </c>
      <c r="D131" s="37"/>
      <c r="E131" s="4">
        <f t="shared" si="1"/>
        <v>36561</v>
      </c>
      <c r="F131" s="14">
        <f>SUM(B$4:B131)/1000</f>
        <v>10.177872788741407</v>
      </c>
      <c r="G131" s="14">
        <f>SUM(C$4:C131)/1000</f>
        <v>11.000497278999999</v>
      </c>
    </row>
    <row r="132" spans="1:7" x14ac:dyDescent="0.25">
      <c r="A132" s="4">
        <v>36562</v>
      </c>
      <c r="B132">
        <v>84.1822456842105</v>
      </c>
      <c r="C132">
        <v>65.224584526315795</v>
      </c>
      <c r="D132" s="37"/>
      <c r="E132" s="4">
        <f t="shared" si="1"/>
        <v>36562</v>
      </c>
      <c r="F132" s="14">
        <f>SUM(B$4:B132)/1000</f>
        <v>10.262055034425618</v>
      </c>
      <c r="G132" s="14">
        <f>SUM(C$4:C132)/1000</f>
        <v>11.065721863526313</v>
      </c>
    </row>
    <row r="133" spans="1:7" x14ac:dyDescent="0.25">
      <c r="A133" s="4">
        <v>36563</v>
      </c>
      <c r="B133">
        <v>82.864604</v>
      </c>
      <c r="C133">
        <v>70.626932999999994</v>
      </c>
      <c r="D133" s="37"/>
      <c r="E133" s="4">
        <f t="shared" ref="E133:E186" si="2">A133</f>
        <v>36563</v>
      </c>
      <c r="F133" s="14">
        <f>SUM(B$4:B133)/1000</f>
        <v>10.344919638425619</v>
      </c>
      <c r="G133" s="14">
        <f>SUM(C$4:C133)/1000</f>
        <v>11.136348796526313</v>
      </c>
    </row>
    <row r="134" spans="1:7" x14ac:dyDescent="0.25">
      <c r="A134" s="4">
        <v>36564</v>
      </c>
      <c r="B134">
        <v>81.902609052631604</v>
      </c>
      <c r="C134">
        <v>81.916673210526298</v>
      </c>
      <c r="D134" s="37"/>
      <c r="E134" s="4">
        <f t="shared" si="2"/>
        <v>36564</v>
      </c>
      <c r="F134" s="14">
        <f>SUM(B$4:B134)/1000</f>
        <v>10.426822247478251</v>
      </c>
      <c r="G134" s="14">
        <f>SUM(C$4:C134)/1000</f>
        <v>11.21826546973684</v>
      </c>
    </row>
    <row r="135" spans="1:7" x14ac:dyDescent="0.25">
      <c r="A135" s="4">
        <v>36565</v>
      </c>
      <c r="B135">
        <v>80.493056526315797</v>
      </c>
      <c r="C135">
        <v>85.8566432105263</v>
      </c>
      <c r="D135" s="37"/>
      <c r="E135" s="4">
        <f t="shared" si="2"/>
        <v>36565</v>
      </c>
      <c r="F135" s="14">
        <f>SUM(B$4:B135)/1000</f>
        <v>10.507315304004567</v>
      </c>
      <c r="G135" s="14">
        <f>SUM(C$4:C135)/1000</f>
        <v>11.304122112947367</v>
      </c>
    </row>
    <row r="136" spans="1:7" x14ac:dyDescent="0.25">
      <c r="A136" s="4">
        <v>36566</v>
      </c>
      <c r="B136">
        <v>46.617672894736799</v>
      </c>
      <c r="C136">
        <v>86.125338473684195</v>
      </c>
      <c r="D136" s="37"/>
      <c r="E136" s="4">
        <f t="shared" si="2"/>
        <v>36566</v>
      </c>
      <c r="F136" s="14">
        <f>SUM(B$4:B136)/1000</f>
        <v>10.553932976899304</v>
      </c>
      <c r="G136" s="14">
        <f>SUM(C$4:C136)/1000</f>
        <v>11.390247451421052</v>
      </c>
    </row>
    <row r="137" spans="1:7" x14ac:dyDescent="0.25">
      <c r="A137" s="4">
        <v>36567</v>
      </c>
      <c r="B137">
        <v>75.627184157894703</v>
      </c>
      <c r="C137">
        <v>82.594171368421101</v>
      </c>
      <c r="D137" s="37"/>
      <c r="E137" s="4">
        <f t="shared" si="2"/>
        <v>36567</v>
      </c>
      <c r="F137" s="14">
        <f>SUM(B$4:B137)/1000</f>
        <v>10.629560161057199</v>
      </c>
      <c r="G137" s="14">
        <f>SUM(C$4:C137)/1000</f>
        <v>11.472841622789472</v>
      </c>
    </row>
    <row r="138" spans="1:7" x14ac:dyDescent="0.25">
      <c r="A138" s="4">
        <v>36568</v>
      </c>
      <c r="B138">
        <v>80.684596947368405</v>
      </c>
      <c r="C138">
        <v>85.165248526315807</v>
      </c>
      <c r="D138" s="37"/>
      <c r="E138" s="4">
        <f t="shared" si="2"/>
        <v>36568</v>
      </c>
      <c r="F138" s="14">
        <f>SUM(B$4:B138)/1000</f>
        <v>10.710244758004569</v>
      </c>
      <c r="G138" s="14">
        <f>SUM(C$4:C138)/1000</f>
        <v>11.558006871315788</v>
      </c>
    </row>
    <row r="139" spans="1:7" x14ac:dyDescent="0.25">
      <c r="A139" s="4">
        <v>36569</v>
      </c>
      <c r="B139">
        <v>84.152969315789505</v>
      </c>
      <c r="C139">
        <v>84.523894894736799</v>
      </c>
      <c r="D139" s="37"/>
      <c r="E139" s="4">
        <f t="shared" si="2"/>
        <v>36569</v>
      </c>
      <c r="F139" s="14">
        <f>SUM(B$4:B139)/1000</f>
        <v>10.794397727320359</v>
      </c>
      <c r="G139" s="14">
        <f>SUM(C$4:C139)/1000</f>
        <v>11.642530766210527</v>
      </c>
    </row>
    <row r="140" spans="1:7" x14ac:dyDescent="0.25">
      <c r="A140" s="4">
        <v>36570</v>
      </c>
      <c r="B140">
        <v>80.123426736842106</v>
      </c>
      <c r="C140">
        <v>81.461393684210506</v>
      </c>
      <c r="D140" s="37"/>
      <c r="E140" s="4">
        <f t="shared" si="2"/>
        <v>36570</v>
      </c>
      <c r="F140" s="14">
        <f>SUM(B$4:B140)/1000</f>
        <v>10.8745211540572</v>
      </c>
      <c r="G140" s="14">
        <f>SUM(C$4:C140)/1000</f>
        <v>11.723992159894737</v>
      </c>
    </row>
    <row r="141" spans="1:7" x14ac:dyDescent="0.25">
      <c r="A141" s="4">
        <v>36571</v>
      </c>
      <c r="B141">
        <v>79.455958526315797</v>
      </c>
      <c r="C141">
        <v>64.699639631578904</v>
      </c>
      <c r="D141" s="37"/>
      <c r="E141" s="4">
        <f t="shared" si="2"/>
        <v>36571</v>
      </c>
      <c r="F141" s="14">
        <f>SUM(B$4:B141)/1000</f>
        <v>10.953977112583516</v>
      </c>
      <c r="G141" s="14">
        <f>SUM(C$4:C141)/1000</f>
        <v>11.788691799526315</v>
      </c>
    </row>
    <row r="142" spans="1:7" x14ac:dyDescent="0.25">
      <c r="A142" s="4">
        <v>36572</v>
      </c>
      <c r="B142">
        <v>80.646850789473703</v>
      </c>
      <c r="C142">
        <v>62.038558421052599</v>
      </c>
      <c r="D142" s="37"/>
      <c r="E142" s="4">
        <f t="shared" si="2"/>
        <v>36572</v>
      </c>
      <c r="F142" s="14">
        <f>SUM(B$4:B142)/1000</f>
        <v>11.03462396337299</v>
      </c>
      <c r="G142" s="14">
        <f>SUM(C$4:C142)/1000</f>
        <v>11.850730357947368</v>
      </c>
    </row>
    <row r="143" spans="1:7" x14ac:dyDescent="0.25">
      <c r="A143" s="4">
        <v>36573</v>
      </c>
      <c r="B143">
        <v>61.892418157894703</v>
      </c>
      <c r="C143">
        <v>73.251312999999996</v>
      </c>
      <c r="D143" s="37"/>
      <c r="E143" s="4">
        <f t="shared" si="2"/>
        <v>36573</v>
      </c>
      <c r="F143" s="14">
        <f>SUM(B$4:B143)/1000</f>
        <v>11.096516381530884</v>
      </c>
      <c r="G143" s="14">
        <f>SUM(C$4:C143)/1000</f>
        <v>11.923981670947368</v>
      </c>
    </row>
    <row r="144" spans="1:7" x14ac:dyDescent="0.25">
      <c r="A144" s="4">
        <v>36574</v>
      </c>
      <c r="B144">
        <v>65.4181510526316</v>
      </c>
      <c r="C144">
        <v>82.021857526315799</v>
      </c>
      <c r="D144" s="37"/>
      <c r="E144" s="4">
        <f t="shared" si="2"/>
        <v>36574</v>
      </c>
      <c r="F144" s="14">
        <f>SUM(B$4:B144)/1000</f>
        <v>11.161934532583517</v>
      </c>
      <c r="G144" s="14">
        <f>SUM(C$4:C144)/1000</f>
        <v>12.006003528473684</v>
      </c>
    </row>
    <row r="145" spans="1:7" x14ac:dyDescent="0.25">
      <c r="A145" s="4">
        <v>36575</v>
      </c>
      <c r="B145">
        <v>65.138833684210496</v>
      </c>
      <c r="C145">
        <v>80.914980631578999</v>
      </c>
      <c r="D145" s="37"/>
      <c r="E145" s="4">
        <f t="shared" si="2"/>
        <v>36575</v>
      </c>
      <c r="F145" s="14">
        <f>SUM(B$4:B145)/1000</f>
        <v>11.227073366267726</v>
      </c>
      <c r="G145" s="14">
        <f>SUM(C$4:C145)/1000</f>
        <v>12.086918509105262</v>
      </c>
    </row>
    <row r="146" spans="1:7" x14ac:dyDescent="0.25">
      <c r="A146" s="4">
        <v>36576</v>
      </c>
      <c r="B146">
        <v>84.290561947368403</v>
      </c>
      <c r="C146">
        <v>86.723727789473699</v>
      </c>
      <c r="D146" s="37"/>
      <c r="E146" s="4">
        <f t="shared" si="2"/>
        <v>36576</v>
      </c>
      <c r="F146" s="14">
        <f>SUM(B$4:B146)/1000</f>
        <v>11.311363928215094</v>
      </c>
      <c r="G146" s="14">
        <f>SUM(C$4:C146)/1000</f>
        <v>12.173642236894736</v>
      </c>
    </row>
    <row r="147" spans="1:7" x14ac:dyDescent="0.25">
      <c r="A147" s="4">
        <v>36577</v>
      </c>
      <c r="B147">
        <v>89.5849427894737</v>
      </c>
      <c r="C147">
        <v>76.897759684210499</v>
      </c>
      <c r="D147" s="37"/>
      <c r="E147" s="4">
        <f t="shared" si="2"/>
        <v>36577</v>
      </c>
      <c r="F147" s="14">
        <f>SUM(B$4:B147)/1000</f>
        <v>11.400948871004568</v>
      </c>
      <c r="G147" s="14">
        <f>SUM(C$4:C147)/1000</f>
        <v>12.250539996578945</v>
      </c>
    </row>
    <row r="148" spans="1:7" x14ac:dyDescent="0.25">
      <c r="A148" s="4">
        <v>36578</v>
      </c>
      <c r="B148">
        <v>97.288162789473702</v>
      </c>
      <c r="C148">
        <v>88.419614210526305</v>
      </c>
      <c r="D148" s="37"/>
      <c r="E148" s="4">
        <f t="shared" si="2"/>
        <v>36578</v>
      </c>
      <c r="F148" s="14">
        <f>SUM(B$4:B148)/1000</f>
        <v>11.498237033794041</v>
      </c>
      <c r="G148" s="14">
        <f>SUM(C$4:C148)/1000</f>
        <v>12.338959610789471</v>
      </c>
    </row>
    <row r="149" spans="1:7" x14ac:dyDescent="0.25">
      <c r="A149" s="4">
        <v>36579</v>
      </c>
      <c r="B149">
        <v>85.1172541052632</v>
      </c>
      <c r="C149">
        <v>86.606311947368397</v>
      </c>
      <c r="D149" s="37"/>
      <c r="E149" s="4">
        <f t="shared" si="2"/>
        <v>36579</v>
      </c>
      <c r="F149" s="14">
        <f>SUM(B$4:B149)/1000</f>
        <v>11.583354287899304</v>
      </c>
      <c r="G149" s="14">
        <f>SUM(C$4:C149)/1000</f>
        <v>12.425565922736842</v>
      </c>
    </row>
    <row r="150" spans="1:7" x14ac:dyDescent="0.25">
      <c r="A150" s="4">
        <v>36580</v>
      </c>
      <c r="B150">
        <v>87.402664210526297</v>
      </c>
      <c r="C150">
        <v>89.765782999999999</v>
      </c>
      <c r="D150" s="37"/>
      <c r="E150" s="4">
        <f t="shared" si="2"/>
        <v>36580</v>
      </c>
      <c r="F150" s="14">
        <f>SUM(B$4:B150)/1000</f>
        <v>11.67075695210983</v>
      </c>
      <c r="G150" s="14">
        <f>SUM(C$4:C150)/1000</f>
        <v>12.515331705736843</v>
      </c>
    </row>
    <row r="151" spans="1:7" x14ac:dyDescent="0.25">
      <c r="A151" s="4">
        <v>36581</v>
      </c>
      <c r="B151">
        <v>85.976761052631602</v>
      </c>
      <c r="C151">
        <v>87.148555789473704</v>
      </c>
      <c r="D151" s="37"/>
      <c r="E151" s="4">
        <f t="shared" si="2"/>
        <v>36581</v>
      </c>
      <c r="F151" s="14">
        <f>SUM(B$4:B151)/1000</f>
        <v>11.756733713162463</v>
      </c>
      <c r="G151" s="14">
        <f>SUM(C$4:C151)/1000</f>
        <v>12.602480261526317</v>
      </c>
    </row>
    <row r="152" spans="1:7" x14ac:dyDescent="0.25">
      <c r="A152" s="4">
        <v>36582</v>
      </c>
      <c r="B152">
        <v>83.977304578947397</v>
      </c>
      <c r="C152">
        <v>87.326430526315804</v>
      </c>
      <c r="D152" s="37"/>
      <c r="E152" s="4">
        <f t="shared" si="2"/>
        <v>36582</v>
      </c>
      <c r="F152" s="14">
        <f>SUM(B$4:B152)/1000</f>
        <v>11.840711017741411</v>
      </c>
      <c r="G152" s="14">
        <f>SUM(C$4:C152)/1000</f>
        <v>12.689806692052633</v>
      </c>
    </row>
    <row r="153" spans="1:7" x14ac:dyDescent="0.25">
      <c r="A153" s="4">
        <v>36583</v>
      </c>
      <c r="B153">
        <v>87.906833000000006</v>
      </c>
      <c r="C153">
        <v>84.715361473684197</v>
      </c>
      <c r="D153" s="37"/>
      <c r="E153" s="4">
        <f t="shared" si="2"/>
        <v>36583</v>
      </c>
      <c r="F153" s="14">
        <f>SUM(B$4:B153)/1000</f>
        <v>11.928617850741411</v>
      </c>
      <c r="G153" s="14">
        <f>SUM(C$4:C153)/1000</f>
        <v>12.774522053526317</v>
      </c>
    </row>
    <row r="154" spans="1:7" x14ac:dyDescent="0.25">
      <c r="A154" s="4">
        <v>36584</v>
      </c>
      <c r="B154">
        <v>91.404179368421097</v>
      </c>
      <c r="C154">
        <v>84.679471000000007</v>
      </c>
      <c r="D154" s="37"/>
      <c r="E154" s="4">
        <f t="shared" si="2"/>
        <v>36584</v>
      </c>
      <c r="F154" s="14">
        <f>SUM(B$4:B154)/1000</f>
        <v>12.020022030109832</v>
      </c>
      <c r="G154" s="14">
        <f>SUM(C$4:C154)/1000</f>
        <v>12.859201524526316</v>
      </c>
    </row>
    <row r="155" spans="1:7" x14ac:dyDescent="0.25">
      <c r="A155" s="4">
        <v>36585</v>
      </c>
      <c r="C155">
        <v>87.096395894736801</v>
      </c>
      <c r="D155" s="37"/>
      <c r="E155" s="4">
        <f t="shared" si="2"/>
        <v>36585</v>
      </c>
      <c r="F155" s="14">
        <f>SUM(B$4:B155)/1000</f>
        <v>12.020022030109832</v>
      </c>
      <c r="G155" s="14">
        <f>SUM(C$4:C155)/1000</f>
        <v>12.946297920421051</v>
      </c>
    </row>
    <row r="156" spans="1:7" x14ac:dyDescent="0.25">
      <c r="A156" s="4">
        <v>36586</v>
      </c>
      <c r="B156">
        <v>95.126763947368403</v>
      </c>
      <c r="C156">
        <v>86.800336263157902</v>
      </c>
      <c r="D156" s="37"/>
      <c r="E156" s="4">
        <f t="shared" si="2"/>
        <v>36586</v>
      </c>
      <c r="F156" s="14">
        <f>SUM(B$4:B156)/1000</f>
        <v>12.1151487940572</v>
      </c>
      <c r="G156" s="14">
        <f>SUM(C$4:C156)/1000</f>
        <v>13.033098256684209</v>
      </c>
    </row>
    <row r="157" spans="1:7" x14ac:dyDescent="0.25">
      <c r="A157" s="4">
        <v>36587</v>
      </c>
      <c r="B157">
        <v>91.077437578947396</v>
      </c>
      <c r="C157">
        <v>91.923786421052597</v>
      </c>
      <c r="D157" s="37"/>
      <c r="E157" s="4">
        <f t="shared" si="2"/>
        <v>36587</v>
      </c>
      <c r="F157" s="14">
        <f>SUM(B$4:B157)/1000</f>
        <v>12.206226231636148</v>
      </c>
      <c r="G157" s="14">
        <f>SUM(C$4:C157)/1000</f>
        <v>13.125022043105261</v>
      </c>
    </row>
    <row r="158" spans="1:7" x14ac:dyDescent="0.25">
      <c r="A158" s="4">
        <v>36588</v>
      </c>
      <c r="B158">
        <v>91.176200368420993</v>
      </c>
      <c r="C158">
        <v>93.832066999999995</v>
      </c>
      <c r="D158" s="37"/>
      <c r="E158" s="4">
        <f t="shared" si="2"/>
        <v>36588</v>
      </c>
      <c r="F158" s="14">
        <f>SUM(B$4:B158)/1000</f>
        <v>12.297402432004571</v>
      </c>
      <c r="G158" s="14">
        <f>SUM(C$4:C158)/1000</f>
        <v>13.21885411010526</v>
      </c>
    </row>
    <row r="159" spans="1:7" x14ac:dyDescent="0.25">
      <c r="A159" s="4">
        <v>36589</v>
      </c>
      <c r="B159">
        <v>83.392763105263199</v>
      </c>
      <c r="C159">
        <v>89.081848421052598</v>
      </c>
      <c r="D159" s="37"/>
      <c r="E159" s="4">
        <f t="shared" si="2"/>
        <v>36589</v>
      </c>
      <c r="F159" s="14">
        <f>SUM(B$4:B159)/1000</f>
        <v>12.380795195109833</v>
      </c>
      <c r="G159" s="14">
        <f>SUM(C$4:C159)/1000</f>
        <v>13.307935958526311</v>
      </c>
    </row>
    <row r="160" spans="1:7" x14ac:dyDescent="0.25">
      <c r="A160" s="4">
        <v>36590</v>
      </c>
      <c r="B160">
        <v>85.282073578947404</v>
      </c>
      <c r="C160">
        <v>92.644764421052599</v>
      </c>
      <c r="D160" s="37"/>
      <c r="E160" s="4">
        <f t="shared" si="2"/>
        <v>36590</v>
      </c>
      <c r="F160" s="14">
        <f>SUM(B$4:B160)/1000</f>
        <v>12.466077268688782</v>
      </c>
      <c r="G160" s="14">
        <f>SUM(C$4:C160)/1000</f>
        <v>13.400580722947366</v>
      </c>
    </row>
    <row r="161" spans="1:7" x14ac:dyDescent="0.25">
      <c r="A161" s="4">
        <v>36591</v>
      </c>
      <c r="B161">
        <v>80.999944315789506</v>
      </c>
      <c r="C161">
        <v>91.047348210526295</v>
      </c>
      <c r="D161" s="37"/>
      <c r="E161" s="4">
        <f t="shared" si="2"/>
        <v>36591</v>
      </c>
      <c r="F161" s="14">
        <f>SUM(B$4:B161)/1000</f>
        <v>12.547077213004572</v>
      </c>
      <c r="G161" s="14">
        <f>SUM(C$4:C161)/1000</f>
        <v>13.491628071157891</v>
      </c>
    </row>
    <row r="162" spans="1:7" x14ac:dyDescent="0.25">
      <c r="A162" s="4">
        <v>36592</v>
      </c>
      <c r="B162">
        <v>61.575921578947401</v>
      </c>
      <c r="C162">
        <v>85.645131000000006</v>
      </c>
      <c r="D162" s="37"/>
      <c r="E162" s="4">
        <f t="shared" si="2"/>
        <v>36592</v>
      </c>
      <c r="F162" s="14">
        <f>SUM(B$4:B162)/1000</f>
        <v>12.60865313458352</v>
      </c>
      <c r="G162" s="14">
        <f>SUM(C$4:C162)/1000</f>
        <v>13.57727320215789</v>
      </c>
    </row>
    <row r="163" spans="1:7" x14ac:dyDescent="0.25">
      <c r="A163" s="4">
        <v>36593</v>
      </c>
      <c r="B163">
        <v>77.634206315789498</v>
      </c>
      <c r="C163">
        <v>86.592327421052602</v>
      </c>
      <c r="D163" s="37"/>
      <c r="E163" s="4">
        <f t="shared" si="2"/>
        <v>36593</v>
      </c>
      <c r="F163" s="14">
        <f>SUM(B$4:B163)/1000</f>
        <v>12.686287340899309</v>
      </c>
      <c r="G163" s="14">
        <f>SUM(C$4:C163)/1000</f>
        <v>13.663865529578944</v>
      </c>
    </row>
    <row r="164" spans="1:7" x14ac:dyDescent="0.25">
      <c r="A164" s="4">
        <v>36594</v>
      </c>
      <c r="B164">
        <v>76.302046315789497</v>
      </c>
      <c r="C164">
        <v>88.704341105263097</v>
      </c>
      <c r="D164" s="37"/>
      <c r="E164" s="4">
        <f t="shared" si="2"/>
        <v>36594</v>
      </c>
      <c r="F164" s="14">
        <f>SUM(B$4:B164)/1000</f>
        <v>12.762589387215099</v>
      </c>
      <c r="G164" s="14">
        <f>SUM(C$4:C164)/1000</f>
        <v>13.752569870684207</v>
      </c>
    </row>
    <row r="165" spans="1:7" x14ac:dyDescent="0.25">
      <c r="A165" s="4">
        <v>36595</v>
      </c>
      <c r="B165">
        <v>67.590146052631596</v>
      </c>
      <c r="C165">
        <v>87.894625000000005</v>
      </c>
      <c r="D165" s="37"/>
      <c r="E165" s="4">
        <f t="shared" si="2"/>
        <v>36595</v>
      </c>
      <c r="F165" s="14">
        <f>SUM(B$4:B165)/1000</f>
        <v>12.83017953326773</v>
      </c>
      <c r="G165" s="14">
        <f>SUM(C$4:C165)/1000</f>
        <v>13.840464495684207</v>
      </c>
    </row>
    <row r="166" spans="1:7" x14ac:dyDescent="0.25">
      <c r="A166" s="4">
        <v>36596</v>
      </c>
      <c r="B166">
        <v>78.894991157894694</v>
      </c>
      <c r="C166">
        <v>93.712502368421099</v>
      </c>
      <c r="D166" s="37"/>
      <c r="E166" s="4">
        <f t="shared" si="2"/>
        <v>36596</v>
      </c>
      <c r="F166" s="14">
        <f>SUM(B$4:B166)/1000</f>
        <v>12.909074524425625</v>
      </c>
      <c r="G166" s="14">
        <f>SUM(C$4:C166)/1000</f>
        <v>13.934176998052628</v>
      </c>
    </row>
    <row r="167" spans="1:7" x14ac:dyDescent="0.25">
      <c r="A167" s="4">
        <v>36597</v>
      </c>
      <c r="B167">
        <v>76.431443842105296</v>
      </c>
      <c r="C167">
        <v>82.095650947368398</v>
      </c>
      <c r="D167" s="37"/>
      <c r="E167" s="4">
        <f t="shared" si="2"/>
        <v>36597</v>
      </c>
      <c r="F167" s="14">
        <f>SUM(B$4:B167)/1000</f>
        <v>12.985505968267731</v>
      </c>
      <c r="G167" s="14">
        <f>SUM(C$4:C167)/1000</f>
        <v>14.016272648999998</v>
      </c>
    </row>
    <row r="168" spans="1:7" x14ac:dyDescent="0.25">
      <c r="A168" s="4">
        <v>36598</v>
      </c>
      <c r="B168">
        <v>77.729248315789505</v>
      </c>
      <c r="C168">
        <v>83.795314789473693</v>
      </c>
      <c r="D168" s="37"/>
      <c r="E168" s="4">
        <f t="shared" si="2"/>
        <v>36598</v>
      </c>
      <c r="F168" s="14">
        <f>SUM(B$4:B168)/1000</f>
        <v>13.06323521658352</v>
      </c>
      <c r="G168" s="14">
        <f>SUM(C$4:C168)/1000</f>
        <v>14.100067963789471</v>
      </c>
    </row>
    <row r="169" spans="1:7" x14ac:dyDescent="0.25">
      <c r="A169" s="4">
        <v>36599</v>
      </c>
      <c r="B169">
        <v>75.405188736842106</v>
      </c>
      <c r="C169">
        <v>83.824798052631607</v>
      </c>
      <c r="D169" s="37"/>
      <c r="E169" s="4">
        <f t="shared" si="2"/>
        <v>36599</v>
      </c>
      <c r="F169" s="14">
        <f>SUM(B$4:B169)/1000</f>
        <v>13.138640405320363</v>
      </c>
      <c r="G169" s="14">
        <f>SUM(C$4:C169)/1000</f>
        <v>14.183892761842102</v>
      </c>
    </row>
    <row r="170" spans="1:7" x14ac:dyDescent="0.25">
      <c r="A170" s="4">
        <v>36600</v>
      </c>
      <c r="B170">
        <v>73.894013315789493</v>
      </c>
      <c r="C170">
        <v>81.902865210526301</v>
      </c>
      <c r="D170" s="37"/>
      <c r="E170" s="4">
        <f t="shared" si="2"/>
        <v>36600</v>
      </c>
      <c r="F170" s="14">
        <f>SUM(B$4:B170)/1000</f>
        <v>13.212534418636153</v>
      </c>
      <c r="G170" s="14">
        <f>SUM(C$4:C170)/1000</f>
        <v>14.265795627052629</v>
      </c>
    </row>
    <row r="171" spans="1:7" x14ac:dyDescent="0.25">
      <c r="A171" s="4">
        <v>36601</v>
      </c>
      <c r="B171">
        <v>77.999334368421103</v>
      </c>
      <c r="C171">
        <v>77.204156368421096</v>
      </c>
      <c r="D171" s="37"/>
      <c r="E171" s="4">
        <f t="shared" si="2"/>
        <v>36601</v>
      </c>
      <c r="F171" s="14">
        <f>SUM(B$4:B171)/1000</f>
        <v>13.290533753004574</v>
      </c>
      <c r="G171" s="14">
        <f>SUM(C$4:C171)/1000</f>
        <v>14.34299978342105</v>
      </c>
    </row>
    <row r="172" spans="1:7" x14ac:dyDescent="0.25">
      <c r="A172" s="4">
        <v>36602</v>
      </c>
      <c r="B172">
        <v>82.579568894736795</v>
      </c>
      <c r="C172">
        <v>67.897374631578899</v>
      </c>
      <c r="D172" s="37"/>
      <c r="E172" s="4">
        <f t="shared" si="2"/>
        <v>36602</v>
      </c>
      <c r="F172" s="14">
        <f>SUM(B$4:B172)/1000</f>
        <v>13.373113321899311</v>
      </c>
      <c r="G172" s="14">
        <f>SUM(C$4:C172)/1000</f>
        <v>14.410897158052629</v>
      </c>
    </row>
    <row r="173" spans="1:7" x14ac:dyDescent="0.25">
      <c r="A173" s="4">
        <v>36603</v>
      </c>
      <c r="B173">
        <v>69.069216421052602</v>
      </c>
      <c r="C173">
        <v>75.525678842105293</v>
      </c>
      <c r="D173" s="37"/>
      <c r="E173" s="4">
        <f t="shared" si="2"/>
        <v>36603</v>
      </c>
      <c r="F173" s="14">
        <f>SUM(B$4:B173)/1000</f>
        <v>13.442182538320363</v>
      </c>
      <c r="G173" s="14">
        <f>SUM(C$4:C173)/1000</f>
        <v>14.486422836894734</v>
      </c>
    </row>
    <row r="174" spans="1:7" x14ac:dyDescent="0.25">
      <c r="A174" s="4">
        <v>36604</v>
      </c>
      <c r="B174">
        <v>77.666019000000006</v>
      </c>
      <c r="C174">
        <v>77.633939999999996</v>
      </c>
      <c r="D174" s="37"/>
      <c r="E174" s="4">
        <f t="shared" si="2"/>
        <v>36604</v>
      </c>
      <c r="F174" s="14">
        <f>SUM(B$4:B174)/1000</f>
        <v>13.519848557320364</v>
      </c>
      <c r="G174" s="14">
        <f>SUM(C$4:C174)/1000</f>
        <v>14.564056776894732</v>
      </c>
    </row>
    <row r="175" spans="1:7" x14ac:dyDescent="0.25">
      <c r="A175" s="4">
        <v>36605</v>
      </c>
      <c r="B175">
        <v>84.610492526315795</v>
      </c>
      <c r="C175">
        <v>88.029230578947306</v>
      </c>
      <c r="D175" s="37"/>
      <c r="E175" s="4">
        <f t="shared" si="2"/>
        <v>36605</v>
      </c>
      <c r="F175" s="14">
        <f>SUM(B$4:B175)/1000</f>
        <v>13.604459049846678</v>
      </c>
      <c r="G175" s="14">
        <f>SUM(C$4:C175)/1000</f>
        <v>14.652086007473681</v>
      </c>
    </row>
    <row r="176" spans="1:7" x14ac:dyDescent="0.25">
      <c r="A176" s="4">
        <v>36606</v>
      </c>
      <c r="B176">
        <v>76.0635487894737</v>
      </c>
      <c r="C176">
        <v>102.127787368421</v>
      </c>
      <c r="D176" s="37"/>
      <c r="E176" s="4">
        <f t="shared" si="2"/>
        <v>36606</v>
      </c>
      <c r="F176" s="14">
        <f>SUM(B$4:B176)/1000</f>
        <v>13.680522598636152</v>
      </c>
      <c r="G176" s="14">
        <f>SUM(C$4:C176)/1000</f>
        <v>14.754213794842101</v>
      </c>
    </row>
    <row r="177" spans="1:7" x14ac:dyDescent="0.25">
      <c r="A177" s="4">
        <v>36607</v>
      </c>
      <c r="B177">
        <v>74.590573315789499</v>
      </c>
      <c r="C177">
        <v>100.521210894737</v>
      </c>
      <c r="D177" s="37"/>
      <c r="E177" s="4">
        <f t="shared" si="2"/>
        <v>36607</v>
      </c>
      <c r="F177" s="14">
        <f>SUM(B$4:B177)/1000</f>
        <v>13.755113171951942</v>
      </c>
      <c r="G177" s="14">
        <f>SUM(C$4:C177)/1000</f>
        <v>14.854735005736838</v>
      </c>
    </row>
    <row r="178" spans="1:7" x14ac:dyDescent="0.25">
      <c r="A178" s="4">
        <v>36608</v>
      </c>
      <c r="B178">
        <v>69.899038684210495</v>
      </c>
      <c r="C178">
        <v>87.069014052631601</v>
      </c>
      <c r="D178" s="37"/>
      <c r="E178" s="4">
        <f t="shared" si="2"/>
        <v>36608</v>
      </c>
      <c r="F178" s="14">
        <f>SUM(B$4:B178)/1000</f>
        <v>13.825012210636153</v>
      </c>
      <c r="G178" s="14">
        <f>SUM(C$4:C178)/1000</f>
        <v>14.941804019789469</v>
      </c>
    </row>
    <row r="179" spans="1:7" x14ac:dyDescent="0.25">
      <c r="A179" s="4">
        <v>36609</v>
      </c>
      <c r="B179">
        <v>71.982461578947394</v>
      </c>
      <c r="C179">
        <v>87.815332473684194</v>
      </c>
      <c r="D179" s="37"/>
      <c r="E179" s="4">
        <f t="shared" si="2"/>
        <v>36609</v>
      </c>
      <c r="F179" s="14">
        <f>SUM(B$4:B179)/1000</f>
        <v>13.896994672215099</v>
      </c>
      <c r="G179" s="14">
        <f>SUM(C$4:C179)/1000</f>
        <v>15.029619352263154</v>
      </c>
    </row>
    <row r="180" spans="1:7" x14ac:dyDescent="0.25">
      <c r="A180" s="4">
        <v>36610</v>
      </c>
      <c r="B180">
        <v>66.8414661578947</v>
      </c>
      <c r="C180">
        <v>92.397448263157898</v>
      </c>
      <c r="D180" s="37"/>
      <c r="E180" s="4">
        <f t="shared" si="2"/>
        <v>36610</v>
      </c>
      <c r="F180" s="14">
        <f>SUM(B$4:B180)/1000</f>
        <v>13.963836138372995</v>
      </c>
      <c r="G180" s="14">
        <f>SUM(C$4:C180)/1000</f>
        <v>15.122016800526312</v>
      </c>
    </row>
    <row r="181" spans="1:7" x14ac:dyDescent="0.25">
      <c r="A181" s="4">
        <v>36611</v>
      </c>
      <c r="B181">
        <v>69.761216947368396</v>
      </c>
      <c r="C181">
        <v>84.479257947368396</v>
      </c>
      <c r="D181" s="37"/>
      <c r="E181" s="4">
        <f t="shared" si="2"/>
        <v>36611</v>
      </c>
      <c r="F181" s="14">
        <f>SUM(B$4:B181)/1000</f>
        <v>14.033597355320364</v>
      </c>
      <c r="G181" s="14">
        <f>SUM(C$4:C181)/1000</f>
        <v>15.206496058473682</v>
      </c>
    </row>
    <row r="182" spans="1:7" x14ac:dyDescent="0.25">
      <c r="A182" s="4">
        <v>36612</v>
      </c>
      <c r="B182">
        <v>71.520418684210497</v>
      </c>
      <c r="C182">
        <v>72.843709263157905</v>
      </c>
      <c r="D182" s="37"/>
      <c r="E182" s="4">
        <f t="shared" si="2"/>
        <v>36612</v>
      </c>
      <c r="F182" s="14">
        <f>SUM(B$4:B182)/1000</f>
        <v>14.105117774004576</v>
      </c>
      <c r="G182" s="14">
        <f>SUM(C$4:C182)/1000</f>
        <v>15.27933976773684</v>
      </c>
    </row>
    <row r="183" spans="1:7" x14ac:dyDescent="0.25">
      <c r="A183" s="4">
        <v>36613</v>
      </c>
      <c r="B183">
        <v>76.134494263157904</v>
      </c>
      <c r="C183">
        <v>85.461709368421097</v>
      </c>
      <c r="D183" s="37"/>
      <c r="E183" s="4">
        <f t="shared" si="2"/>
        <v>36613</v>
      </c>
      <c r="F183" s="14">
        <f>SUM(B$4:B183)/1000</f>
        <v>14.181252268267734</v>
      </c>
      <c r="G183" s="14">
        <f>SUM(C$4:C183)/1000</f>
        <v>15.36480147710526</v>
      </c>
    </row>
    <row r="184" spans="1:7" x14ac:dyDescent="0.25">
      <c r="A184" s="4">
        <v>36614</v>
      </c>
      <c r="B184">
        <v>81.212632736842096</v>
      </c>
      <c r="C184">
        <v>83.630535157894698</v>
      </c>
      <c r="D184" s="37"/>
      <c r="E184" s="4">
        <f t="shared" si="2"/>
        <v>36614</v>
      </c>
      <c r="F184" s="14">
        <f>SUM(B$4:B184)/1000</f>
        <v>14.262464901004575</v>
      </c>
      <c r="G184" s="14">
        <f>SUM(C$4:C184)/1000</f>
        <v>15.448432012263154</v>
      </c>
    </row>
    <row r="185" spans="1:7" x14ac:dyDescent="0.25">
      <c r="A185" s="4">
        <v>36615</v>
      </c>
      <c r="B185">
        <v>80.285704157894699</v>
      </c>
      <c r="C185">
        <v>83.755071368421</v>
      </c>
      <c r="D185" s="37"/>
      <c r="E185" s="4">
        <f t="shared" si="2"/>
        <v>36615</v>
      </c>
      <c r="F185" s="14">
        <f>SUM(B$4:B185)/1000</f>
        <v>14.342750605162472</v>
      </c>
      <c r="G185" s="14">
        <f>SUM(C$4:C185)/1000</f>
        <v>15.532187083631575</v>
      </c>
    </row>
    <row r="186" spans="1:7" x14ac:dyDescent="0.25">
      <c r="A186" s="4">
        <v>36616</v>
      </c>
      <c r="B186">
        <v>81.115501947368401</v>
      </c>
      <c r="C186">
        <v>88.425100210526296</v>
      </c>
      <c r="D186" s="37"/>
      <c r="E186" s="4">
        <f t="shared" si="2"/>
        <v>36616</v>
      </c>
      <c r="F186" s="14">
        <f>SUM(B$4:B186)/1000</f>
        <v>14.42386610710984</v>
      </c>
      <c r="G186" s="14">
        <f>SUM(C$4:C186)/1000</f>
        <v>15.620612183842102</v>
      </c>
    </row>
  </sheetData>
  <mergeCells count="1">
    <mergeCell ref="A2:G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5C2D4-7397-464F-B018-CD2137B44CF6}">
  <sheetPr codeName="Sheet17"/>
  <dimension ref="A1:H443"/>
  <sheetViews>
    <sheetView workbookViewId="0"/>
  </sheetViews>
  <sheetFormatPr defaultRowHeight="15" x14ac:dyDescent="0.25"/>
  <cols>
    <col min="1" max="1" width="10.5703125" bestFit="1" customWidth="1"/>
    <col min="5" max="11" width="11.42578125" customWidth="1"/>
    <col min="12" max="12" width="13.28515625" bestFit="1" customWidth="1"/>
    <col min="13" max="13" width="10.7109375" bestFit="1" customWidth="1"/>
    <col min="14" max="14" width="11.28515625" bestFit="1" customWidth="1"/>
    <col min="15" max="15" width="13.7109375" bestFit="1" customWidth="1"/>
    <col min="16" max="16" width="13.28515625" bestFit="1" customWidth="1"/>
    <col min="17" max="18" width="10.28515625" bestFit="1" customWidth="1"/>
    <col min="19" max="20" width="24.5703125" bestFit="1" customWidth="1"/>
    <col min="21" max="22" width="25" bestFit="1" customWidth="1"/>
  </cols>
  <sheetData>
    <row r="1" spans="1:8" x14ac:dyDescent="0.25">
      <c r="A1" s="106" t="str">
        <f>HYPERLINK("#'Contents page'!A1","Contents page")</f>
        <v>Contents page</v>
      </c>
    </row>
    <row r="2" spans="1:8" x14ac:dyDescent="0.25">
      <c r="A2" s="165" t="s">
        <v>232</v>
      </c>
      <c r="B2" s="165"/>
      <c r="C2" s="165"/>
      <c r="D2" s="165"/>
      <c r="E2" s="165"/>
      <c r="F2" s="165"/>
    </row>
    <row r="3" spans="1:8" x14ac:dyDescent="0.25">
      <c r="A3" s="205" t="s">
        <v>110</v>
      </c>
      <c r="B3" s="205"/>
      <c r="C3" s="205" t="s">
        <v>110</v>
      </c>
      <c r="D3" s="205" t="s">
        <v>111</v>
      </c>
      <c r="E3" s="205"/>
      <c r="F3" s="205"/>
    </row>
    <row r="4" spans="1:8" x14ac:dyDescent="0.25">
      <c r="A4" s="39" t="s">
        <v>77</v>
      </c>
      <c r="B4" s="39" t="s">
        <v>25</v>
      </c>
      <c r="C4" s="39" t="s">
        <v>26</v>
      </c>
      <c r="D4" s="39" t="s">
        <v>77</v>
      </c>
      <c r="E4" s="39" t="s">
        <v>25</v>
      </c>
      <c r="F4" s="39" t="s">
        <v>26</v>
      </c>
      <c r="H4" s="39"/>
    </row>
    <row r="5" spans="1:8" x14ac:dyDescent="0.25">
      <c r="A5" s="4">
        <v>36434</v>
      </c>
      <c r="B5">
        <v>32.98995</v>
      </c>
      <c r="C5">
        <v>19.591519999999999</v>
      </c>
      <c r="D5" s="4">
        <f>A5</f>
        <v>36434</v>
      </c>
      <c r="E5" s="14">
        <f>SUM(B$5:B5)/1000</f>
        <v>3.2989949999999997E-2</v>
      </c>
      <c r="F5" s="14">
        <f>SUM(C$5:C5)/1000</f>
        <v>1.9591519999999998E-2</v>
      </c>
    </row>
    <row r="6" spans="1:8" x14ac:dyDescent="0.25">
      <c r="A6" s="4">
        <v>36435</v>
      </c>
      <c r="B6">
        <v>35.556089999999998</v>
      </c>
      <c r="C6">
        <v>25.3733</v>
      </c>
      <c r="D6" s="4">
        <f t="shared" ref="D6:D69" si="0">A6</f>
        <v>36435</v>
      </c>
      <c r="E6" s="14">
        <f>SUM(B$5:B6)/1000</f>
        <v>6.8546040000000003E-2</v>
      </c>
      <c r="F6" s="14">
        <f>SUM(C$5:C6)/1000</f>
        <v>4.4964820000000003E-2</v>
      </c>
    </row>
    <row r="7" spans="1:8" x14ac:dyDescent="0.25">
      <c r="A7" s="4">
        <v>36436</v>
      </c>
      <c r="B7">
        <v>77.820719999999994</v>
      </c>
      <c r="C7">
        <v>18.707799999999999</v>
      </c>
      <c r="D7" s="4">
        <f t="shared" si="0"/>
        <v>36436</v>
      </c>
      <c r="E7" s="14">
        <f>SUM(B$5:B7)/1000</f>
        <v>0.14636676000000001</v>
      </c>
      <c r="F7" s="14">
        <f>SUM(C$5:C7)/1000</f>
        <v>6.3672619999999999E-2</v>
      </c>
    </row>
    <row r="8" spans="1:8" x14ac:dyDescent="0.25">
      <c r="A8" s="4">
        <v>36437</v>
      </c>
      <c r="B8">
        <v>63.223210000000002</v>
      </c>
      <c r="C8">
        <v>27.34205</v>
      </c>
      <c r="D8" s="4">
        <f t="shared" si="0"/>
        <v>36437</v>
      </c>
      <c r="E8" s="14">
        <f>SUM(B$5:B8)/1000</f>
        <v>0.20958996999999999</v>
      </c>
      <c r="F8" s="14">
        <f>SUM(C$5:C8)/1000</f>
        <v>9.1014669999999992E-2</v>
      </c>
    </row>
    <row r="9" spans="1:8" x14ac:dyDescent="0.25">
      <c r="A9" s="4">
        <v>36438</v>
      </c>
      <c r="B9">
        <v>45.343850000000003</v>
      </c>
      <c r="C9">
        <v>24.329499999999999</v>
      </c>
      <c r="D9" s="4">
        <f t="shared" si="0"/>
        <v>36438</v>
      </c>
      <c r="E9" s="14">
        <f>SUM(B$5:B9)/1000</f>
        <v>0.25493381999999998</v>
      </c>
      <c r="F9" s="14">
        <f>SUM(C$5:C9)/1000</f>
        <v>0.11534417</v>
      </c>
    </row>
    <row r="10" spans="1:8" x14ac:dyDescent="0.25">
      <c r="A10" s="4">
        <v>36439</v>
      </c>
      <c r="B10">
        <v>42.650799999999997</v>
      </c>
      <c r="C10">
        <v>20.215599999999998</v>
      </c>
      <c r="D10" s="4">
        <f t="shared" si="0"/>
        <v>36439</v>
      </c>
      <c r="E10" s="14">
        <f>SUM(B$5:B10)/1000</f>
        <v>0.29758461999999997</v>
      </c>
      <c r="F10" s="14">
        <f>SUM(C$5:C10)/1000</f>
        <v>0.13555977</v>
      </c>
    </row>
    <row r="11" spans="1:8" x14ac:dyDescent="0.25">
      <c r="A11" s="4">
        <v>36440</v>
      </c>
      <c r="B11">
        <v>56.724499999999999</v>
      </c>
      <c r="C11">
        <v>21.140899999999998</v>
      </c>
      <c r="D11" s="4">
        <f t="shared" si="0"/>
        <v>36440</v>
      </c>
      <c r="E11" s="14">
        <f>SUM(B$5:B11)/1000</f>
        <v>0.35430911999999998</v>
      </c>
      <c r="F11" s="14">
        <f>SUM(C$5:C11)/1000</f>
        <v>0.15670066999999999</v>
      </c>
    </row>
    <row r="12" spans="1:8" x14ac:dyDescent="0.25">
      <c r="A12" s="4">
        <v>36441</v>
      </c>
      <c r="B12">
        <v>49.429079999999999</v>
      </c>
      <c r="C12">
        <v>24.488</v>
      </c>
      <c r="D12" s="4">
        <f t="shared" si="0"/>
        <v>36441</v>
      </c>
      <c r="E12" s="14">
        <f>SUM(B$5:B12)/1000</f>
        <v>0.40373819999999994</v>
      </c>
      <c r="F12" s="14">
        <f>SUM(C$5:C12)/1000</f>
        <v>0.18118866999999997</v>
      </c>
    </row>
    <row r="13" spans="1:8" x14ac:dyDescent="0.25">
      <c r="A13" s="4">
        <v>36442</v>
      </c>
      <c r="B13">
        <v>42.162739999999999</v>
      </c>
      <c r="C13">
        <v>27.914349999999999</v>
      </c>
      <c r="D13" s="4">
        <f t="shared" si="0"/>
        <v>36442</v>
      </c>
      <c r="E13" s="14">
        <f>SUM(B$5:B13)/1000</f>
        <v>0.44590093999999991</v>
      </c>
      <c r="F13" s="14">
        <f>SUM(C$5:C13)/1000</f>
        <v>0.20910301999999995</v>
      </c>
    </row>
    <row r="14" spans="1:8" x14ac:dyDescent="0.25">
      <c r="A14" s="4">
        <v>36443</v>
      </c>
      <c r="B14">
        <v>75.426339999999996</v>
      </c>
      <c r="C14">
        <v>20.224589999999999</v>
      </c>
      <c r="D14" s="4">
        <f t="shared" si="0"/>
        <v>36443</v>
      </c>
      <c r="E14" s="14">
        <f>SUM(B$5:B14)/1000</f>
        <v>0.52132727999999995</v>
      </c>
      <c r="F14" s="14">
        <f>SUM(C$5:C14)/1000</f>
        <v>0.22932760999999996</v>
      </c>
    </row>
    <row r="15" spans="1:8" x14ac:dyDescent="0.25">
      <c r="A15" s="4">
        <v>36444</v>
      </c>
      <c r="B15">
        <v>59.848439999999997</v>
      </c>
      <c r="C15">
        <v>20.1966</v>
      </c>
      <c r="D15" s="4">
        <f t="shared" si="0"/>
        <v>36444</v>
      </c>
      <c r="E15" s="14">
        <f>SUM(B$5:B15)/1000</f>
        <v>0.58117571999999995</v>
      </c>
      <c r="F15" s="14">
        <f>SUM(C$5:C15)/1000</f>
        <v>0.24952420999999994</v>
      </c>
    </row>
    <row r="16" spans="1:8" x14ac:dyDescent="0.25">
      <c r="A16" s="4">
        <v>36445</v>
      </c>
      <c r="B16">
        <v>69.08135</v>
      </c>
      <c r="C16">
        <v>18.607500000000002</v>
      </c>
      <c r="D16" s="4">
        <f t="shared" si="0"/>
        <v>36445</v>
      </c>
      <c r="E16" s="14">
        <f>SUM(B$5:B16)/1000</f>
        <v>0.65025706999999999</v>
      </c>
      <c r="F16" s="14">
        <f>SUM(C$5:C16)/1000</f>
        <v>0.26813170999999997</v>
      </c>
    </row>
    <row r="17" spans="1:8" x14ac:dyDescent="0.25">
      <c r="A17" s="4">
        <v>36446</v>
      </c>
      <c r="B17">
        <v>82.382210000000001</v>
      </c>
      <c r="C17">
        <v>18.623999999999999</v>
      </c>
      <c r="D17" s="4">
        <f t="shared" si="0"/>
        <v>36446</v>
      </c>
      <c r="E17" s="14">
        <f>SUM(B$5:B17)/1000</f>
        <v>0.73263928</v>
      </c>
      <c r="F17" s="14">
        <f>SUM(C$5:C17)/1000</f>
        <v>0.28675570999999994</v>
      </c>
    </row>
    <row r="18" spans="1:8" x14ac:dyDescent="0.25">
      <c r="A18" s="4">
        <v>36447</v>
      </c>
      <c r="B18">
        <v>78.388940000000005</v>
      </c>
      <c r="C18">
        <v>10.070880000000001</v>
      </c>
      <c r="D18" s="4">
        <f t="shared" si="0"/>
        <v>36447</v>
      </c>
      <c r="E18" s="14">
        <f>SUM(B$5:B18)/1000</f>
        <v>0.81102822000000008</v>
      </c>
      <c r="F18" s="14">
        <f>SUM(C$5:C18)/1000</f>
        <v>0.29682658999999995</v>
      </c>
    </row>
    <row r="19" spans="1:8" x14ac:dyDescent="0.25">
      <c r="A19" s="4">
        <v>36448</v>
      </c>
      <c r="B19">
        <v>27.937799999999999</v>
      </c>
      <c r="C19">
        <v>17.255610000000001</v>
      </c>
      <c r="D19" s="4">
        <f t="shared" si="0"/>
        <v>36448</v>
      </c>
      <c r="E19" s="14">
        <f>SUM(B$5:B19)/1000</f>
        <v>0.83896602000000009</v>
      </c>
      <c r="F19" s="14">
        <f>SUM(C$5:C19)/1000</f>
        <v>0.31408219999999992</v>
      </c>
    </row>
    <row r="20" spans="1:8" x14ac:dyDescent="0.25">
      <c r="A20" s="4">
        <v>36449</v>
      </c>
      <c r="B20">
        <v>40.220190000000002</v>
      </c>
      <c r="C20">
        <v>35.635109999999997</v>
      </c>
      <c r="D20" s="4">
        <f t="shared" si="0"/>
        <v>36449</v>
      </c>
      <c r="E20" s="14">
        <f>SUM(B$5:B20)/1000</f>
        <v>0.87918621000000008</v>
      </c>
      <c r="F20" s="14">
        <f>SUM(C$5:C20)/1000</f>
        <v>0.34971730999999995</v>
      </c>
    </row>
    <row r="21" spans="1:8" x14ac:dyDescent="0.25">
      <c r="A21" s="4">
        <v>36450</v>
      </c>
      <c r="B21">
        <v>84.910359999999997</v>
      </c>
      <c r="C21">
        <v>30.66168</v>
      </c>
      <c r="D21" s="4">
        <f t="shared" si="0"/>
        <v>36450</v>
      </c>
      <c r="E21" s="14">
        <f>SUM(B$5:B21)/1000</f>
        <v>0.96409657000000004</v>
      </c>
      <c r="F21" s="14">
        <f>SUM(C$5:C21)/1000</f>
        <v>0.38037898999999992</v>
      </c>
      <c r="H21" s="39"/>
    </row>
    <row r="22" spans="1:8" x14ac:dyDescent="0.25">
      <c r="A22" s="4">
        <v>36451</v>
      </c>
      <c r="B22">
        <v>87.175669999999997</v>
      </c>
      <c r="C22">
        <v>20.086040000000001</v>
      </c>
      <c r="D22" s="4">
        <f t="shared" si="0"/>
        <v>36451</v>
      </c>
      <c r="E22" s="14">
        <f>SUM(B$5:B22)/1000</f>
        <v>1.0512722400000001</v>
      </c>
      <c r="F22" s="14">
        <f>SUM(C$5:C22)/1000</f>
        <v>0.40046502999999994</v>
      </c>
    </row>
    <row r="23" spans="1:8" x14ac:dyDescent="0.25">
      <c r="A23" s="4">
        <v>36452</v>
      </c>
      <c r="B23">
        <v>81.044989999999999</v>
      </c>
      <c r="C23">
        <v>36.605829999999997</v>
      </c>
      <c r="D23" s="4">
        <f t="shared" si="0"/>
        <v>36452</v>
      </c>
      <c r="E23" s="14">
        <f>SUM(B$5:B23)/1000</f>
        <v>1.1323172300000002</v>
      </c>
      <c r="F23" s="14">
        <f>SUM(C$5:C23)/1000</f>
        <v>0.43707085999999995</v>
      </c>
    </row>
    <row r="24" spans="1:8" x14ac:dyDescent="0.25">
      <c r="A24" s="4">
        <v>36453</v>
      </c>
      <c r="B24">
        <v>61.922879999999999</v>
      </c>
      <c r="C24">
        <v>26.14846</v>
      </c>
      <c r="D24" s="4">
        <f t="shared" si="0"/>
        <v>36453</v>
      </c>
      <c r="E24" s="14">
        <f>SUM(B$5:B24)/1000</f>
        <v>1.1942401100000002</v>
      </c>
      <c r="F24" s="14">
        <f>SUM(C$5:C24)/1000</f>
        <v>0.46321931999999993</v>
      </c>
    </row>
    <row r="25" spans="1:8" x14ac:dyDescent="0.25">
      <c r="A25" s="4">
        <v>36454</v>
      </c>
      <c r="B25">
        <v>54.688830000000003</v>
      </c>
      <c r="C25">
        <v>29.211590000000001</v>
      </c>
      <c r="D25" s="4">
        <f t="shared" si="0"/>
        <v>36454</v>
      </c>
      <c r="E25" s="14">
        <f>SUM(B$5:B25)/1000</f>
        <v>1.2489289400000003</v>
      </c>
      <c r="F25" s="14">
        <f>SUM(C$5:C25)/1000</f>
        <v>0.49243090999999994</v>
      </c>
    </row>
    <row r="26" spans="1:8" x14ac:dyDescent="0.25">
      <c r="A26" s="4">
        <v>36455</v>
      </c>
      <c r="B26">
        <v>50.849229999999999</v>
      </c>
      <c r="C26">
        <v>25.090070000000001</v>
      </c>
      <c r="D26" s="4">
        <f t="shared" si="0"/>
        <v>36455</v>
      </c>
      <c r="E26" s="14">
        <f>SUM(B$5:B26)/1000</f>
        <v>1.2997781700000002</v>
      </c>
      <c r="F26" s="14">
        <f>SUM(C$5:C26)/1000</f>
        <v>0.51752097999999991</v>
      </c>
    </row>
    <row r="27" spans="1:8" x14ac:dyDescent="0.25">
      <c r="A27" s="4">
        <v>36456</v>
      </c>
      <c r="B27">
        <v>49.889099999999999</v>
      </c>
      <c r="C27">
        <v>48.546990000000001</v>
      </c>
      <c r="D27" s="4">
        <f t="shared" si="0"/>
        <v>36456</v>
      </c>
      <c r="E27" s="14">
        <f>SUM(B$5:B27)/1000</f>
        <v>1.3496672700000003</v>
      </c>
      <c r="F27" s="14">
        <f>SUM(C$5:C27)/1000</f>
        <v>0.56606796999999998</v>
      </c>
    </row>
    <row r="28" spans="1:8" x14ac:dyDescent="0.25">
      <c r="A28" s="4">
        <v>36457</v>
      </c>
      <c r="B28">
        <v>49.373840000000001</v>
      </c>
      <c r="C28">
        <v>40.326839999999997</v>
      </c>
      <c r="D28" s="4">
        <f t="shared" si="0"/>
        <v>36457</v>
      </c>
      <c r="E28" s="14">
        <f>SUM(B$5:B28)/1000</f>
        <v>1.3990411100000004</v>
      </c>
      <c r="F28" s="14">
        <f>SUM(C$5:C28)/1000</f>
        <v>0.60639480999999984</v>
      </c>
    </row>
    <row r="29" spans="1:8" x14ac:dyDescent="0.25">
      <c r="A29" s="4">
        <v>36458</v>
      </c>
      <c r="B29">
        <v>55.694200000000002</v>
      </c>
      <c r="C29">
        <v>39.32987</v>
      </c>
      <c r="D29" s="4">
        <f t="shared" si="0"/>
        <v>36458</v>
      </c>
      <c r="E29" s="14">
        <f>SUM(B$5:B29)/1000</f>
        <v>1.4547353100000002</v>
      </c>
      <c r="F29" s="14">
        <f>SUM(C$5:C29)/1000</f>
        <v>0.64572467999999994</v>
      </c>
    </row>
    <row r="30" spans="1:8" x14ac:dyDescent="0.25">
      <c r="A30" s="4">
        <v>36459</v>
      </c>
      <c r="B30">
        <v>45.989800000000002</v>
      </c>
      <c r="C30">
        <v>34.76585</v>
      </c>
      <c r="D30" s="4">
        <f t="shared" si="0"/>
        <v>36459</v>
      </c>
      <c r="E30" s="14">
        <f>SUM(B$5:B30)/1000</f>
        <v>1.5007251100000003</v>
      </c>
      <c r="F30" s="14">
        <f>SUM(C$5:C30)/1000</f>
        <v>0.68049052999999993</v>
      </c>
    </row>
    <row r="31" spans="1:8" x14ac:dyDescent="0.25">
      <c r="A31" s="4">
        <v>36460</v>
      </c>
      <c r="B31">
        <v>48.159080000000003</v>
      </c>
      <c r="C31">
        <v>31.818239999999999</v>
      </c>
      <c r="D31" s="4">
        <f t="shared" si="0"/>
        <v>36460</v>
      </c>
      <c r="E31" s="14">
        <f>SUM(B$5:B31)/1000</f>
        <v>1.5488841900000003</v>
      </c>
      <c r="F31" s="14">
        <f>SUM(C$5:C31)/1000</f>
        <v>0.71230876999999981</v>
      </c>
    </row>
    <row r="32" spans="1:8" x14ac:dyDescent="0.25">
      <c r="A32" s="4">
        <v>36461</v>
      </c>
      <c r="B32">
        <v>44.514919999999996</v>
      </c>
      <c r="C32">
        <v>21.377600000000001</v>
      </c>
      <c r="D32" s="4">
        <f t="shared" si="0"/>
        <v>36461</v>
      </c>
      <c r="E32" s="14">
        <f>SUM(B$5:B32)/1000</f>
        <v>1.5933991100000002</v>
      </c>
      <c r="F32" s="14">
        <f>SUM(C$5:C32)/1000</f>
        <v>0.73368636999999992</v>
      </c>
    </row>
    <row r="33" spans="1:6" x14ac:dyDescent="0.25">
      <c r="A33" s="4">
        <v>36462</v>
      </c>
      <c r="B33">
        <v>35.419420000000002</v>
      </c>
      <c r="C33">
        <v>19.970600000000001</v>
      </c>
      <c r="D33" s="4">
        <f t="shared" si="0"/>
        <v>36462</v>
      </c>
      <c r="E33" s="14">
        <f>SUM(B$5:B33)/1000</f>
        <v>1.6288185300000002</v>
      </c>
      <c r="F33" s="14">
        <f>SUM(C$5:C33)/1000</f>
        <v>0.75365696999999987</v>
      </c>
    </row>
    <row r="34" spans="1:6" x14ac:dyDescent="0.25">
      <c r="A34" s="4">
        <v>36463</v>
      </c>
      <c r="B34">
        <v>35.594200000000001</v>
      </c>
      <c r="C34">
        <v>14.423769999999999</v>
      </c>
      <c r="D34" s="4">
        <f t="shared" si="0"/>
        <v>36463</v>
      </c>
      <c r="E34" s="14">
        <f>SUM(B$5:B34)/1000</f>
        <v>1.6644127300000002</v>
      </c>
      <c r="F34" s="14">
        <f>SUM(C$5:C34)/1000</f>
        <v>0.76808073999999993</v>
      </c>
    </row>
    <row r="35" spans="1:6" x14ac:dyDescent="0.25">
      <c r="A35" s="4">
        <v>36464</v>
      </c>
      <c r="B35">
        <v>56.518320000000003</v>
      </c>
      <c r="C35">
        <v>34.355840000000001</v>
      </c>
      <c r="D35" s="4">
        <f t="shared" si="0"/>
        <v>36464</v>
      </c>
      <c r="E35" s="14">
        <f>SUM(B$5:B35)/1000</f>
        <v>1.7209310500000001</v>
      </c>
      <c r="F35" s="14">
        <f>SUM(C$5:C35)/1000</f>
        <v>0.80243657999999984</v>
      </c>
    </row>
    <row r="36" spans="1:6" x14ac:dyDescent="0.25">
      <c r="A36" s="4">
        <v>36465</v>
      </c>
      <c r="B36">
        <v>43.744050000000001</v>
      </c>
      <c r="C36">
        <v>47.96163</v>
      </c>
      <c r="D36" s="4">
        <f t="shared" si="0"/>
        <v>36465</v>
      </c>
      <c r="E36" s="14">
        <f>SUM(B$5:B36)/1000</f>
        <v>1.7646751000000001</v>
      </c>
      <c r="F36" s="14">
        <f>SUM(C$5:C36)/1000</f>
        <v>0.85039820999999982</v>
      </c>
    </row>
    <row r="37" spans="1:6" x14ac:dyDescent="0.25">
      <c r="A37" s="4">
        <v>36466</v>
      </c>
      <c r="B37">
        <v>48.320489999999999</v>
      </c>
      <c r="C37">
        <v>52.363790000000002</v>
      </c>
      <c r="D37" s="4">
        <f t="shared" si="0"/>
        <v>36466</v>
      </c>
      <c r="E37" s="14">
        <f>SUM(B$5:B37)/1000</f>
        <v>1.8129955900000003</v>
      </c>
      <c r="F37" s="14">
        <f>SUM(C$5:C37)/1000</f>
        <v>0.90276199999999984</v>
      </c>
    </row>
    <row r="38" spans="1:6" x14ac:dyDescent="0.25">
      <c r="A38" s="4">
        <v>36467</v>
      </c>
      <c r="B38">
        <v>79.514020000000002</v>
      </c>
      <c r="C38">
        <v>67.443179999999998</v>
      </c>
      <c r="D38" s="4">
        <f t="shared" si="0"/>
        <v>36467</v>
      </c>
      <c r="E38" s="14">
        <f>SUM(B$5:B38)/1000</f>
        <v>1.8925096100000003</v>
      </c>
      <c r="F38" s="14">
        <f>SUM(C$5:C38)/1000</f>
        <v>0.97020517999999978</v>
      </c>
    </row>
    <row r="39" spans="1:6" x14ac:dyDescent="0.25">
      <c r="A39" s="4">
        <v>36468</v>
      </c>
      <c r="B39">
        <v>101.86065000000001</v>
      </c>
      <c r="C39">
        <v>39.346499999999999</v>
      </c>
      <c r="D39" s="4">
        <f t="shared" si="0"/>
        <v>36468</v>
      </c>
      <c r="E39" s="14">
        <f>SUM(B$5:B39)/1000</f>
        <v>1.9943702600000004</v>
      </c>
      <c r="F39" s="14">
        <f>SUM(C$5:C39)/1000</f>
        <v>1.0095516799999997</v>
      </c>
    </row>
    <row r="40" spans="1:6" x14ac:dyDescent="0.25">
      <c r="A40" s="4">
        <v>36469</v>
      </c>
      <c r="B40">
        <v>77.384479999999996</v>
      </c>
      <c r="C40">
        <v>39.938960000000002</v>
      </c>
      <c r="D40" s="4">
        <f t="shared" si="0"/>
        <v>36469</v>
      </c>
      <c r="E40" s="14">
        <f>SUM(B$5:B40)/1000</f>
        <v>2.0717547400000003</v>
      </c>
      <c r="F40" s="14">
        <f>SUM(C$5:C40)/1000</f>
        <v>1.0494906399999997</v>
      </c>
    </row>
    <row r="41" spans="1:6" x14ac:dyDescent="0.25">
      <c r="A41" s="4">
        <v>36470</v>
      </c>
      <c r="B41">
        <v>75.264510000000001</v>
      </c>
      <c r="C41">
        <v>60.541629999999998</v>
      </c>
      <c r="D41" s="4">
        <f t="shared" si="0"/>
        <v>36470</v>
      </c>
      <c r="E41" s="14">
        <f>SUM(B$5:B41)/1000</f>
        <v>2.1470192500000005</v>
      </c>
      <c r="F41" s="14">
        <f>SUM(C$5:C41)/1000</f>
        <v>1.1100322699999996</v>
      </c>
    </row>
    <row r="42" spans="1:6" x14ac:dyDescent="0.25">
      <c r="A42" s="4">
        <v>36471</v>
      </c>
      <c r="B42">
        <v>86.979169999999996</v>
      </c>
      <c r="C42">
        <v>53.452930000000002</v>
      </c>
      <c r="D42" s="4">
        <f t="shared" si="0"/>
        <v>36471</v>
      </c>
      <c r="E42" s="14">
        <f>SUM(B$5:B42)/1000</f>
        <v>2.2339984200000003</v>
      </c>
      <c r="F42" s="14">
        <f>SUM(C$5:C42)/1000</f>
        <v>1.1634851999999996</v>
      </c>
    </row>
    <row r="43" spans="1:6" x14ac:dyDescent="0.25">
      <c r="A43" s="4">
        <v>36472</v>
      </c>
      <c r="B43">
        <v>79.273570000000007</v>
      </c>
      <c r="C43">
        <v>51.664119999999997</v>
      </c>
      <c r="D43" s="4">
        <f t="shared" si="0"/>
        <v>36472</v>
      </c>
      <c r="E43" s="14">
        <f>SUM(B$5:B43)/1000</f>
        <v>2.3132719900000001</v>
      </c>
      <c r="F43" s="14">
        <f>SUM(C$5:C43)/1000</f>
        <v>1.2151493199999996</v>
      </c>
    </row>
    <row r="44" spans="1:6" x14ac:dyDescent="0.25">
      <c r="A44" s="4">
        <v>36473</v>
      </c>
      <c r="B44">
        <v>86.059470000000005</v>
      </c>
      <c r="C44">
        <v>48.994610000000002</v>
      </c>
      <c r="D44" s="4">
        <f t="shared" si="0"/>
        <v>36473</v>
      </c>
      <c r="E44" s="14">
        <f>SUM(B$5:B44)/1000</f>
        <v>2.3993314600000004</v>
      </c>
      <c r="F44" s="14">
        <f>SUM(C$5:C44)/1000</f>
        <v>1.2641439299999995</v>
      </c>
    </row>
    <row r="45" spans="1:6" x14ac:dyDescent="0.25">
      <c r="A45" s="4">
        <v>36474</v>
      </c>
      <c r="B45">
        <v>62.90164</v>
      </c>
      <c r="C45">
        <v>62.838180000000001</v>
      </c>
      <c r="D45" s="4">
        <f t="shared" si="0"/>
        <v>36474</v>
      </c>
      <c r="E45" s="14">
        <f>SUM(B$5:B45)/1000</f>
        <v>2.4622331000000002</v>
      </c>
      <c r="F45" s="14">
        <f>SUM(C$5:C45)/1000</f>
        <v>1.3269821099999994</v>
      </c>
    </row>
    <row r="46" spans="1:6" x14ac:dyDescent="0.25">
      <c r="A46" s="4">
        <v>36475</v>
      </c>
      <c r="B46">
        <v>77.96163</v>
      </c>
      <c r="C46">
        <v>58.385660000000001</v>
      </c>
      <c r="D46" s="4">
        <f t="shared" si="0"/>
        <v>36475</v>
      </c>
      <c r="E46" s="14">
        <f>SUM(B$5:B46)/1000</f>
        <v>2.5401947300000001</v>
      </c>
      <c r="F46" s="14">
        <f>SUM(C$5:C46)/1000</f>
        <v>1.3853677699999993</v>
      </c>
    </row>
    <row r="47" spans="1:6" x14ac:dyDescent="0.25">
      <c r="A47" s="4">
        <v>36476</v>
      </c>
      <c r="B47">
        <v>76.482650000000007</v>
      </c>
      <c r="C47">
        <v>58.550870000000003</v>
      </c>
      <c r="D47" s="4">
        <f t="shared" si="0"/>
        <v>36476</v>
      </c>
      <c r="E47" s="14">
        <f>SUM(B$5:B47)/1000</f>
        <v>2.6166773800000001</v>
      </c>
      <c r="F47" s="14">
        <f>SUM(C$5:C47)/1000</f>
        <v>1.4439186399999995</v>
      </c>
    </row>
    <row r="48" spans="1:6" x14ac:dyDescent="0.25">
      <c r="A48" s="4">
        <v>36477</v>
      </c>
      <c r="B48">
        <v>81.799160000000001</v>
      </c>
      <c r="C48">
        <v>55.504950000000001</v>
      </c>
      <c r="D48" s="4">
        <f t="shared" si="0"/>
        <v>36477</v>
      </c>
      <c r="E48" s="14">
        <f>SUM(B$5:B48)/1000</f>
        <v>2.6984765400000001</v>
      </c>
      <c r="F48" s="14">
        <f>SUM(C$5:C48)/1000</f>
        <v>1.4994235899999995</v>
      </c>
    </row>
    <row r="49" spans="1:6" x14ac:dyDescent="0.25">
      <c r="A49" s="4">
        <v>36478</v>
      </c>
      <c r="B49">
        <v>103.00149999999999</v>
      </c>
      <c r="C49">
        <v>63.501420000000003</v>
      </c>
      <c r="D49" s="4">
        <f t="shared" si="0"/>
        <v>36478</v>
      </c>
      <c r="E49" s="14">
        <f>SUM(B$5:B49)/1000</f>
        <v>2.8014780400000001</v>
      </c>
      <c r="F49" s="14">
        <f>SUM(C$5:C49)/1000</f>
        <v>1.5629250099999994</v>
      </c>
    </row>
    <row r="50" spans="1:6" x14ac:dyDescent="0.25">
      <c r="A50" s="4">
        <v>36479</v>
      </c>
      <c r="B50">
        <v>89.808099999999996</v>
      </c>
      <c r="C50">
        <v>61.49906</v>
      </c>
      <c r="D50" s="4">
        <f t="shared" si="0"/>
        <v>36479</v>
      </c>
      <c r="E50" s="14">
        <f>SUM(B$5:B50)/1000</f>
        <v>2.8912861400000001</v>
      </c>
      <c r="F50" s="14">
        <f>SUM(C$5:C50)/1000</f>
        <v>1.6244240699999997</v>
      </c>
    </row>
    <row r="51" spans="1:6" x14ac:dyDescent="0.25">
      <c r="A51" s="4">
        <v>36480</v>
      </c>
      <c r="B51">
        <v>101.7642</v>
      </c>
      <c r="C51">
        <v>62.994050000000001</v>
      </c>
      <c r="D51" s="4">
        <f t="shared" si="0"/>
        <v>36480</v>
      </c>
      <c r="E51" s="14">
        <f>SUM(B$5:B51)/1000</f>
        <v>2.9930503400000004</v>
      </c>
      <c r="F51" s="14">
        <f>SUM(C$5:C51)/1000</f>
        <v>1.6874181199999996</v>
      </c>
    </row>
    <row r="52" spans="1:6" x14ac:dyDescent="0.25">
      <c r="A52" s="4">
        <v>36481</v>
      </c>
      <c r="B52">
        <v>103.00989</v>
      </c>
      <c r="C52">
        <v>53.779490000000003</v>
      </c>
      <c r="D52" s="4">
        <f t="shared" si="0"/>
        <v>36481</v>
      </c>
      <c r="E52" s="14">
        <f>SUM(B$5:B52)/1000</f>
        <v>3.09606023</v>
      </c>
      <c r="F52" s="14">
        <f>SUM(C$5:C52)/1000</f>
        <v>1.7411976099999995</v>
      </c>
    </row>
    <row r="53" spans="1:6" x14ac:dyDescent="0.25">
      <c r="A53" s="4">
        <v>36482</v>
      </c>
      <c r="B53">
        <v>70.585489999999993</v>
      </c>
      <c r="C53">
        <v>13.898099999999999</v>
      </c>
      <c r="D53" s="4">
        <f t="shared" si="0"/>
        <v>36482</v>
      </c>
      <c r="E53" s="14">
        <f>SUM(B$5:B53)/1000</f>
        <v>3.16664572</v>
      </c>
      <c r="F53" s="14">
        <f>SUM(C$5:C53)/1000</f>
        <v>1.7550957099999995</v>
      </c>
    </row>
    <row r="54" spans="1:6" x14ac:dyDescent="0.25">
      <c r="A54" s="4">
        <v>36483</v>
      </c>
      <c r="B54">
        <v>94.558350000000004</v>
      </c>
      <c r="C54">
        <v>15.118040000000001</v>
      </c>
      <c r="D54" s="4">
        <f t="shared" si="0"/>
        <v>36483</v>
      </c>
      <c r="E54" s="14">
        <f>SUM(B$5:B54)/1000</f>
        <v>3.2612040699999998</v>
      </c>
      <c r="F54" s="14">
        <f>SUM(C$5:C54)/1000</f>
        <v>1.7702137499999997</v>
      </c>
    </row>
    <row r="55" spans="1:6" x14ac:dyDescent="0.25">
      <c r="A55" s="4">
        <v>36484</v>
      </c>
      <c r="B55">
        <v>92.837770000000006</v>
      </c>
      <c r="C55">
        <v>35.337400000000002</v>
      </c>
      <c r="D55" s="4">
        <f t="shared" si="0"/>
        <v>36484</v>
      </c>
      <c r="E55" s="14">
        <f>SUM(B$5:B55)/1000</f>
        <v>3.3540418399999998</v>
      </c>
      <c r="F55" s="14">
        <f>SUM(C$5:C55)/1000</f>
        <v>1.8055511499999999</v>
      </c>
    </row>
    <row r="56" spans="1:6" x14ac:dyDescent="0.25">
      <c r="A56" s="4">
        <v>36485</v>
      </c>
      <c r="B56">
        <v>109.46953000000001</v>
      </c>
      <c r="C56">
        <v>46.064799999999998</v>
      </c>
      <c r="D56" s="4">
        <f t="shared" si="0"/>
        <v>36485</v>
      </c>
      <c r="E56" s="14">
        <f>SUM(B$5:B56)/1000</f>
        <v>3.4635113699999995</v>
      </c>
      <c r="F56" s="14">
        <f>SUM(C$5:C56)/1000</f>
        <v>1.8516159499999998</v>
      </c>
    </row>
    <row r="57" spans="1:6" x14ac:dyDescent="0.25">
      <c r="A57" s="4">
        <v>36486</v>
      </c>
      <c r="B57">
        <v>76.208250000000007</v>
      </c>
      <c r="C57">
        <v>27.561699999999998</v>
      </c>
      <c r="D57" s="4">
        <f t="shared" si="0"/>
        <v>36486</v>
      </c>
      <c r="E57" s="14">
        <f>SUM(B$5:B57)/1000</f>
        <v>3.5397196200000001</v>
      </c>
      <c r="F57" s="14">
        <f>SUM(C$5:C57)/1000</f>
        <v>1.8791776499999999</v>
      </c>
    </row>
    <row r="58" spans="1:6" x14ac:dyDescent="0.25">
      <c r="A58" s="4">
        <v>36487</v>
      </c>
      <c r="B58">
        <v>68.852800000000002</v>
      </c>
      <c r="C58">
        <v>20.776800000000001</v>
      </c>
      <c r="D58" s="4">
        <f t="shared" si="0"/>
        <v>36487</v>
      </c>
      <c r="E58" s="14">
        <f>SUM(B$5:B58)/1000</f>
        <v>3.6085724199999998</v>
      </c>
      <c r="F58" s="14">
        <f>SUM(C$5:C58)/1000</f>
        <v>1.8999544499999999</v>
      </c>
    </row>
    <row r="59" spans="1:6" x14ac:dyDescent="0.25">
      <c r="A59" s="4">
        <v>36488</v>
      </c>
      <c r="B59">
        <v>69.97757</v>
      </c>
      <c r="C59">
        <v>29.30443</v>
      </c>
      <c r="D59" s="4">
        <f t="shared" si="0"/>
        <v>36488</v>
      </c>
      <c r="E59" s="14">
        <f>SUM(B$5:B59)/1000</f>
        <v>3.67854999</v>
      </c>
      <c r="F59" s="14">
        <f>SUM(C$5:C59)/1000</f>
        <v>1.9292588799999999</v>
      </c>
    </row>
    <row r="60" spans="1:6" x14ac:dyDescent="0.25">
      <c r="A60" s="4">
        <v>36489</v>
      </c>
      <c r="B60">
        <v>69.074070000000006</v>
      </c>
      <c r="C60">
        <v>57.511789999999998</v>
      </c>
      <c r="D60" s="4">
        <f t="shared" si="0"/>
        <v>36489</v>
      </c>
      <c r="E60" s="14">
        <f>SUM(B$5:B60)/1000</f>
        <v>3.7476240600000001</v>
      </c>
      <c r="F60" s="14">
        <f>SUM(C$5:C60)/1000</f>
        <v>1.9867706699999998</v>
      </c>
    </row>
    <row r="61" spans="1:6" x14ac:dyDescent="0.25">
      <c r="A61" s="4">
        <v>36490</v>
      </c>
      <c r="B61">
        <v>59.006810000000002</v>
      </c>
      <c r="C61">
        <v>59.018259999999998</v>
      </c>
      <c r="D61" s="4">
        <f t="shared" si="0"/>
        <v>36490</v>
      </c>
      <c r="E61" s="14">
        <f>SUM(B$5:B61)/1000</f>
        <v>3.8066308699999998</v>
      </c>
      <c r="F61" s="14">
        <f>SUM(C$5:C61)/1000</f>
        <v>2.0457889300000001</v>
      </c>
    </row>
    <row r="62" spans="1:6" x14ac:dyDescent="0.25">
      <c r="A62" s="4">
        <v>36491</v>
      </c>
      <c r="B62">
        <v>64.73603</v>
      </c>
      <c r="C62">
        <v>72.413899999999998</v>
      </c>
      <c r="D62" s="4">
        <f t="shared" si="0"/>
        <v>36491</v>
      </c>
      <c r="E62" s="14">
        <f>SUM(B$5:B62)/1000</f>
        <v>3.8713668999999999</v>
      </c>
      <c r="F62" s="14">
        <f>SUM(C$5:C62)/1000</f>
        <v>2.1182028299999995</v>
      </c>
    </row>
    <row r="63" spans="1:6" x14ac:dyDescent="0.25">
      <c r="A63" s="4">
        <v>36492</v>
      </c>
      <c r="B63">
        <v>108.77815</v>
      </c>
      <c r="C63">
        <v>76.679060000000007</v>
      </c>
      <c r="D63" s="4">
        <f t="shared" si="0"/>
        <v>36492</v>
      </c>
      <c r="E63" s="14">
        <f>SUM(B$5:B63)/1000</f>
        <v>3.98014505</v>
      </c>
      <c r="F63" s="14">
        <f>SUM(C$5:C63)/1000</f>
        <v>2.1948818899999996</v>
      </c>
    </row>
    <row r="64" spans="1:6" x14ac:dyDescent="0.25">
      <c r="A64" s="4">
        <v>36493</v>
      </c>
      <c r="B64">
        <v>99.887090000000001</v>
      </c>
      <c r="C64">
        <v>75.732709999999997</v>
      </c>
      <c r="D64" s="4">
        <f t="shared" si="0"/>
        <v>36493</v>
      </c>
      <c r="E64" s="14">
        <f>SUM(B$5:B64)/1000</f>
        <v>4.0800321400000001</v>
      </c>
      <c r="F64" s="14">
        <f>SUM(C$5:C64)/1000</f>
        <v>2.2706146</v>
      </c>
    </row>
    <row r="65" spans="1:6" x14ac:dyDescent="0.25">
      <c r="A65" s="4">
        <v>36494</v>
      </c>
      <c r="B65">
        <v>120.35373</v>
      </c>
      <c r="C65">
        <v>82.616039999999998</v>
      </c>
      <c r="D65" s="4">
        <f t="shared" si="0"/>
        <v>36494</v>
      </c>
      <c r="E65" s="14">
        <f>SUM(B$5:B65)/1000</f>
        <v>4.2003858699999999</v>
      </c>
      <c r="F65" s="14">
        <f>SUM(C$5:C65)/1000</f>
        <v>2.3532306399999996</v>
      </c>
    </row>
    <row r="66" spans="1:6" x14ac:dyDescent="0.25">
      <c r="A66" s="4">
        <v>36495</v>
      </c>
      <c r="B66">
        <v>133.55921000000001</v>
      </c>
      <c r="C66">
        <v>107.48327</v>
      </c>
      <c r="D66" s="4">
        <f t="shared" si="0"/>
        <v>36495</v>
      </c>
      <c r="E66" s="14">
        <f>SUM(B$5:B66)/1000</f>
        <v>4.3339450800000003</v>
      </c>
      <c r="F66" s="14">
        <f>SUM(C$5:C66)/1000</f>
        <v>2.4607139099999999</v>
      </c>
    </row>
    <row r="67" spans="1:6" x14ac:dyDescent="0.25">
      <c r="A67" s="4">
        <v>36496</v>
      </c>
      <c r="B67">
        <v>124.56577</v>
      </c>
      <c r="C67">
        <v>107.84708000000001</v>
      </c>
      <c r="D67" s="4">
        <f t="shared" si="0"/>
        <v>36496</v>
      </c>
      <c r="E67" s="14">
        <f>SUM(B$5:B67)/1000</f>
        <v>4.4585108500000006</v>
      </c>
      <c r="F67" s="14">
        <f>SUM(C$5:C67)/1000</f>
        <v>2.5685609899999999</v>
      </c>
    </row>
    <row r="68" spans="1:6" x14ac:dyDescent="0.25">
      <c r="A68" s="4">
        <v>36497</v>
      </c>
      <c r="B68">
        <v>117.89234999999999</v>
      </c>
      <c r="C68">
        <v>101.76844</v>
      </c>
      <c r="D68" s="4">
        <f t="shared" si="0"/>
        <v>36497</v>
      </c>
      <c r="E68" s="14">
        <f>SUM(B$5:B68)/1000</f>
        <v>4.5764032000000006</v>
      </c>
      <c r="F68" s="14">
        <f>SUM(C$5:C68)/1000</f>
        <v>2.6703294299999998</v>
      </c>
    </row>
    <row r="69" spans="1:6" x14ac:dyDescent="0.25">
      <c r="A69" s="4">
        <v>36498</v>
      </c>
      <c r="B69">
        <v>116.3502</v>
      </c>
      <c r="C69">
        <v>94.414460000000005</v>
      </c>
      <c r="D69" s="4">
        <f t="shared" si="0"/>
        <v>36498</v>
      </c>
      <c r="E69" s="14">
        <f>SUM(B$5:B69)/1000</f>
        <v>4.6927534000000009</v>
      </c>
      <c r="F69" s="14">
        <f>SUM(C$5:C69)/1000</f>
        <v>2.7647438899999996</v>
      </c>
    </row>
    <row r="70" spans="1:6" x14ac:dyDescent="0.25">
      <c r="A70" s="4">
        <v>36499</v>
      </c>
      <c r="B70">
        <v>125.64270999999999</v>
      </c>
      <c r="C70">
        <v>102.12069</v>
      </c>
      <c r="D70" s="4">
        <f t="shared" ref="D70:D133" si="1">A70</f>
        <v>36499</v>
      </c>
      <c r="E70" s="14">
        <f>SUM(B$5:B70)/1000</f>
        <v>4.818396110000001</v>
      </c>
      <c r="F70" s="14">
        <f>SUM(C$5:C70)/1000</f>
        <v>2.8668645800000001</v>
      </c>
    </row>
    <row r="71" spans="1:6" x14ac:dyDescent="0.25">
      <c r="A71" s="4">
        <v>36500</v>
      </c>
      <c r="B71">
        <v>130.15509</v>
      </c>
      <c r="C71">
        <v>106.97175</v>
      </c>
      <c r="D71" s="4">
        <f t="shared" si="1"/>
        <v>36500</v>
      </c>
      <c r="E71" s="14">
        <f>SUM(B$5:B71)/1000</f>
        <v>4.9485512000000007</v>
      </c>
      <c r="F71" s="14">
        <f>SUM(C$5:C71)/1000</f>
        <v>2.9738363300000001</v>
      </c>
    </row>
    <row r="72" spans="1:6" x14ac:dyDescent="0.25">
      <c r="A72" s="4">
        <v>36501</v>
      </c>
      <c r="B72">
        <v>130.20668000000001</v>
      </c>
      <c r="C72">
        <v>77.198250000000002</v>
      </c>
      <c r="D72" s="4">
        <f t="shared" si="1"/>
        <v>36501</v>
      </c>
      <c r="E72" s="14">
        <f>SUM(B$5:B72)/1000</f>
        <v>5.0787578800000013</v>
      </c>
      <c r="F72" s="14">
        <f>SUM(C$5:C72)/1000</f>
        <v>3.0510345800000001</v>
      </c>
    </row>
    <row r="73" spans="1:6" x14ac:dyDescent="0.25">
      <c r="A73" s="4">
        <v>36502</v>
      </c>
      <c r="B73">
        <v>130.24044000000001</v>
      </c>
      <c r="C73">
        <v>66.996350000000007</v>
      </c>
      <c r="D73" s="4">
        <f t="shared" si="1"/>
        <v>36502</v>
      </c>
      <c r="E73" s="14">
        <f>SUM(B$5:B73)/1000</f>
        <v>5.208998320000001</v>
      </c>
      <c r="F73" s="14">
        <f>SUM(C$5:C73)/1000</f>
        <v>3.1180309299999998</v>
      </c>
    </row>
    <row r="74" spans="1:6" x14ac:dyDescent="0.25">
      <c r="A74" s="4">
        <v>36503</v>
      </c>
      <c r="B74">
        <v>130.35375999999999</v>
      </c>
      <c r="C74">
        <v>21.66648</v>
      </c>
      <c r="D74" s="4">
        <f t="shared" si="1"/>
        <v>36503</v>
      </c>
      <c r="E74" s="14">
        <f>SUM(B$5:B74)/1000</f>
        <v>5.3393520800000003</v>
      </c>
      <c r="F74" s="14">
        <f>SUM(C$5:C74)/1000</f>
        <v>3.1396974099999997</v>
      </c>
    </row>
    <row r="75" spans="1:6" x14ac:dyDescent="0.25">
      <c r="A75" s="4">
        <v>36504</v>
      </c>
      <c r="B75">
        <v>131.12088</v>
      </c>
      <c r="C75">
        <v>21.638159999999999</v>
      </c>
      <c r="D75" s="4">
        <f t="shared" si="1"/>
        <v>36504</v>
      </c>
      <c r="E75" s="14">
        <f>SUM(B$5:B75)/1000</f>
        <v>5.4704729600000013</v>
      </c>
      <c r="F75" s="14">
        <f>SUM(C$5:C75)/1000</f>
        <v>3.1613355699999999</v>
      </c>
    </row>
    <row r="76" spans="1:6" x14ac:dyDescent="0.25">
      <c r="A76" s="4">
        <v>36505</v>
      </c>
      <c r="B76">
        <v>124.36306</v>
      </c>
      <c r="C76">
        <v>53.179409999999997</v>
      </c>
      <c r="D76" s="4">
        <f t="shared" si="1"/>
        <v>36505</v>
      </c>
      <c r="E76" s="14">
        <f>SUM(B$5:B76)/1000</f>
        <v>5.5948360200000007</v>
      </c>
      <c r="F76" s="14">
        <f>SUM(C$5:C76)/1000</f>
        <v>3.2145149800000001</v>
      </c>
    </row>
    <row r="77" spans="1:6" x14ac:dyDescent="0.25">
      <c r="A77" s="4">
        <v>36506</v>
      </c>
      <c r="B77">
        <v>131.28367</v>
      </c>
      <c r="C77">
        <v>46.289079999999998</v>
      </c>
      <c r="D77" s="4">
        <f t="shared" si="1"/>
        <v>36506</v>
      </c>
      <c r="E77" s="14">
        <f>SUM(B$5:B77)/1000</f>
        <v>5.7261196900000009</v>
      </c>
      <c r="F77" s="14">
        <f>SUM(C$5:C77)/1000</f>
        <v>3.2608040599999999</v>
      </c>
    </row>
    <row r="78" spans="1:6" x14ac:dyDescent="0.25">
      <c r="A78" s="4">
        <v>36507</v>
      </c>
      <c r="B78">
        <v>130.30118999999999</v>
      </c>
      <c r="C78">
        <v>75.370509999999996</v>
      </c>
      <c r="D78" s="4">
        <f t="shared" si="1"/>
        <v>36507</v>
      </c>
      <c r="E78" s="14">
        <f>SUM(B$5:B78)/1000</f>
        <v>5.8564208800000008</v>
      </c>
      <c r="F78" s="14">
        <f>SUM(C$5:C78)/1000</f>
        <v>3.3361745700000003</v>
      </c>
    </row>
    <row r="79" spans="1:6" x14ac:dyDescent="0.25">
      <c r="A79" s="4">
        <v>36508</v>
      </c>
      <c r="B79">
        <v>152.86004</v>
      </c>
      <c r="C79">
        <v>79.312340000000006</v>
      </c>
      <c r="D79" s="4">
        <f t="shared" si="1"/>
        <v>36508</v>
      </c>
      <c r="E79" s="14">
        <f>SUM(B$5:B79)/1000</f>
        <v>6.0092809200000001</v>
      </c>
      <c r="F79" s="14">
        <f>SUM(C$5:C79)/1000</f>
        <v>3.4154869100000003</v>
      </c>
    </row>
    <row r="80" spans="1:6" x14ac:dyDescent="0.25">
      <c r="A80" s="4">
        <v>36509</v>
      </c>
      <c r="B80">
        <v>136.59957</v>
      </c>
      <c r="C80">
        <v>73.877769999999998</v>
      </c>
      <c r="D80" s="4">
        <f t="shared" si="1"/>
        <v>36509</v>
      </c>
      <c r="E80" s="14">
        <f>SUM(B$5:B80)/1000</f>
        <v>6.1458804900000006</v>
      </c>
      <c r="F80" s="14">
        <f>SUM(C$5:C80)/1000</f>
        <v>3.48936468</v>
      </c>
    </row>
    <row r="81" spans="1:6" x14ac:dyDescent="0.25">
      <c r="A81" s="4">
        <v>36510</v>
      </c>
      <c r="B81">
        <v>135.46254999999999</v>
      </c>
      <c r="C81">
        <v>58.375790000000002</v>
      </c>
      <c r="D81" s="4">
        <f t="shared" si="1"/>
        <v>36510</v>
      </c>
      <c r="E81" s="14">
        <f>SUM(B$5:B81)/1000</f>
        <v>6.2813430400000003</v>
      </c>
      <c r="F81" s="14">
        <f>SUM(C$5:C81)/1000</f>
        <v>3.5477404700000004</v>
      </c>
    </row>
    <row r="82" spans="1:6" x14ac:dyDescent="0.25">
      <c r="A82" s="4">
        <v>36511</v>
      </c>
      <c r="B82">
        <v>126.85629</v>
      </c>
      <c r="C82">
        <v>59.683729999999997</v>
      </c>
      <c r="D82" s="4">
        <f t="shared" si="1"/>
        <v>36511</v>
      </c>
      <c r="E82" s="14">
        <f>SUM(B$5:B82)/1000</f>
        <v>6.4081993300000004</v>
      </c>
      <c r="F82" s="14">
        <f>SUM(C$5:C82)/1000</f>
        <v>3.6074242000000005</v>
      </c>
    </row>
    <row r="83" spans="1:6" x14ac:dyDescent="0.25">
      <c r="A83" s="4">
        <v>36512</v>
      </c>
      <c r="B83">
        <v>126.44392000000001</v>
      </c>
      <c r="C83">
        <v>75.252430000000004</v>
      </c>
      <c r="D83" s="4">
        <f t="shared" si="1"/>
        <v>36512</v>
      </c>
      <c r="E83" s="14">
        <f>SUM(B$5:B83)/1000</f>
        <v>6.5346432500000002</v>
      </c>
      <c r="F83" s="14">
        <f>SUM(C$5:C83)/1000</f>
        <v>3.6826766300000005</v>
      </c>
    </row>
    <row r="84" spans="1:6" x14ac:dyDescent="0.25">
      <c r="A84" s="4">
        <v>36513</v>
      </c>
      <c r="B84">
        <v>116.45094</v>
      </c>
      <c r="C84">
        <v>79.430350000000004</v>
      </c>
      <c r="D84" s="4">
        <f t="shared" si="1"/>
        <v>36513</v>
      </c>
      <c r="E84" s="14">
        <f>SUM(B$5:B84)/1000</f>
        <v>6.6510941900000002</v>
      </c>
      <c r="F84" s="14">
        <f>SUM(C$5:C84)/1000</f>
        <v>3.7621069800000004</v>
      </c>
    </row>
    <row r="85" spans="1:6" x14ac:dyDescent="0.25">
      <c r="A85" s="4">
        <v>36514</v>
      </c>
      <c r="B85">
        <v>111.64176999999999</v>
      </c>
      <c r="C85">
        <v>51.580289999999998</v>
      </c>
      <c r="D85" s="4">
        <f t="shared" si="1"/>
        <v>36514</v>
      </c>
      <c r="E85" s="14">
        <f>SUM(B$5:B85)/1000</f>
        <v>6.7627359599999997</v>
      </c>
      <c r="F85" s="14">
        <f>SUM(C$5:C85)/1000</f>
        <v>3.8136872700000004</v>
      </c>
    </row>
    <row r="86" spans="1:6" x14ac:dyDescent="0.25">
      <c r="A86" s="4">
        <v>36515</v>
      </c>
      <c r="B86">
        <v>94.37133</v>
      </c>
      <c r="C86">
        <v>64.199820000000003</v>
      </c>
      <c r="D86" s="4">
        <f t="shared" si="1"/>
        <v>36515</v>
      </c>
      <c r="E86" s="14">
        <f>SUM(B$5:B86)/1000</f>
        <v>6.8571072900000001</v>
      </c>
      <c r="F86" s="14">
        <f>SUM(C$5:C86)/1000</f>
        <v>3.8778870900000002</v>
      </c>
    </row>
    <row r="87" spans="1:6" x14ac:dyDescent="0.25">
      <c r="A87" s="4">
        <v>36516</v>
      </c>
      <c r="B87">
        <v>94.758240000000001</v>
      </c>
      <c r="C87">
        <v>53.528210000000001</v>
      </c>
      <c r="D87" s="4">
        <f t="shared" si="1"/>
        <v>36516</v>
      </c>
      <c r="E87" s="14">
        <f>SUM(B$5:B87)/1000</f>
        <v>6.9518655300000001</v>
      </c>
      <c r="F87" s="14">
        <f>SUM(C$5:C87)/1000</f>
        <v>3.9314153000000003</v>
      </c>
    </row>
    <row r="88" spans="1:6" x14ac:dyDescent="0.25">
      <c r="A88" s="4">
        <v>36517</v>
      </c>
      <c r="B88">
        <v>87.517110000000002</v>
      </c>
      <c r="C88">
        <v>45.64705</v>
      </c>
      <c r="D88" s="4">
        <f t="shared" si="1"/>
        <v>36517</v>
      </c>
      <c r="E88" s="14">
        <f>SUM(B$5:B88)/1000</f>
        <v>7.0393826399999995</v>
      </c>
      <c r="F88" s="14">
        <f>SUM(C$5:C88)/1000</f>
        <v>3.9770623500000002</v>
      </c>
    </row>
    <row r="89" spans="1:6" x14ac:dyDescent="0.25">
      <c r="A89" s="4">
        <v>36518</v>
      </c>
      <c r="B89">
        <v>76.559010000000001</v>
      </c>
      <c r="C89">
        <v>38.256079999999997</v>
      </c>
      <c r="D89" s="4">
        <f t="shared" si="1"/>
        <v>36518</v>
      </c>
      <c r="E89" s="14">
        <f>SUM(B$5:B89)/1000</f>
        <v>7.1159416499999999</v>
      </c>
      <c r="F89" s="14">
        <f>SUM(C$5:C89)/1000</f>
        <v>4.0153184300000007</v>
      </c>
    </row>
    <row r="90" spans="1:6" x14ac:dyDescent="0.25">
      <c r="A90" s="4">
        <v>36519</v>
      </c>
      <c r="B90">
        <v>77.066800000000001</v>
      </c>
      <c r="C90">
        <v>31.710049999999999</v>
      </c>
      <c r="D90" s="4">
        <f t="shared" si="1"/>
        <v>36519</v>
      </c>
      <c r="E90" s="14">
        <f>SUM(B$5:B90)/1000</f>
        <v>7.1930084499999998</v>
      </c>
      <c r="F90" s="14">
        <f>SUM(C$5:C90)/1000</f>
        <v>4.0470284800000007</v>
      </c>
    </row>
    <row r="91" spans="1:6" x14ac:dyDescent="0.25">
      <c r="A91" s="4">
        <v>36520</v>
      </c>
      <c r="B91">
        <v>80.543729999999996</v>
      </c>
      <c r="C91">
        <v>36.164099999999998</v>
      </c>
      <c r="D91" s="4">
        <f t="shared" si="1"/>
        <v>36520</v>
      </c>
      <c r="E91" s="14">
        <f>SUM(B$5:B91)/1000</f>
        <v>7.2735521799999994</v>
      </c>
      <c r="F91" s="14">
        <f>SUM(C$5:C91)/1000</f>
        <v>4.0831925800000004</v>
      </c>
    </row>
    <row r="92" spans="1:6" x14ac:dyDescent="0.25">
      <c r="A92" s="4">
        <v>36521</v>
      </c>
      <c r="B92">
        <v>81.236959999999996</v>
      </c>
      <c r="C92">
        <v>38.877290000000002</v>
      </c>
      <c r="D92" s="4">
        <f t="shared" si="1"/>
        <v>36521</v>
      </c>
      <c r="E92" s="14">
        <f>SUM(B$5:B92)/1000</f>
        <v>7.3547891400000003</v>
      </c>
      <c r="F92" s="14">
        <f>SUM(C$5:C92)/1000</f>
        <v>4.1220698700000007</v>
      </c>
    </row>
    <row r="93" spans="1:6" x14ac:dyDescent="0.25">
      <c r="A93" s="4">
        <v>36522</v>
      </c>
      <c r="B93">
        <v>102.12381999999999</v>
      </c>
      <c r="C93">
        <v>46.237400000000001</v>
      </c>
      <c r="D93" s="4">
        <f t="shared" si="1"/>
        <v>36522</v>
      </c>
      <c r="E93" s="14">
        <f>SUM(B$5:B93)/1000</f>
        <v>7.4569129599999995</v>
      </c>
      <c r="F93" s="14">
        <f>SUM(C$5:C93)/1000</f>
        <v>4.1683072700000006</v>
      </c>
    </row>
    <row r="94" spans="1:6" x14ac:dyDescent="0.25">
      <c r="A94" s="4">
        <v>36523</v>
      </c>
      <c r="B94">
        <v>55.516199999999998</v>
      </c>
      <c r="C94">
        <v>45.288409999999999</v>
      </c>
      <c r="D94" s="4">
        <f t="shared" si="1"/>
        <v>36523</v>
      </c>
      <c r="E94" s="14">
        <f>SUM(B$5:B94)/1000</f>
        <v>7.5124291599999999</v>
      </c>
      <c r="F94" s="14">
        <f>SUM(C$5:C94)/1000</f>
        <v>4.2135956800000001</v>
      </c>
    </row>
    <row r="95" spans="1:6" x14ac:dyDescent="0.25">
      <c r="A95" s="4">
        <v>36524</v>
      </c>
      <c r="B95">
        <v>28.242319999999999</v>
      </c>
      <c r="C95">
        <v>23.750240000000002</v>
      </c>
      <c r="D95" s="4">
        <f t="shared" si="1"/>
        <v>36524</v>
      </c>
      <c r="E95" s="14">
        <f>SUM(B$5:B95)/1000</f>
        <v>7.5406714800000003</v>
      </c>
      <c r="F95" s="14">
        <f>SUM(C$5:C95)/1000</f>
        <v>4.237345920000001</v>
      </c>
    </row>
    <row r="96" spans="1:6" x14ac:dyDescent="0.25">
      <c r="A96" s="4">
        <v>36525</v>
      </c>
      <c r="B96">
        <v>34.281820000000003</v>
      </c>
      <c r="C96">
        <v>27.290890000000001</v>
      </c>
      <c r="D96" s="4">
        <f t="shared" si="1"/>
        <v>36525</v>
      </c>
      <c r="E96" s="14">
        <f>SUM(B$5:B96)/1000</f>
        <v>7.5749532999999998</v>
      </c>
      <c r="F96" s="14">
        <f>SUM(C$5:C96)/1000</f>
        <v>4.2646368100000007</v>
      </c>
    </row>
    <row r="97" spans="1:6" x14ac:dyDescent="0.25">
      <c r="A97" s="4">
        <v>36526</v>
      </c>
      <c r="B97">
        <v>37.187669999999997</v>
      </c>
      <c r="C97">
        <v>38.401490000000003</v>
      </c>
      <c r="D97" s="4">
        <f t="shared" si="1"/>
        <v>36526</v>
      </c>
      <c r="E97" s="14">
        <f>SUM(B$5:B97)/1000</f>
        <v>7.6121409700000005</v>
      </c>
      <c r="F97" s="14">
        <f>SUM(C$5:C97)/1000</f>
        <v>4.3030383000000008</v>
      </c>
    </row>
    <row r="98" spans="1:6" x14ac:dyDescent="0.25">
      <c r="A98" s="4">
        <v>36527</v>
      </c>
      <c r="B98">
        <v>44.92248</v>
      </c>
      <c r="C98">
        <v>39.178879999999999</v>
      </c>
      <c r="D98" s="4">
        <f t="shared" si="1"/>
        <v>36527</v>
      </c>
      <c r="E98" s="14">
        <f>SUM(B$5:B98)/1000</f>
        <v>7.6570634500000008</v>
      </c>
      <c r="F98" s="14">
        <f>SUM(C$5:C98)/1000</f>
        <v>4.3422171800000013</v>
      </c>
    </row>
    <row r="99" spans="1:6" x14ac:dyDescent="0.25">
      <c r="A99" s="4">
        <v>36528</v>
      </c>
      <c r="B99">
        <v>64.107950000000002</v>
      </c>
      <c r="C99">
        <v>45.141710000000003</v>
      </c>
      <c r="D99" s="4">
        <f t="shared" si="1"/>
        <v>36528</v>
      </c>
      <c r="E99" s="14">
        <f>SUM(B$5:B99)/1000</f>
        <v>7.7211714000000002</v>
      </c>
      <c r="F99" s="14">
        <f>SUM(C$5:C99)/1000</f>
        <v>4.3873588900000016</v>
      </c>
    </row>
    <row r="100" spans="1:6" x14ac:dyDescent="0.25">
      <c r="A100" s="4">
        <v>36529</v>
      </c>
      <c r="B100">
        <v>68.015960000000007</v>
      </c>
      <c r="C100">
        <v>53.406730000000003</v>
      </c>
      <c r="D100" s="4">
        <f t="shared" si="1"/>
        <v>36529</v>
      </c>
      <c r="E100" s="14">
        <f>SUM(B$5:B100)/1000</f>
        <v>7.7891873599999997</v>
      </c>
      <c r="F100" s="14">
        <f>SUM(C$5:C100)/1000</f>
        <v>4.4407656200000014</v>
      </c>
    </row>
    <row r="101" spans="1:6" x14ac:dyDescent="0.25">
      <c r="A101" s="4">
        <v>36530</v>
      </c>
      <c r="B101">
        <v>64.393730000000005</v>
      </c>
      <c r="C101">
        <v>41.24194</v>
      </c>
      <c r="D101" s="4">
        <f t="shared" si="1"/>
        <v>36530</v>
      </c>
      <c r="E101" s="14">
        <f>SUM(B$5:B101)/1000</f>
        <v>7.8535810899999996</v>
      </c>
      <c r="F101" s="14">
        <f>SUM(C$5:C101)/1000</f>
        <v>4.4820075600000013</v>
      </c>
    </row>
    <row r="102" spans="1:6" x14ac:dyDescent="0.25">
      <c r="A102" s="4">
        <v>36531</v>
      </c>
      <c r="B102">
        <v>47.914639999999999</v>
      </c>
      <c r="C102">
        <v>57.932580000000002</v>
      </c>
      <c r="D102" s="4">
        <f t="shared" si="1"/>
        <v>36531</v>
      </c>
      <c r="E102" s="14">
        <f>SUM(B$5:B102)/1000</f>
        <v>7.9014957299999997</v>
      </c>
      <c r="F102" s="14">
        <f>SUM(C$5:C102)/1000</f>
        <v>4.5399401400000006</v>
      </c>
    </row>
    <row r="103" spans="1:6" x14ac:dyDescent="0.25">
      <c r="A103" s="4">
        <v>36532</v>
      </c>
      <c r="B103">
        <v>32.135199999999998</v>
      </c>
      <c r="C103">
        <v>63.534050000000001</v>
      </c>
      <c r="D103" s="4">
        <f t="shared" si="1"/>
        <v>36532</v>
      </c>
      <c r="E103" s="14">
        <f>SUM(B$5:B103)/1000</f>
        <v>7.9336309299999996</v>
      </c>
      <c r="F103" s="14">
        <f>SUM(C$5:C103)/1000</f>
        <v>4.6034741900000009</v>
      </c>
    </row>
    <row r="104" spans="1:6" x14ac:dyDescent="0.25">
      <c r="A104" s="4">
        <v>36533</v>
      </c>
      <c r="B104">
        <v>32.30491</v>
      </c>
      <c r="C104">
        <v>98.078289999999996</v>
      </c>
      <c r="D104" s="4">
        <f t="shared" si="1"/>
        <v>36533</v>
      </c>
      <c r="E104" s="14">
        <f>SUM(B$5:B104)/1000</f>
        <v>7.9659358399999993</v>
      </c>
      <c r="F104" s="14">
        <f>SUM(C$5:C104)/1000</f>
        <v>4.701552480000001</v>
      </c>
    </row>
    <row r="105" spans="1:6" x14ac:dyDescent="0.25">
      <c r="A105" s="4">
        <v>36534</v>
      </c>
      <c r="B105">
        <v>45.369720000000001</v>
      </c>
      <c r="C105">
        <v>105.68841</v>
      </c>
      <c r="D105" s="4">
        <f t="shared" si="1"/>
        <v>36534</v>
      </c>
      <c r="E105" s="14">
        <f>SUM(B$5:B105)/1000</f>
        <v>8.0113055599999985</v>
      </c>
      <c r="F105" s="14">
        <f>SUM(C$5:C105)/1000</f>
        <v>4.807240890000001</v>
      </c>
    </row>
    <row r="106" spans="1:6" x14ac:dyDescent="0.25">
      <c r="A106" s="4">
        <v>36535</v>
      </c>
      <c r="B106">
        <v>56.20937</v>
      </c>
      <c r="C106">
        <v>105.70593</v>
      </c>
      <c r="D106" s="4">
        <f t="shared" si="1"/>
        <v>36535</v>
      </c>
      <c r="E106" s="14">
        <f>SUM(B$5:B106)/1000</f>
        <v>8.067514929999998</v>
      </c>
      <c r="F106" s="14">
        <f>SUM(C$5:C106)/1000</f>
        <v>4.912946820000001</v>
      </c>
    </row>
    <row r="107" spans="1:6" x14ac:dyDescent="0.25">
      <c r="A107" s="4">
        <v>36536</v>
      </c>
      <c r="B107">
        <v>68.967280000000002</v>
      </c>
      <c r="C107">
        <v>110.20390999999999</v>
      </c>
      <c r="D107" s="4">
        <f t="shared" si="1"/>
        <v>36536</v>
      </c>
      <c r="E107" s="14">
        <f>SUM(B$5:B107)/1000</f>
        <v>8.1364822099999987</v>
      </c>
      <c r="F107" s="14">
        <f>SUM(C$5:C107)/1000</f>
        <v>5.0231507300000011</v>
      </c>
    </row>
    <row r="108" spans="1:6" x14ac:dyDescent="0.25">
      <c r="A108" s="4">
        <v>36537</v>
      </c>
      <c r="B108">
        <v>63.708979999999997</v>
      </c>
      <c r="C108">
        <v>100.87587000000001</v>
      </c>
      <c r="D108" s="4">
        <f t="shared" si="1"/>
        <v>36537</v>
      </c>
      <c r="E108" s="14">
        <f>SUM(B$5:B108)/1000</f>
        <v>8.2001911899999982</v>
      </c>
      <c r="F108" s="14">
        <f>SUM(C$5:C108)/1000</f>
        <v>5.1240266000000014</v>
      </c>
    </row>
    <row r="109" spans="1:6" x14ac:dyDescent="0.25">
      <c r="A109" s="4">
        <v>36538</v>
      </c>
      <c r="B109">
        <v>66.567729999999997</v>
      </c>
      <c r="C109">
        <v>85.48715</v>
      </c>
      <c r="D109" s="4">
        <f t="shared" si="1"/>
        <v>36538</v>
      </c>
      <c r="E109" s="14">
        <f>SUM(B$5:B109)/1000</f>
        <v>8.2667589199999991</v>
      </c>
      <c r="F109" s="14">
        <f>SUM(C$5:C109)/1000</f>
        <v>5.2095137500000011</v>
      </c>
    </row>
    <row r="110" spans="1:6" x14ac:dyDescent="0.25">
      <c r="A110" s="4">
        <v>36539</v>
      </c>
      <c r="B110">
        <v>51.823549999999997</v>
      </c>
      <c r="C110">
        <v>85.580839999999995</v>
      </c>
      <c r="D110" s="4">
        <f t="shared" si="1"/>
        <v>36539</v>
      </c>
      <c r="E110" s="14">
        <f>SUM(B$5:B110)/1000</f>
        <v>8.3185824699999973</v>
      </c>
      <c r="F110" s="14">
        <f>SUM(C$5:C110)/1000</f>
        <v>5.2950945900000006</v>
      </c>
    </row>
    <row r="111" spans="1:6" x14ac:dyDescent="0.25">
      <c r="A111" s="4">
        <v>36540</v>
      </c>
      <c r="B111">
        <v>58.253799999999998</v>
      </c>
      <c r="C111">
        <v>101.76412000000001</v>
      </c>
      <c r="D111" s="4">
        <f t="shared" si="1"/>
        <v>36540</v>
      </c>
      <c r="E111" s="14">
        <f>SUM(B$5:B111)/1000</f>
        <v>8.3768362699999983</v>
      </c>
      <c r="F111" s="14">
        <f>SUM(C$5:C111)/1000</f>
        <v>5.3968587100000001</v>
      </c>
    </row>
    <row r="112" spans="1:6" x14ac:dyDescent="0.25">
      <c r="A112" s="4">
        <v>36541</v>
      </c>
      <c r="B112">
        <v>73.557879999999997</v>
      </c>
      <c r="C112">
        <v>105.92429</v>
      </c>
      <c r="D112" s="4">
        <f t="shared" si="1"/>
        <v>36541</v>
      </c>
      <c r="E112" s="14">
        <f>SUM(B$5:B112)/1000</f>
        <v>8.4503941499999975</v>
      </c>
      <c r="F112" s="14">
        <f>SUM(C$5:C112)/1000</f>
        <v>5.502783</v>
      </c>
    </row>
    <row r="113" spans="1:6" x14ac:dyDescent="0.25">
      <c r="A113" s="4">
        <v>36542</v>
      </c>
      <c r="B113">
        <v>114.64561999999999</v>
      </c>
      <c r="C113">
        <v>108.79325</v>
      </c>
      <c r="D113" s="4">
        <f t="shared" si="1"/>
        <v>36542</v>
      </c>
      <c r="E113" s="14">
        <f>SUM(B$5:B113)/1000</f>
        <v>8.5650397699999967</v>
      </c>
      <c r="F113" s="14">
        <f>SUM(C$5:C113)/1000</f>
        <v>5.6115762499999997</v>
      </c>
    </row>
    <row r="114" spans="1:6" x14ac:dyDescent="0.25">
      <c r="A114" s="4">
        <v>36543</v>
      </c>
      <c r="B114">
        <v>126.6917</v>
      </c>
      <c r="C114">
        <v>110.24158</v>
      </c>
      <c r="D114" s="4">
        <f t="shared" si="1"/>
        <v>36543</v>
      </c>
      <c r="E114" s="14">
        <f>SUM(B$5:B114)/1000</f>
        <v>8.691731469999997</v>
      </c>
      <c r="F114" s="14">
        <f>SUM(C$5:C114)/1000</f>
        <v>5.72181783</v>
      </c>
    </row>
    <row r="115" spans="1:6" x14ac:dyDescent="0.25">
      <c r="A115" s="4">
        <v>36544</v>
      </c>
      <c r="B115">
        <v>130.85834</v>
      </c>
      <c r="C115">
        <v>111.32364</v>
      </c>
      <c r="D115" s="4">
        <f t="shared" si="1"/>
        <v>36544</v>
      </c>
      <c r="E115" s="14">
        <f>SUM(B$5:B115)/1000</f>
        <v>8.8225898099999984</v>
      </c>
      <c r="F115" s="14">
        <f>SUM(C$5:C115)/1000</f>
        <v>5.8331414699999993</v>
      </c>
    </row>
    <row r="116" spans="1:6" x14ac:dyDescent="0.25">
      <c r="A116" s="4">
        <v>36545</v>
      </c>
      <c r="B116">
        <v>128.34220999999999</v>
      </c>
      <c r="C116">
        <v>73.760369999999995</v>
      </c>
      <c r="D116" s="4">
        <f t="shared" si="1"/>
        <v>36545</v>
      </c>
      <c r="E116" s="14">
        <f>SUM(B$5:B116)/1000</f>
        <v>8.950932019999998</v>
      </c>
      <c r="F116" s="14">
        <f>SUM(C$5:C116)/1000</f>
        <v>5.9069018399999997</v>
      </c>
    </row>
    <row r="117" spans="1:6" x14ac:dyDescent="0.25">
      <c r="A117" s="4">
        <v>36546</v>
      </c>
      <c r="B117">
        <v>113.429</v>
      </c>
      <c r="C117">
        <v>66.174000000000007</v>
      </c>
      <c r="D117" s="4">
        <f t="shared" si="1"/>
        <v>36546</v>
      </c>
      <c r="E117" s="14">
        <f>SUM(B$5:B117)/1000</f>
        <v>9.064361019999998</v>
      </c>
      <c r="F117" s="14">
        <f>SUM(C$5:C117)/1000</f>
        <v>5.9730758399999999</v>
      </c>
    </row>
    <row r="118" spans="1:6" x14ac:dyDescent="0.25">
      <c r="A118" s="4">
        <v>36547</v>
      </c>
      <c r="B118">
        <v>113.86919</v>
      </c>
      <c r="C118">
        <v>62.737229999999997</v>
      </c>
      <c r="D118" s="4">
        <f t="shared" si="1"/>
        <v>36547</v>
      </c>
      <c r="E118" s="14">
        <f>SUM(B$5:B118)/1000</f>
        <v>9.1782302099999971</v>
      </c>
      <c r="F118" s="14">
        <f>SUM(C$5:C118)/1000</f>
        <v>6.0358130699999997</v>
      </c>
    </row>
    <row r="119" spans="1:6" x14ac:dyDescent="0.25">
      <c r="A119" s="4">
        <v>36548</v>
      </c>
      <c r="B119">
        <v>126.03422</v>
      </c>
      <c r="C119">
        <v>66.997249999999994</v>
      </c>
      <c r="D119" s="4">
        <f t="shared" si="1"/>
        <v>36548</v>
      </c>
      <c r="E119" s="14">
        <f>SUM(B$5:B119)/1000</f>
        <v>9.3042644299999981</v>
      </c>
      <c r="F119" s="14">
        <f>SUM(C$5:C119)/1000</f>
        <v>6.1028103199999997</v>
      </c>
    </row>
    <row r="120" spans="1:6" x14ac:dyDescent="0.25">
      <c r="A120" s="4">
        <v>36549</v>
      </c>
      <c r="B120">
        <v>116.88928</v>
      </c>
      <c r="C120">
        <v>64.952550000000002</v>
      </c>
      <c r="D120" s="4">
        <f t="shared" si="1"/>
        <v>36549</v>
      </c>
      <c r="E120" s="14">
        <f>SUM(B$5:B120)/1000</f>
        <v>9.4211537099999969</v>
      </c>
      <c r="F120" s="14">
        <f>SUM(C$5:C120)/1000</f>
        <v>6.1677628699999998</v>
      </c>
    </row>
    <row r="121" spans="1:6" x14ac:dyDescent="0.25">
      <c r="A121" s="4">
        <v>36550</v>
      </c>
      <c r="B121">
        <v>115.62661</v>
      </c>
      <c r="C121">
        <v>56.745530000000002</v>
      </c>
      <c r="D121" s="4">
        <f t="shared" si="1"/>
        <v>36550</v>
      </c>
      <c r="E121" s="14">
        <f>SUM(B$5:B121)/1000</f>
        <v>9.5367803199999965</v>
      </c>
      <c r="F121" s="14">
        <f>SUM(C$5:C121)/1000</f>
        <v>6.2245083999999995</v>
      </c>
    </row>
    <row r="122" spans="1:6" x14ac:dyDescent="0.25">
      <c r="A122" s="4">
        <v>36551</v>
      </c>
      <c r="B122">
        <v>115.39045</v>
      </c>
      <c r="C122">
        <v>38.337730000000001</v>
      </c>
      <c r="D122" s="4">
        <f t="shared" si="1"/>
        <v>36551</v>
      </c>
      <c r="E122" s="14">
        <f>SUM(B$5:B122)/1000</f>
        <v>9.6521707699999961</v>
      </c>
      <c r="F122" s="14">
        <f>SUM(C$5:C122)/1000</f>
        <v>6.2628461299999998</v>
      </c>
    </row>
    <row r="123" spans="1:6" x14ac:dyDescent="0.25">
      <c r="A123" s="4">
        <v>36552</v>
      </c>
      <c r="B123">
        <v>111.89518</v>
      </c>
      <c r="C123">
        <v>28.462150000000001</v>
      </c>
      <c r="D123" s="4">
        <f t="shared" si="1"/>
        <v>36552</v>
      </c>
      <c r="E123" s="14">
        <f>SUM(B$5:B123)/1000</f>
        <v>9.7640659499999973</v>
      </c>
      <c r="F123" s="14">
        <f>SUM(C$5:C123)/1000</f>
        <v>6.29130828</v>
      </c>
    </row>
    <row r="124" spans="1:6" x14ac:dyDescent="0.25">
      <c r="A124" s="4">
        <v>36553</v>
      </c>
      <c r="B124">
        <v>98.480789999999999</v>
      </c>
      <c r="C124">
        <v>32.076819999999998</v>
      </c>
      <c r="D124" s="4">
        <f t="shared" si="1"/>
        <v>36553</v>
      </c>
      <c r="E124" s="14">
        <f>SUM(B$5:B124)/1000</f>
        <v>9.8625467399999955</v>
      </c>
      <c r="F124" s="14">
        <f>SUM(C$5:C124)/1000</f>
        <v>6.3233851000000003</v>
      </c>
    </row>
    <row r="125" spans="1:6" x14ac:dyDescent="0.25">
      <c r="A125" s="4">
        <v>36554</v>
      </c>
      <c r="B125">
        <v>83.231279999999998</v>
      </c>
      <c r="C125">
        <v>55.5411</v>
      </c>
      <c r="D125" s="4">
        <f t="shared" si="1"/>
        <v>36554</v>
      </c>
      <c r="E125" s="14">
        <f>SUM(B$5:B125)/1000</f>
        <v>9.9457780199999952</v>
      </c>
      <c r="F125" s="14">
        <f>SUM(C$5:C125)/1000</f>
        <v>6.3789262000000004</v>
      </c>
    </row>
    <row r="126" spans="1:6" x14ac:dyDescent="0.25">
      <c r="A126" s="4">
        <v>36555</v>
      </c>
      <c r="B126">
        <v>109.71773</v>
      </c>
      <c r="C126">
        <v>54.678530000000002</v>
      </c>
      <c r="D126" s="4">
        <f t="shared" si="1"/>
        <v>36555</v>
      </c>
      <c r="E126" s="14">
        <f>SUM(B$5:B126)/1000</f>
        <v>10.055495749999997</v>
      </c>
      <c r="F126" s="14">
        <f>SUM(C$5:C126)/1000</f>
        <v>6.4336047300000008</v>
      </c>
    </row>
    <row r="127" spans="1:6" x14ac:dyDescent="0.25">
      <c r="A127" s="4">
        <v>36556</v>
      </c>
      <c r="B127">
        <v>108.24261</v>
      </c>
      <c r="C127">
        <v>46.350110000000001</v>
      </c>
      <c r="D127" s="4">
        <f t="shared" si="1"/>
        <v>36556</v>
      </c>
      <c r="E127" s="14">
        <f>SUM(B$5:B127)/1000</f>
        <v>10.163738359999996</v>
      </c>
      <c r="F127" s="14">
        <f>SUM(C$5:C127)/1000</f>
        <v>6.4799548400000013</v>
      </c>
    </row>
    <row r="128" spans="1:6" x14ac:dyDescent="0.25">
      <c r="A128" s="4">
        <v>36557</v>
      </c>
      <c r="B128">
        <v>83.624899999999997</v>
      </c>
      <c r="C128">
        <v>54.69605</v>
      </c>
      <c r="D128" s="4">
        <f t="shared" si="1"/>
        <v>36557</v>
      </c>
      <c r="E128" s="14">
        <f>SUM(B$5:B128)/1000</f>
        <v>10.247363259999997</v>
      </c>
      <c r="F128" s="14">
        <f>SUM(C$5:C128)/1000</f>
        <v>6.5346508900000009</v>
      </c>
    </row>
    <row r="129" spans="1:6" x14ac:dyDescent="0.25">
      <c r="A129" s="4">
        <v>36558</v>
      </c>
      <c r="B129">
        <v>87.247280000000003</v>
      </c>
      <c r="C129">
        <v>48.202500000000001</v>
      </c>
      <c r="D129" s="4">
        <f t="shared" si="1"/>
        <v>36558</v>
      </c>
      <c r="E129" s="14">
        <f>SUM(B$5:B129)/1000</f>
        <v>10.334610539999996</v>
      </c>
      <c r="F129" s="14">
        <f>SUM(C$5:C129)/1000</f>
        <v>6.5828533900000012</v>
      </c>
    </row>
    <row r="130" spans="1:6" x14ac:dyDescent="0.25">
      <c r="A130" s="4">
        <v>36559</v>
      </c>
      <c r="B130">
        <v>79.526139999999998</v>
      </c>
      <c r="C130">
        <v>42.34149</v>
      </c>
      <c r="D130" s="4">
        <f t="shared" si="1"/>
        <v>36559</v>
      </c>
      <c r="E130" s="14">
        <f>SUM(B$5:B130)/1000</f>
        <v>10.414136679999997</v>
      </c>
      <c r="F130" s="14">
        <f>SUM(C$5:C130)/1000</f>
        <v>6.6251948800000013</v>
      </c>
    </row>
    <row r="131" spans="1:6" x14ac:dyDescent="0.25">
      <c r="A131" s="4">
        <v>36560</v>
      </c>
      <c r="B131">
        <v>75.951549999999997</v>
      </c>
      <c r="C131">
        <v>47.244799999999998</v>
      </c>
      <c r="D131" s="4">
        <f t="shared" si="1"/>
        <v>36560</v>
      </c>
      <c r="E131" s="14">
        <f>SUM(B$5:B131)/1000</f>
        <v>10.490088229999996</v>
      </c>
      <c r="F131" s="14">
        <f>SUM(C$5:C131)/1000</f>
        <v>6.672439680000001</v>
      </c>
    </row>
    <row r="132" spans="1:6" x14ac:dyDescent="0.25">
      <c r="A132" s="4">
        <v>36561</v>
      </c>
      <c r="B132">
        <v>80.514060000000001</v>
      </c>
      <c r="C132">
        <v>55.978560000000002</v>
      </c>
      <c r="D132" s="4">
        <f t="shared" si="1"/>
        <v>36561</v>
      </c>
      <c r="E132" s="14">
        <f>SUM(B$5:B132)/1000</f>
        <v>10.570602289999995</v>
      </c>
      <c r="F132" s="14">
        <f>SUM(C$5:C132)/1000</f>
        <v>6.7284182400000008</v>
      </c>
    </row>
    <row r="133" spans="1:6" x14ac:dyDescent="0.25">
      <c r="A133" s="4">
        <v>36562</v>
      </c>
      <c r="B133">
        <v>97.43571</v>
      </c>
      <c r="C133">
        <v>53.1158</v>
      </c>
      <c r="D133" s="4">
        <f t="shared" si="1"/>
        <v>36562</v>
      </c>
      <c r="E133" s="14">
        <f>SUM(B$5:B133)/1000</f>
        <v>10.668037999999996</v>
      </c>
      <c r="F133" s="14">
        <f>SUM(C$5:C133)/1000</f>
        <v>6.7815340400000004</v>
      </c>
    </row>
    <row r="134" spans="1:6" x14ac:dyDescent="0.25">
      <c r="A134" s="4">
        <v>36563</v>
      </c>
      <c r="B134">
        <v>108.76206000000001</v>
      </c>
      <c r="C134">
        <v>65.203760000000003</v>
      </c>
      <c r="D134" s="4">
        <f t="shared" ref="D134:D187" si="2">A134</f>
        <v>36563</v>
      </c>
      <c r="E134" s="14">
        <f>SUM(B$5:B134)/1000</f>
        <v>10.776800059999994</v>
      </c>
      <c r="F134" s="14">
        <f>SUM(C$5:C134)/1000</f>
        <v>6.8467378000000005</v>
      </c>
    </row>
    <row r="135" spans="1:6" x14ac:dyDescent="0.25">
      <c r="A135" s="4">
        <v>36564</v>
      </c>
      <c r="B135">
        <v>100.87649</v>
      </c>
      <c r="C135">
        <v>55.295769999999997</v>
      </c>
      <c r="D135" s="4">
        <f t="shared" si="2"/>
        <v>36564</v>
      </c>
      <c r="E135" s="14">
        <f>SUM(B$5:B135)/1000</f>
        <v>10.877676549999995</v>
      </c>
      <c r="F135" s="14">
        <f>SUM(C$5:C135)/1000</f>
        <v>6.9020335700000004</v>
      </c>
    </row>
    <row r="136" spans="1:6" x14ac:dyDescent="0.25">
      <c r="A136" s="4">
        <v>36565</v>
      </c>
      <c r="B136">
        <v>101.88083</v>
      </c>
      <c r="C136">
        <v>44.728830000000002</v>
      </c>
      <c r="D136" s="4">
        <f t="shared" si="2"/>
        <v>36565</v>
      </c>
      <c r="E136" s="14">
        <f>SUM(B$5:B136)/1000</f>
        <v>10.979557379999994</v>
      </c>
      <c r="F136" s="14">
        <f>SUM(C$5:C136)/1000</f>
        <v>6.9467624000000008</v>
      </c>
    </row>
    <row r="137" spans="1:6" x14ac:dyDescent="0.25">
      <c r="A137" s="4">
        <v>36566</v>
      </c>
      <c r="B137">
        <v>105.98586</v>
      </c>
      <c r="C137">
        <v>46.113999999999997</v>
      </c>
      <c r="D137" s="4">
        <f t="shared" si="2"/>
        <v>36566</v>
      </c>
      <c r="E137" s="14">
        <f>SUM(B$5:B137)/1000</f>
        <v>11.085543239999996</v>
      </c>
      <c r="F137" s="14">
        <f>SUM(C$5:C137)/1000</f>
        <v>6.9928764000000001</v>
      </c>
    </row>
    <row r="138" spans="1:6" x14ac:dyDescent="0.25">
      <c r="A138" s="4">
        <v>36567</v>
      </c>
      <c r="B138">
        <v>88.857730000000004</v>
      </c>
      <c r="C138">
        <v>46.110500000000002</v>
      </c>
      <c r="D138" s="4">
        <f t="shared" si="2"/>
        <v>36567</v>
      </c>
      <c r="E138" s="14">
        <f>SUM(B$5:B138)/1000</f>
        <v>11.174400969999995</v>
      </c>
      <c r="F138" s="14">
        <f>SUM(C$5:C138)/1000</f>
        <v>7.0389869000000003</v>
      </c>
    </row>
    <row r="139" spans="1:6" x14ac:dyDescent="0.25">
      <c r="A139" s="4">
        <v>36568</v>
      </c>
      <c r="B139">
        <v>88.879360000000005</v>
      </c>
      <c r="C139">
        <v>47.450519999999997</v>
      </c>
      <c r="D139" s="4">
        <f t="shared" si="2"/>
        <v>36568</v>
      </c>
      <c r="E139" s="14">
        <f>SUM(B$5:B139)/1000</f>
        <v>11.263280329999995</v>
      </c>
      <c r="F139" s="14">
        <f>SUM(C$5:C139)/1000</f>
        <v>7.0864374200000002</v>
      </c>
    </row>
    <row r="140" spans="1:6" x14ac:dyDescent="0.25">
      <c r="A140" s="4">
        <v>36569</v>
      </c>
      <c r="B140">
        <v>87.937899999999999</v>
      </c>
      <c r="C140">
        <v>53.391730000000003</v>
      </c>
      <c r="D140" s="4">
        <f t="shared" si="2"/>
        <v>36569</v>
      </c>
      <c r="E140" s="14">
        <f>SUM(B$5:B140)/1000</f>
        <v>11.351218229999997</v>
      </c>
      <c r="F140" s="14">
        <f>SUM(C$5:C140)/1000</f>
        <v>7.1398291500000006</v>
      </c>
    </row>
    <row r="141" spans="1:6" x14ac:dyDescent="0.25">
      <c r="A141" s="4">
        <v>36570</v>
      </c>
      <c r="B141">
        <v>89.313540000000003</v>
      </c>
      <c r="C141">
        <v>46.403599999999997</v>
      </c>
      <c r="D141" s="4">
        <f t="shared" si="2"/>
        <v>36570</v>
      </c>
      <c r="E141" s="14">
        <f>SUM(B$5:B141)/1000</f>
        <v>11.440531769999996</v>
      </c>
      <c r="F141" s="14">
        <f>SUM(C$5:C141)/1000</f>
        <v>7.1862327500000003</v>
      </c>
    </row>
    <row r="142" spans="1:6" x14ac:dyDescent="0.25">
      <c r="A142" s="4">
        <v>36571</v>
      </c>
      <c r="B142">
        <v>90.722300000000004</v>
      </c>
      <c r="C142">
        <v>60.556899999999999</v>
      </c>
      <c r="D142" s="4">
        <f t="shared" si="2"/>
        <v>36571</v>
      </c>
      <c r="E142" s="14">
        <f>SUM(B$5:B142)/1000</f>
        <v>11.531254069999996</v>
      </c>
      <c r="F142" s="14">
        <f>SUM(C$5:C142)/1000</f>
        <v>7.2467896499999993</v>
      </c>
    </row>
    <row r="143" spans="1:6" x14ac:dyDescent="0.25">
      <c r="A143" s="4">
        <v>36572</v>
      </c>
      <c r="B143">
        <v>87.332669999999993</v>
      </c>
      <c r="C143">
        <v>57.752569999999999</v>
      </c>
      <c r="D143" s="4">
        <f t="shared" si="2"/>
        <v>36572</v>
      </c>
      <c r="E143" s="14">
        <f>SUM(B$5:B143)/1000</f>
        <v>11.618586739999996</v>
      </c>
      <c r="F143" s="14">
        <f>SUM(C$5:C143)/1000</f>
        <v>7.3045422199999992</v>
      </c>
    </row>
    <row r="144" spans="1:6" x14ac:dyDescent="0.25">
      <c r="A144" s="4">
        <v>36573</v>
      </c>
      <c r="B144">
        <v>88.959069999999997</v>
      </c>
      <c r="C144">
        <v>45.076700000000002</v>
      </c>
      <c r="D144" s="4">
        <f t="shared" si="2"/>
        <v>36573</v>
      </c>
      <c r="E144" s="14">
        <f>SUM(B$5:B144)/1000</f>
        <v>11.707545809999996</v>
      </c>
      <c r="F144" s="14">
        <f>SUM(C$5:C144)/1000</f>
        <v>7.3496189199999993</v>
      </c>
    </row>
    <row r="145" spans="1:6" x14ac:dyDescent="0.25">
      <c r="A145" s="4">
        <v>36574</v>
      </c>
      <c r="B145">
        <v>86.293549999999996</v>
      </c>
      <c r="C145">
        <v>44.3795</v>
      </c>
      <c r="D145" s="4">
        <f t="shared" si="2"/>
        <v>36574</v>
      </c>
      <c r="E145" s="14">
        <f>SUM(B$5:B145)/1000</f>
        <v>11.793839359999996</v>
      </c>
      <c r="F145" s="14">
        <f>SUM(C$5:C145)/1000</f>
        <v>7.3939984199999991</v>
      </c>
    </row>
    <row r="146" spans="1:6" x14ac:dyDescent="0.25">
      <c r="A146" s="4">
        <v>36575</v>
      </c>
      <c r="B146">
        <v>86.292490000000001</v>
      </c>
      <c r="C146">
        <v>49.865099999999998</v>
      </c>
      <c r="D146" s="4">
        <f t="shared" si="2"/>
        <v>36575</v>
      </c>
      <c r="E146" s="14">
        <f>SUM(B$5:B146)/1000</f>
        <v>11.880131849999996</v>
      </c>
      <c r="F146" s="14">
        <f>SUM(C$5:C146)/1000</f>
        <v>7.443863519999999</v>
      </c>
    </row>
    <row r="147" spans="1:6" x14ac:dyDescent="0.25">
      <c r="A147" s="4">
        <v>36576</v>
      </c>
      <c r="B147">
        <v>84.707539999999995</v>
      </c>
      <c r="C147">
        <v>42.936770000000003</v>
      </c>
      <c r="D147" s="4">
        <f t="shared" si="2"/>
        <v>36576</v>
      </c>
      <c r="E147" s="14">
        <f>SUM(B$5:B147)/1000</f>
        <v>11.964839389999996</v>
      </c>
      <c r="F147" s="14">
        <f>SUM(C$5:C147)/1000</f>
        <v>7.4868002899999988</v>
      </c>
    </row>
    <row r="148" spans="1:6" x14ac:dyDescent="0.25">
      <c r="A148" s="4">
        <v>36577</v>
      </c>
      <c r="B148">
        <v>89.072220000000002</v>
      </c>
      <c r="C148">
        <v>27.60557</v>
      </c>
      <c r="D148" s="4">
        <f t="shared" si="2"/>
        <v>36577</v>
      </c>
      <c r="E148" s="14">
        <f>SUM(B$5:B148)/1000</f>
        <v>12.053911609999995</v>
      </c>
      <c r="F148" s="14">
        <f>SUM(C$5:C148)/1000</f>
        <v>7.5144058599999992</v>
      </c>
    </row>
    <row r="149" spans="1:6" x14ac:dyDescent="0.25">
      <c r="A149" s="4">
        <v>36578</v>
      </c>
      <c r="B149">
        <v>92.230900000000005</v>
      </c>
      <c r="C149">
        <v>33.790900000000001</v>
      </c>
      <c r="D149" s="4">
        <f t="shared" si="2"/>
        <v>36578</v>
      </c>
      <c r="E149" s="14">
        <f>SUM(B$5:B149)/1000</f>
        <v>12.146142509999995</v>
      </c>
      <c r="F149" s="14">
        <f>SUM(C$5:C149)/1000</f>
        <v>7.5481967599999988</v>
      </c>
    </row>
    <row r="150" spans="1:6" x14ac:dyDescent="0.25">
      <c r="A150" s="4">
        <v>36579</v>
      </c>
      <c r="B150">
        <v>94.218549999999993</v>
      </c>
      <c r="C150">
        <v>41.725380000000001</v>
      </c>
      <c r="D150" s="4">
        <f t="shared" si="2"/>
        <v>36579</v>
      </c>
      <c r="E150" s="14">
        <f>SUM(B$5:B150)/1000</f>
        <v>12.240361059999996</v>
      </c>
      <c r="F150" s="14">
        <f>SUM(C$5:C150)/1000</f>
        <v>7.5899221399999988</v>
      </c>
    </row>
    <row r="151" spans="1:6" x14ac:dyDescent="0.25">
      <c r="A151" s="4">
        <v>36580</v>
      </c>
      <c r="B151">
        <v>100.6279</v>
      </c>
      <c r="C151">
        <v>40.263460000000002</v>
      </c>
      <c r="D151" s="4">
        <f t="shared" si="2"/>
        <v>36580</v>
      </c>
      <c r="E151" s="14">
        <f>SUM(B$5:B151)/1000</f>
        <v>12.340988959999995</v>
      </c>
      <c r="F151" s="14">
        <f>SUM(C$5:C151)/1000</f>
        <v>7.630185599999999</v>
      </c>
    </row>
    <row r="152" spans="1:6" x14ac:dyDescent="0.25">
      <c r="A152" s="4">
        <v>36581</v>
      </c>
      <c r="B152">
        <v>101.07288</v>
      </c>
      <c r="C152">
        <v>38.330680000000001</v>
      </c>
      <c r="D152" s="4">
        <f t="shared" si="2"/>
        <v>36581</v>
      </c>
      <c r="E152" s="14">
        <f>SUM(B$5:B152)/1000</f>
        <v>12.442061839999996</v>
      </c>
      <c r="F152" s="14">
        <f>SUM(C$5:C152)/1000</f>
        <v>7.6685162799999986</v>
      </c>
    </row>
    <row r="153" spans="1:6" x14ac:dyDescent="0.25">
      <c r="A153" s="4">
        <v>36582</v>
      </c>
      <c r="B153">
        <v>100.96868000000001</v>
      </c>
      <c r="C153">
        <v>37.50967</v>
      </c>
      <c r="D153" s="4">
        <f t="shared" si="2"/>
        <v>36582</v>
      </c>
      <c r="E153" s="14">
        <f>SUM(B$5:B153)/1000</f>
        <v>12.543030519999995</v>
      </c>
      <c r="F153" s="14">
        <f>SUM(C$5:C153)/1000</f>
        <v>7.706025949999999</v>
      </c>
    </row>
    <row r="154" spans="1:6" x14ac:dyDescent="0.25">
      <c r="A154" s="4">
        <v>36583</v>
      </c>
      <c r="B154">
        <v>113.16838</v>
      </c>
      <c r="C154">
        <v>37.685609999999997</v>
      </c>
      <c r="D154" s="4">
        <f t="shared" si="2"/>
        <v>36583</v>
      </c>
      <c r="E154" s="14">
        <f>SUM(B$5:B154)/1000</f>
        <v>12.656198899999994</v>
      </c>
      <c r="F154" s="14">
        <f>SUM(C$5:C154)/1000</f>
        <v>7.7437115599999995</v>
      </c>
    </row>
    <row r="155" spans="1:6" x14ac:dyDescent="0.25">
      <c r="A155" s="4">
        <v>36584</v>
      </c>
      <c r="B155">
        <v>126.1687</v>
      </c>
      <c r="C155">
        <v>28.432569999999998</v>
      </c>
      <c r="D155" s="4">
        <f t="shared" si="2"/>
        <v>36584</v>
      </c>
      <c r="E155" s="14">
        <f>SUM(B$5:B155)/1000</f>
        <v>12.782367599999994</v>
      </c>
      <c r="F155" s="14">
        <f>SUM(C$5:C155)/1000</f>
        <v>7.77214413</v>
      </c>
    </row>
    <row r="156" spans="1:6" x14ac:dyDescent="0.25">
      <c r="A156" s="4">
        <v>36585</v>
      </c>
      <c r="C156">
        <v>26.540600000000001</v>
      </c>
      <c r="D156" s="4">
        <f t="shared" si="2"/>
        <v>36585</v>
      </c>
      <c r="E156" s="14">
        <f>SUM(B$5:B156)/1000</f>
        <v>12.782367599999994</v>
      </c>
      <c r="F156" s="14">
        <f>SUM(C$5:C156)/1000</f>
        <v>7.7986847299999997</v>
      </c>
    </row>
    <row r="157" spans="1:6" x14ac:dyDescent="0.25">
      <c r="A157" s="4">
        <v>36586</v>
      </c>
      <c r="B157">
        <v>101.17213</v>
      </c>
      <c r="C157">
        <v>30.873010000000001</v>
      </c>
      <c r="D157" s="4">
        <f t="shared" si="2"/>
        <v>36586</v>
      </c>
      <c r="E157" s="14">
        <f>SUM(B$5:B157)/1000</f>
        <v>12.883539729999995</v>
      </c>
      <c r="F157" s="14">
        <f>SUM(C$5:C157)/1000</f>
        <v>7.8295577400000003</v>
      </c>
    </row>
    <row r="158" spans="1:6" x14ac:dyDescent="0.25">
      <c r="A158" s="4">
        <v>36587</v>
      </c>
      <c r="B158">
        <v>102.40084</v>
      </c>
      <c r="C158">
        <v>26.3782</v>
      </c>
      <c r="D158" s="4">
        <f t="shared" si="2"/>
        <v>36587</v>
      </c>
      <c r="E158" s="14">
        <f>SUM(B$5:B158)/1000</f>
        <v>12.985940569999995</v>
      </c>
      <c r="F158" s="14">
        <f>SUM(C$5:C158)/1000</f>
        <v>7.8559359400000002</v>
      </c>
    </row>
    <row r="159" spans="1:6" x14ac:dyDescent="0.25">
      <c r="A159" s="4">
        <v>36588</v>
      </c>
      <c r="B159">
        <v>100.82581</v>
      </c>
      <c r="C159">
        <v>30.43732</v>
      </c>
      <c r="D159" s="4">
        <f t="shared" si="2"/>
        <v>36588</v>
      </c>
      <c r="E159" s="14">
        <f>SUM(B$5:B159)/1000</f>
        <v>13.086766379999995</v>
      </c>
      <c r="F159" s="14">
        <f>SUM(C$5:C159)/1000</f>
        <v>7.8863732600000001</v>
      </c>
    </row>
    <row r="160" spans="1:6" x14ac:dyDescent="0.25">
      <c r="A160" s="4">
        <v>36589</v>
      </c>
      <c r="B160">
        <v>90.685929999999999</v>
      </c>
      <c r="C160">
        <v>31.177340000000001</v>
      </c>
      <c r="D160" s="4">
        <f t="shared" si="2"/>
        <v>36589</v>
      </c>
      <c r="E160" s="14">
        <f>SUM(B$5:B160)/1000</f>
        <v>13.177452309999994</v>
      </c>
      <c r="F160" s="14">
        <f>SUM(C$5:C160)/1000</f>
        <v>7.9175506000000002</v>
      </c>
    </row>
    <row r="161" spans="1:6" x14ac:dyDescent="0.25">
      <c r="A161" s="4">
        <v>36590</v>
      </c>
      <c r="B161">
        <v>93.873720000000006</v>
      </c>
      <c r="C161">
        <v>24.590450000000001</v>
      </c>
      <c r="D161" s="4">
        <f t="shared" si="2"/>
        <v>36590</v>
      </c>
      <c r="E161" s="14">
        <f>SUM(B$5:B161)/1000</f>
        <v>13.271326029999996</v>
      </c>
      <c r="F161" s="14">
        <f>SUM(C$5:C161)/1000</f>
        <v>7.94214105</v>
      </c>
    </row>
    <row r="162" spans="1:6" x14ac:dyDescent="0.25">
      <c r="A162" s="4">
        <v>36591</v>
      </c>
      <c r="B162">
        <v>91.542509999999993</v>
      </c>
      <c r="C162">
        <v>21.198260000000001</v>
      </c>
      <c r="D162" s="4">
        <f t="shared" si="2"/>
        <v>36591</v>
      </c>
      <c r="E162" s="14">
        <f>SUM(B$5:B162)/1000</f>
        <v>13.362868539999994</v>
      </c>
      <c r="F162" s="14">
        <f>SUM(C$5:C162)/1000</f>
        <v>7.9633393100000003</v>
      </c>
    </row>
    <row r="163" spans="1:6" x14ac:dyDescent="0.25">
      <c r="A163" s="4">
        <v>36592</v>
      </c>
      <c r="B163">
        <v>96.089439999999996</v>
      </c>
      <c r="C163">
        <v>16.075330000000001</v>
      </c>
      <c r="D163" s="4">
        <f t="shared" si="2"/>
        <v>36592</v>
      </c>
      <c r="E163" s="14">
        <f>SUM(B$5:B163)/1000</f>
        <v>13.458957979999994</v>
      </c>
      <c r="F163" s="14">
        <f>SUM(C$5:C163)/1000</f>
        <v>7.9794146399999999</v>
      </c>
    </row>
    <row r="164" spans="1:6" x14ac:dyDescent="0.25">
      <c r="A164" s="4">
        <v>36593</v>
      </c>
      <c r="B164">
        <v>101.88258</v>
      </c>
      <c r="C164">
        <v>12.446999999999999</v>
      </c>
      <c r="D164" s="4">
        <f t="shared" si="2"/>
        <v>36593</v>
      </c>
      <c r="E164" s="14">
        <f>SUM(B$5:B164)/1000</f>
        <v>13.560840559999994</v>
      </c>
      <c r="F164" s="14">
        <f>SUM(C$5:C164)/1000</f>
        <v>7.9918616399999998</v>
      </c>
    </row>
    <row r="165" spans="1:6" x14ac:dyDescent="0.25">
      <c r="A165" s="4">
        <v>36594</v>
      </c>
      <c r="B165">
        <v>98.500540000000001</v>
      </c>
      <c r="C165">
        <v>10.047599999999999</v>
      </c>
      <c r="D165" s="4">
        <f t="shared" si="2"/>
        <v>36594</v>
      </c>
      <c r="E165" s="14">
        <f>SUM(B$5:B165)/1000</f>
        <v>13.659341099999994</v>
      </c>
      <c r="F165" s="14">
        <f>SUM(C$5:C165)/1000</f>
        <v>8.0019092399999998</v>
      </c>
    </row>
    <row r="166" spans="1:6" x14ac:dyDescent="0.25">
      <c r="A166" s="4">
        <v>36595</v>
      </c>
      <c r="B166">
        <v>106.32239</v>
      </c>
      <c r="C166">
        <v>14.005420000000001</v>
      </c>
      <c r="D166" s="4">
        <f t="shared" si="2"/>
        <v>36595</v>
      </c>
      <c r="E166" s="14">
        <f>SUM(B$5:B166)/1000</f>
        <v>13.765663489999994</v>
      </c>
      <c r="F166" s="14">
        <f>SUM(C$5:C166)/1000</f>
        <v>8.01591466</v>
      </c>
    </row>
    <row r="167" spans="1:6" x14ac:dyDescent="0.25">
      <c r="A167" s="4">
        <v>36596</v>
      </c>
      <c r="B167">
        <v>99.282560000000004</v>
      </c>
      <c r="C167">
        <v>18.50573</v>
      </c>
      <c r="D167" s="4">
        <f t="shared" si="2"/>
        <v>36596</v>
      </c>
      <c r="E167" s="14">
        <f>SUM(B$5:B167)/1000</f>
        <v>13.864946049999993</v>
      </c>
      <c r="F167" s="14">
        <f>SUM(C$5:C167)/1000</f>
        <v>8.0344203900000011</v>
      </c>
    </row>
    <row r="168" spans="1:6" x14ac:dyDescent="0.25">
      <c r="A168" s="4">
        <v>36597</v>
      </c>
      <c r="B168">
        <v>84.853279999999998</v>
      </c>
      <c r="C168">
        <v>19.266850000000002</v>
      </c>
      <c r="D168" s="4">
        <f t="shared" si="2"/>
        <v>36597</v>
      </c>
      <c r="E168" s="14">
        <f>SUM(B$5:B168)/1000</f>
        <v>13.949799329999992</v>
      </c>
      <c r="F168" s="14">
        <f>SUM(C$5:C168)/1000</f>
        <v>8.0536872400000004</v>
      </c>
    </row>
    <row r="169" spans="1:6" x14ac:dyDescent="0.25">
      <c r="A169" s="4">
        <v>36598</v>
      </c>
      <c r="B169">
        <v>78.727909999999994</v>
      </c>
      <c r="C169">
        <v>11.3835</v>
      </c>
      <c r="D169" s="4">
        <f t="shared" si="2"/>
        <v>36598</v>
      </c>
      <c r="E169" s="14">
        <f>SUM(B$5:B169)/1000</f>
        <v>14.028527239999992</v>
      </c>
      <c r="F169" s="14">
        <f>SUM(C$5:C169)/1000</f>
        <v>8.0650707399999995</v>
      </c>
    </row>
    <row r="170" spans="1:6" x14ac:dyDescent="0.25">
      <c r="A170" s="4">
        <v>36599</v>
      </c>
      <c r="B170">
        <v>83.803539999999998</v>
      </c>
      <c r="C170">
        <v>11.63429</v>
      </c>
      <c r="D170" s="4">
        <f t="shared" si="2"/>
        <v>36599</v>
      </c>
      <c r="E170" s="14">
        <f>SUM(B$5:B170)/1000</f>
        <v>14.112330779999994</v>
      </c>
      <c r="F170" s="14">
        <f>SUM(C$5:C170)/1000</f>
        <v>8.0767050299999994</v>
      </c>
    </row>
    <row r="171" spans="1:6" x14ac:dyDescent="0.25">
      <c r="A171" s="4">
        <v>36600</v>
      </c>
      <c r="B171">
        <v>92.667259999999999</v>
      </c>
      <c r="C171">
        <v>9.0591000000000008</v>
      </c>
      <c r="D171" s="4">
        <f t="shared" si="2"/>
        <v>36600</v>
      </c>
      <c r="E171" s="14">
        <f>SUM(B$5:B171)/1000</f>
        <v>14.204998039999992</v>
      </c>
      <c r="F171" s="14">
        <f>SUM(C$5:C171)/1000</f>
        <v>8.0857641300000012</v>
      </c>
    </row>
    <row r="172" spans="1:6" x14ac:dyDescent="0.25">
      <c r="A172" s="4">
        <v>36601</v>
      </c>
      <c r="B172">
        <v>96.403660000000002</v>
      </c>
      <c r="C172">
        <v>9.0568000000000008</v>
      </c>
      <c r="D172" s="4">
        <f t="shared" si="2"/>
        <v>36601</v>
      </c>
      <c r="E172" s="14">
        <f>SUM(B$5:B172)/1000</f>
        <v>14.301401699999992</v>
      </c>
      <c r="F172" s="14">
        <f>SUM(C$5:C172)/1000</f>
        <v>8.0948209300000009</v>
      </c>
    </row>
    <row r="173" spans="1:6" x14ac:dyDescent="0.25">
      <c r="A173" s="4">
        <v>36602</v>
      </c>
      <c r="B173">
        <v>112.8338</v>
      </c>
      <c r="C173">
        <v>10.4468</v>
      </c>
      <c r="D173" s="4">
        <f t="shared" si="2"/>
        <v>36602</v>
      </c>
      <c r="E173" s="14">
        <f>SUM(B$5:B173)/1000</f>
        <v>14.414235499999993</v>
      </c>
      <c r="F173" s="14">
        <f>SUM(C$5:C173)/1000</f>
        <v>8.1052677300000013</v>
      </c>
    </row>
    <row r="174" spans="1:6" x14ac:dyDescent="0.25">
      <c r="A174" s="4">
        <v>36603</v>
      </c>
      <c r="B174">
        <v>92.727909999999994</v>
      </c>
      <c r="C174">
        <v>10.425800000000001</v>
      </c>
      <c r="D174" s="4">
        <f t="shared" si="2"/>
        <v>36603</v>
      </c>
      <c r="E174" s="14">
        <f>SUM(B$5:B174)/1000</f>
        <v>14.506963409999994</v>
      </c>
      <c r="F174" s="14">
        <f>SUM(C$5:C174)/1000</f>
        <v>8.1156935299999997</v>
      </c>
    </row>
    <row r="175" spans="1:6" x14ac:dyDescent="0.25">
      <c r="A175" s="4">
        <v>36604</v>
      </c>
      <c r="B175">
        <v>94.588499999999996</v>
      </c>
      <c r="C175">
        <v>10.8683</v>
      </c>
      <c r="D175" s="4">
        <f t="shared" si="2"/>
        <v>36604</v>
      </c>
      <c r="E175" s="14">
        <f>SUM(B$5:B175)/1000</f>
        <v>14.601551909999992</v>
      </c>
      <c r="F175" s="14">
        <f>SUM(C$5:C175)/1000</f>
        <v>8.12656183</v>
      </c>
    </row>
    <row r="176" spans="1:6" x14ac:dyDescent="0.25">
      <c r="A176" s="4">
        <v>36605</v>
      </c>
      <c r="B176">
        <v>119.22651</v>
      </c>
      <c r="C176">
        <v>12.6778</v>
      </c>
      <c r="D176" s="4">
        <f t="shared" si="2"/>
        <v>36605</v>
      </c>
      <c r="E176" s="14">
        <f>SUM(B$5:B176)/1000</f>
        <v>14.720778419999993</v>
      </c>
      <c r="F176" s="14">
        <f>SUM(C$5:C176)/1000</f>
        <v>8.1392396300000005</v>
      </c>
    </row>
    <row r="177" spans="1:6" x14ac:dyDescent="0.25">
      <c r="A177" s="4">
        <v>36606</v>
      </c>
      <c r="B177">
        <v>89.120490000000004</v>
      </c>
      <c r="C177">
        <v>9.0683000000000007</v>
      </c>
      <c r="D177" s="4">
        <f t="shared" si="2"/>
        <v>36606</v>
      </c>
      <c r="E177" s="14">
        <f>SUM(B$5:B177)/1000</f>
        <v>14.809898909999992</v>
      </c>
      <c r="F177" s="14">
        <f>SUM(C$5:C177)/1000</f>
        <v>8.1483079300000014</v>
      </c>
    </row>
    <row r="178" spans="1:6" x14ac:dyDescent="0.25">
      <c r="A178" s="4">
        <v>36607</v>
      </c>
      <c r="B178">
        <v>77.569890000000001</v>
      </c>
      <c r="C178">
        <v>9.0709</v>
      </c>
      <c r="D178" s="4">
        <f t="shared" si="2"/>
        <v>36607</v>
      </c>
      <c r="E178" s="14">
        <f>SUM(B$5:B178)/1000</f>
        <v>14.887468799999994</v>
      </c>
      <c r="F178" s="14">
        <f>SUM(C$5:C178)/1000</f>
        <v>8.1573788300000007</v>
      </c>
    </row>
    <row r="179" spans="1:6" x14ac:dyDescent="0.25">
      <c r="A179" s="4">
        <v>36608</v>
      </c>
      <c r="B179">
        <v>81.156890000000004</v>
      </c>
      <c r="C179">
        <v>9.0661000000000005</v>
      </c>
      <c r="D179" s="4">
        <f t="shared" si="2"/>
        <v>36608</v>
      </c>
      <c r="E179" s="14">
        <f>SUM(B$5:B179)/1000</f>
        <v>14.968625689999994</v>
      </c>
      <c r="F179" s="14">
        <f>SUM(C$5:C179)/1000</f>
        <v>8.1664449300000008</v>
      </c>
    </row>
    <row r="180" spans="1:6" x14ac:dyDescent="0.25">
      <c r="A180" s="4">
        <v>36609</v>
      </c>
      <c r="B180">
        <v>78.736729999999994</v>
      </c>
      <c r="C180">
        <v>9.0588999999999995</v>
      </c>
      <c r="D180" s="4">
        <f t="shared" si="2"/>
        <v>36609</v>
      </c>
      <c r="E180" s="14">
        <f>SUM(B$5:B180)/1000</f>
        <v>15.047362419999994</v>
      </c>
      <c r="F180" s="14">
        <f>SUM(C$5:C180)/1000</f>
        <v>8.1755038300000002</v>
      </c>
    </row>
    <row r="181" spans="1:6" x14ac:dyDescent="0.25">
      <c r="A181" s="4">
        <v>36610</v>
      </c>
      <c r="B181">
        <v>76.635750000000002</v>
      </c>
      <c r="C181">
        <v>12.607699999999999</v>
      </c>
      <c r="D181" s="4">
        <f t="shared" si="2"/>
        <v>36610</v>
      </c>
      <c r="E181" s="14">
        <f>SUM(B$5:B181)/1000</f>
        <v>15.123998169999993</v>
      </c>
      <c r="F181" s="14">
        <f>SUM(C$5:C181)/1000</f>
        <v>8.1881115300000005</v>
      </c>
    </row>
    <row r="182" spans="1:6" x14ac:dyDescent="0.25">
      <c r="A182" s="4">
        <v>36611</v>
      </c>
      <c r="B182">
        <v>88.025509999999997</v>
      </c>
      <c r="C182">
        <v>22.542190000000002</v>
      </c>
      <c r="D182" s="4">
        <f t="shared" si="2"/>
        <v>36611</v>
      </c>
      <c r="E182" s="14">
        <f>SUM(B$5:B182)/1000</f>
        <v>15.212023679999993</v>
      </c>
      <c r="F182" s="14">
        <f>SUM(C$5:C182)/1000</f>
        <v>8.2106537199999998</v>
      </c>
    </row>
    <row r="183" spans="1:6" x14ac:dyDescent="0.25">
      <c r="A183" s="4">
        <v>36612</v>
      </c>
      <c r="B183">
        <v>103.09554</v>
      </c>
      <c r="C183">
        <v>24.431080000000001</v>
      </c>
      <c r="D183" s="4">
        <f t="shared" si="2"/>
        <v>36612</v>
      </c>
      <c r="E183" s="14">
        <f>SUM(B$5:B183)/1000</f>
        <v>15.315119219999993</v>
      </c>
      <c r="F183" s="14">
        <f>SUM(C$5:C183)/1000</f>
        <v>8.235084800000001</v>
      </c>
    </row>
    <row r="184" spans="1:6" x14ac:dyDescent="0.25">
      <c r="A184" s="4">
        <v>36613</v>
      </c>
      <c r="B184">
        <v>103.28188</v>
      </c>
      <c r="C184">
        <v>18.167649999999998</v>
      </c>
      <c r="D184" s="4">
        <f t="shared" si="2"/>
        <v>36613</v>
      </c>
      <c r="E184" s="14">
        <f>SUM(B$5:B184)/1000</f>
        <v>15.418401099999993</v>
      </c>
      <c r="F184" s="14">
        <f>SUM(C$5:C184)/1000</f>
        <v>8.2532524499999997</v>
      </c>
    </row>
    <row r="185" spans="1:6" x14ac:dyDescent="0.25">
      <c r="A185" s="4">
        <v>36614</v>
      </c>
      <c r="B185">
        <v>102.11666</v>
      </c>
      <c r="C185">
        <v>9.5030000000000001</v>
      </c>
      <c r="D185" s="4">
        <f t="shared" si="2"/>
        <v>36614</v>
      </c>
      <c r="E185" s="14">
        <f>SUM(B$5:B185)/1000</f>
        <v>15.520517759999994</v>
      </c>
      <c r="F185" s="14">
        <f>SUM(C$5:C185)/1000</f>
        <v>8.2627554500000002</v>
      </c>
    </row>
    <row r="186" spans="1:6" x14ac:dyDescent="0.25">
      <c r="A186" s="4">
        <v>36615</v>
      </c>
      <c r="B186">
        <v>99.855810000000005</v>
      </c>
      <c r="C186">
        <v>9.4994999999999994</v>
      </c>
      <c r="D186" s="4">
        <f t="shared" si="2"/>
        <v>36615</v>
      </c>
      <c r="E186" s="14">
        <f>SUM(B$5:B186)/1000</f>
        <v>15.620373569999993</v>
      </c>
      <c r="F186" s="14">
        <f>SUM(C$5:C186)/1000</f>
        <v>8.2722549500000007</v>
      </c>
    </row>
    <row r="187" spans="1:6" x14ac:dyDescent="0.25">
      <c r="A187" s="4">
        <v>36616</v>
      </c>
      <c r="B187">
        <v>100.50984</v>
      </c>
      <c r="C187">
        <v>9.4946999999999999</v>
      </c>
      <c r="D187" s="4">
        <f t="shared" si="2"/>
        <v>36616</v>
      </c>
      <c r="E187" s="14">
        <f>SUM(B$5:B187)/1000</f>
        <v>15.720883409999994</v>
      </c>
      <c r="F187" s="14">
        <f>SUM(C$5:C187)/1000</f>
        <v>8.2817496500000001</v>
      </c>
    </row>
    <row r="188" spans="1:6" x14ac:dyDescent="0.25">
      <c r="D188" s="4"/>
    </row>
    <row r="189" spans="1:6" x14ac:dyDescent="0.25">
      <c r="D189" s="4"/>
    </row>
    <row r="190" spans="1:6" x14ac:dyDescent="0.25">
      <c r="D190" s="4"/>
    </row>
    <row r="191" spans="1:6" x14ac:dyDescent="0.25">
      <c r="D191" s="4"/>
    </row>
    <row r="192" spans="1:6" x14ac:dyDescent="0.25">
      <c r="D192" s="4"/>
    </row>
    <row r="193" spans="4:4" x14ac:dyDescent="0.25">
      <c r="D193" s="4"/>
    </row>
    <row r="194" spans="4:4" x14ac:dyDescent="0.25">
      <c r="D194" s="4"/>
    </row>
    <row r="195" spans="4:4" x14ac:dyDescent="0.25">
      <c r="D195" s="4"/>
    </row>
    <row r="196" spans="4:4" x14ac:dyDescent="0.25">
      <c r="D196" s="4"/>
    </row>
    <row r="197" spans="4:4" x14ac:dyDescent="0.25">
      <c r="D197" s="4"/>
    </row>
    <row r="198" spans="4:4" x14ac:dyDescent="0.25">
      <c r="D198" s="4"/>
    </row>
    <row r="199" spans="4:4" x14ac:dyDescent="0.25">
      <c r="D199" s="4"/>
    </row>
    <row r="200" spans="4:4" x14ac:dyDescent="0.25">
      <c r="D200" s="4"/>
    </row>
    <row r="201" spans="4:4" x14ac:dyDescent="0.25">
      <c r="D201" s="4"/>
    </row>
    <row r="202" spans="4:4" x14ac:dyDescent="0.25">
      <c r="D202" s="4"/>
    </row>
    <row r="203" spans="4:4" x14ac:dyDescent="0.25">
      <c r="D203" s="4"/>
    </row>
    <row r="204" spans="4:4" x14ac:dyDescent="0.25">
      <c r="D204" s="4"/>
    </row>
    <row r="205" spans="4:4" x14ac:dyDescent="0.25">
      <c r="D205" s="4"/>
    </row>
    <row r="206" spans="4:4" x14ac:dyDescent="0.25">
      <c r="D206" s="4"/>
    </row>
    <row r="207" spans="4:4" x14ac:dyDescent="0.25">
      <c r="D207" s="4"/>
    </row>
    <row r="208" spans="4:4" x14ac:dyDescent="0.25">
      <c r="D208" s="4"/>
    </row>
    <row r="209" spans="4:4" x14ac:dyDescent="0.25">
      <c r="D209" s="4"/>
    </row>
    <row r="210" spans="4:4" x14ac:dyDescent="0.25">
      <c r="D210" s="4"/>
    </row>
    <row r="211" spans="4:4" x14ac:dyDescent="0.25">
      <c r="D211" s="4"/>
    </row>
    <row r="212" spans="4:4" x14ac:dyDescent="0.25">
      <c r="D212" s="4"/>
    </row>
    <row r="213" spans="4:4" x14ac:dyDescent="0.25">
      <c r="D213" s="4"/>
    </row>
    <row r="214" spans="4:4" x14ac:dyDescent="0.25">
      <c r="D214" s="4"/>
    </row>
    <row r="215" spans="4:4" x14ac:dyDescent="0.25">
      <c r="D215" s="4"/>
    </row>
    <row r="216" spans="4:4" x14ac:dyDescent="0.25">
      <c r="D216" s="4"/>
    </row>
    <row r="217" spans="4:4" x14ac:dyDescent="0.25">
      <c r="D217" s="4"/>
    </row>
    <row r="218" spans="4:4" x14ac:dyDescent="0.25">
      <c r="D218" s="4"/>
    </row>
    <row r="219" spans="4:4" x14ac:dyDescent="0.25">
      <c r="D219" s="4"/>
    </row>
    <row r="220" spans="4:4" x14ac:dyDescent="0.25">
      <c r="D220" s="4"/>
    </row>
    <row r="221" spans="4:4" x14ac:dyDescent="0.25">
      <c r="D221" s="4"/>
    </row>
    <row r="222" spans="4:4" x14ac:dyDescent="0.25">
      <c r="D222" s="4"/>
    </row>
    <row r="223" spans="4:4" x14ac:dyDescent="0.25">
      <c r="D223" s="4"/>
    </row>
    <row r="224" spans="4:4" x14ac:dyDescent="0.25">
      <c r="D224" s="4"/>
    </row>
    <row r="225" spans="4:4" x14ac:dyDescent="0.25">
      <c r="D225" s="4"/>
    </row>
    <row r="226" spans="4:4" x14ac:dyDescent="0.25">
      <c r="D226" s="4"/>
    </row>
    <row r="227" spans="4:4" x14ac:dyDescent="0.25">
      <c r="D227" s="4"/>
    </row>
    <row r="228" spans="4:4" x14ac:dyDescent="0.25">
      <c r="D228" s="4"/>
    </row>
    <row r="229" spans="4:4" x14ac:dyDescent="0.25">
      <c r="D229" s="4"/>
    </row>
    <row r="230" spans="4:4" x14ac:dyDescent="0.25">
      <c r="D230" s="4"/>
    </row>
    <row r="231" spans="4:4" x14ac:dyDescent="0.25">
      <c r="D231" s="4"/>
    </row>
    <row r="232" spans="4:4" x14ac:dyDescent="0.25">
      <c r="D232" s="4"/>
    </row>
    <row r="233" spans="4:4" x14ac:dyDescent="0.25">
      <c r="D233" s="4"/>
    </row>
    <row r="234" spans="4:4" x14ac:dyDescent="0.25">
      <c r="D234" s="4"/>
    </row>
    <row r="235" spans="4:4" x14ac:dyDescent="0.25">
      <c r="D235" s="4"/>
    </row>
    <row r="236" spans="4:4" x14ac:dyDescent="0.25">
      <c r="D236" s="4"/>
    </row>
    <row r="237" spans="4:4" x14ac:dyDescent="0.25">
      <c r="D237" s="4"/>
    </row>
    <row r="238" spans="4:4" x14ac:dyDescent="0.25">
      <c r="D238" s="4"/>
    </row>
    <row r="239" spans="4:4" x14ac:dyDescent="0.25">
      <c r="D239" s="4"/>
    </row>
    <row r="240" spans="4:4" x14ac:dyDescent="0.25">
      <c r="D240" s="4"/>
    </row>
    <row r="241" spans="4:4" x14ac:dyDescent="0.25">
      <c r="D241" s="4"/>
    </row>
    <row r="242" spans="4:4" x14ac:dyDescent="0.25">
      <c r="D242" s="4"/>
    </row>
    <row r="243" spans="4:4" x14ac:dyDescent="0.25">
      <c r="D243" s="4"/>
    </row>
    <row r="244" spans="4:4" x14ac:dyDescent="0.25">
      <c r="D244" s="4"/>
    </row>
    <row r="245" spans="4:4" x14ac:dyDescent="0.25">
      <c r="D245" s="4"/>
    </row>
    <row r="246" spans="4:4" x14ac:dyDescent="0.25">
      <c r="D246" s="4"/>
    </row>
    <row r="247" spans="4:4" x14ac:dyDescent="0.25">
      <c r="D247" s="4"/>
    </row>
    <row r="248" spans="4:4" x14ac:dyDescent="0.25">
      <c r="D248" s="4"/>
    </row>
    <row r="249" spans="4:4" x14ac:dyDescent="0.25">
      <c r="D249" s="4"/>
    </row>
    <row r="250" spans="4:4" x14ac:dyDescent="0.25">
      <c r="D250" s="4"/>
    </row>
    <row r="251" spans="4:4" x14ac:dyDescent="0.25">
      <c r="D251" s="4"/>
    </row>
    <row r="252" spans="4:4" x14ac:dyDescent="0.25">
      <c r="D252" s="4"/>
    </row>
    <row r="253" spans="4:4" x14ac:dyDescent="0.25">
      <c r="D253" s="4"/>
    </row>
    <row r="254" spans="4:4" x14ac:dyDescent="0.25">
      <c r="D254" s="4"/>
    </row>
    <row r="255" spans="4:4" x14ac:dyDescent="0.25">
      <c r="D255" s="4"/>
    </row>
    <row r="256" spans="4:4" x14ac:dyDescent="0.25">
      <c r="D256" s="4"/>
    </row>
    <row r="257" spans="4:4" x14ac:dyDescent="0.25">
      <c r="D257" s="4"/>
    </row>
    <row r="258" spans="4:4" x14ac:dyDescent="0.25">
      <c r="D258" s="4"/>
    </row>
    <row r="259" spans="4:4" x14ac:dyDescent="0.25">
      <c r="D259" s="4"/>
    </row>
    <row r="260" spans="4:4" x14ac:dyDescent="0.25">
      <c r="D260" s="4"/>
    </row>
    <row r="261" spans="4:4" x14ac:dyDescent="0.25">
      <c r="D261" s="4"/>
    </row>
    <row r="262" spans="4:4" x14ac:dyDescent="0.25">
      <c r="D262" s="4"/>
    </row>
    <row r="263" spans="4:4" x14ac:dyDescent="0.25">
      <c r="D263" s="4"/>
    </row>
    <row r="264" spans="4:4" x14ac:dyDescent="0.25">
      <c r="D264" s="4"/>
    </row>
    <row r="265" spans="4:4" x14ac:dyDescent="0.25">
      <c r="D265" s="4"/>
    </row>
    <row r="266" spans="4:4" x14ac:dyDescent="0.25">
      <c r="D266" s="4"/>
    </row>
    <row r="267" spans="4:4" x14ac:dyDescent="0.25">
      <c r="D267" s="4"/>
    </row>
    <row r="268" spans="4:4" x14ac:dyDescent="0.25">
      <c r="D268" s="4"/>
    </row>
    <row r="269" spans="4:4" x14ac:dyDescent="0.25">
      <c r="D269" s="4"/>
    </row>
    <row r="270" spans="4:4" x14ac:dyDescent="0.25">
      <c r="D270" s="4"/>
    </row>
    <row r="271" spans="4:4" x14ac:dyDescent="0.25">
      <c r="D271" s="4"/>
    </row>
    <row r="272" spans="4:4" x14ac:dyDescent="0.25">
      <c r="D272" s="4"/>
    </row>
    <row r="273" spans="4:4" x14ac:dyDescent="0.25">
      <c r="D273" s="4"/>
    </row>
    <row r="274" spans="4:4" x14ac:dyDescent="0.25">
      <c r="D274" s="4"/>
    </row>
    <row r="275" spans="4:4" x14ac:dyDescent="0.25">
      <c r="D275" s="4"/>
    </row>
    <row r="276" spans="4:4" x14ac:dyDescent="0.25">
      <c r="D276" s="4"/>
    </row>
    <row r="277" spans="4:4" x14ac:dyDescent="0.25">
      <c r="D277" s="4"/>
    </row>
    <row r="278" spans="4:4" x14ac:dyDescent="0.25">
      <c r="D278" s="4"/>
    </row>
    <row r="279" spans="4:4" x14ac:dyDescent="0.25">
      <c r="D279" s="4"/>
    </row>
    <row r="280" spans="4:4" x14ac:dyDescent="0.25">
      <c r="D280" s="4"/>
    </row>
    <row r="281" spans="4:4" x14ac:dyDescent="0.25">
      <c r="D281" s="4"/>
    </row>
    <row r="282" spans="4:4" x14ac:dyDescent="0.25">
      <c r="D282" s="4"/>
    </row>
    <row r="283" spans="4:4" x14ac:dyDescent="0.25">
      <c r="D283" s="4"/>
    </row>
    <row r="284" spans="4:4" x14ac:dyDescent="0.25">
      <c r="D284" s="4"/>
    </row>
    <row r="285" spans="4:4" x14ac:dyDescent="0.25">
      <c r="D285" s="4"/>
    </row>
    <row r="286" spans="4:4" x14ac:dyDescent="0.25">
      <c r="D286" s="4"/>
    </row>
    <row r="287" spans="4:4" x14ac:dyDescent="0.25">
      <c r="D287" s="4"/>
    </row>
    <row r="288" spans="4:4" x14ac:dyDescent="0.25">
      <c r="D288" s="4"/>
    </row>
    <row r="289" spans="4:4" x14ac:dyDescent="0.25">
      <c r="D289" s="4"/>
    </row>
    <row r="290" spans="4:4" x14ac:dyDescent="0.25">
      <c r="D290" s="4"/>
    </row>
    <row r="291" spans="4:4" x14ac:dyDescent="0.25">
      <c r="D291" s="4"/>
    </row>
    <row r="292" spans="4:4" x14ac:dyDescent="0.25">
      <c r="D292" s="4"/>
    </row>
    <row r="293" spans="4:4" x14ac:dyDescent="0.25">
      <c r="D293" s="4"/>
    </row>
    <row r="294" spans="4:4" x14ac:dyDescent="0.25">
      <c r="D294" s="4"/>
    </row>
    <row r="295" spans="4:4" x14ac:dyDescent="0.25">
      <c r="D295" s="4"/>
    </row>
    <row r="296" spans="4:4" x14ac:dyDescent="0.25">
      <c r="D296" s="4"/>
    </row>
    <row r="297" spans="4:4" x14ac:dyDescent="0.25">
      <c r="D297" s="4"/>
    </row>
    <row r="298" spans="4:4" x14ac:dyDescent="0.25">
      <c r="D298" s="4"/>
    </row>
    <row r="299" spans="4:4" x14ac:dyDescent="0.25">
      <c r="D299" s="4"/>
    </row>
    <row r="300" spans="4:4" x14ac:dyDescent="0.25">
      <c r="D300" s="4"/>
    </row>
    <row r="301" spans="4:4" x14ac:dyDescent="0.25">
      <c r="D301" s="4"/>
    </row>
    <row r="302" spans="4:4" x14ac:dyDescent="0.25">
      <c r="D302" s="4"/>
    </row>
    <row r="303" spans="4:4" x14ac:dyDescent="0.25">
      <c r="D303" s="4"/>
    </row>
    <row r="304" spans="4:4" x14ac:dyDescent="0.25">
      <c r="D304" s="4"/>
    </row>
    <row r="305" spans="4:4" x14ac:dyDescent="0.25">
      <c r="D305" s="4"/>
    </row>
    <row r="306" spans="4:4" x14ac:dyDescent="0.25">
      <c r="D306" s="4"/>
    </row>
    <row r="307" spans="4:4" x14ac:dyDescent="0.25">
      <c r="D307" s="4"/>
    </row>
    <row r="308" spans="4:4" x14ac:dyDescent="0.25">
      <c r="D308" s="4"/>
    </row>
    <row r="309" spans="4:4" x14ac:dyDescent="0.25">
      <c r="D309" s="4"/>
    </row>
    <row r="310" spans="4:4" x14ac:dyDescent="0.25">
      <c r="D310" s="4"/>
    </row>
    <row r="311" spans="4:4" x14ac:dyDescent="0.25">
      <c r="D311" s="4"/>
    </row>
    <row r="312" spans="4:4" x14ac:dyDescent="0.25">
      <c r="D312" s="4"/>
    </row>
    <row r="313" spans="4:4" x14ac:dyDescent="0.25">
      <c r="D313" s="4"/>
    </row>
    <row r="314" spans="4:4" x14ac:dyDescent="0.25">
      <c r="D314" s="4"/>
    </row>
    <row r="315" spans="4:4" x14ac:dyDescent="0.25">
      <c r="D315" s="4"/>
    </row>
    <row r="316" spans="4:4" x14ac:dyDescent="0.25">
      <c r="D316" s="4"/>
    </row>
    <row r="317" spans="4:4" x14ac:dyDescent="0.25">
      <c r="D317" s="4"/>
    </row>
    <row r="318" spans="4:4" x14ac:dyDescent="0.25">
      <c r="D318" s="4"/>
    </row>
    <row r="319" spans="4:4" x14ac:dyDescent="0.25">
      <c r="D319" s="4"/>
    </row>
    <row r="320" spans="4:4" x14ac:dyDescent="0.25">
      <c r="D320" s="4"/>
    </row>
    <row r="321" spans="4:4" x14ac:dyDescent="0.25">
      <c r="D321" s="4"/>
    </row>
    <row r="322" spans="4:4" x14ac:dyDescent="0.25">
      <c r="D322" s="4"/>
    </row>
    <row r="323" spans="4:4" x14ac:dyDescent="0.25">
      <c r="D323" s="4"/>
    </row>
    <row r="324" spans="4:4" x14ac:dyDescent="0.25">
      <c r="D324" s="4"/>
    </row>
    <row r="325" spans="4:4" x14ac:dyDescent="0.25">
      <c r="D325" s="4"/>
    </row>
    <row r="326" spans="4:4" x14ac:dyDescent="0.25">
      <c r="D326" s="4"/>
    </row>
    <row r="327" spans="4:4" x14ac:dyDescent="0.25">
      <c r="D327" s="4"/>
    </row>
    <row r="328" spans="4:4" x14ac:dyDescent="0.25">
      <c r="D328" s="4"/>
    </row>
    <row r="329" spans="4:4" x14ac:dyDescent="0.25">
      <c r="D329" s="4"/>
    </row>
    <row r="330" spans="4:4" x14ac:dyDescent="0.25">
      <c r="D330" s="4"/>
    </row>
    <row r="331" spans="4:4" x14ac:dyDescent="0.25">
      <c r="D331" s="4"/>
    </row>
    <row r="332" spans="4:4" x14ac:dyDescent="0.25">
      <c r="D332" s="4"/>
    </row>
    <row r="333" spans="4:4" x14ac:dyDescent="0.25">
      <c r="D333" s="4"/>
    </row>
    <row r="334" spans="4:4" x14ac:dyDescent="0.25">
      <c r="D334" s="4"/>
    </row>
    <row r="335" spans="4:4" x14ac:dyDescent="0.25">
      <c r="D335" s="4"/>
    </row>
    <row r="336" spans="4:4" x14ac:dyDescent="0.25">
      <c r="D336" s="4"/>
    </row>
    <row r="337" spans="4:4" x14ac:dyDescent="0.25">
      <c r="D337" s="4"/>
    </row>
    <row r="338" spans="4:4" x14ac:dyDescent="0.25">
      <c r="D338" s="4"/>
    </row>
    <row r="339" spans="4:4" x14ac:dyDescent="0.25">
      <c r="D339" s="4"/>
    </row>
    <row r="340" spans="4:4" x14ac:dyDescent="0.25">
      <c r="D340" s="4"/>
    </row>
    <row r="341" spans="4:4" x14ac:dyDescent="0.25">
      <c r="D341" s="4"/>
    </row>
    <row r="342" spans="4:4" x14ac:dyDescent="0.25">
      <c r="D342" s="4"/>
    </row>
    <row r="343" spans="4:4" x14ac:dyDescent="0.25">
      <c r="D343" s="4"/>
    </row>
    <row r="344" spans="4:4" x14ac:dyDescent="0.25">
      <c r="D344" s="4"/>
    </row>
    <row r="345" spans="4:4" x14ac:dyDescent="0.25">
      <c r="D345" s="4"/>
    </row>
    <row r="346" spans="4:4" x14ac:dyDescent="0.25">
      <c r="D346" s="4"/>
    </row>
    <row r="347" spans="4:4" x14ac:dyDescent="0.25">
      <c r="D347" s="4"/>
    </row>
    <row r="348" spans="4:4" x14ac:dyDescent="0.25">
      <c r="D348" s="4"/>
    </row>
    <row r="349" spans="4:4" x14ac:dyDescent="0.25">
      <c r="D349" s="4"/>
    </row>
    <row r="350" spans="4:4" x14ac:dyDescent="0.25">
      <c r="D350" s="4"/>
    </row>
    <row r="351" spans="4:4" x14ac:dyDescent="0.25">
      <c r="D351" s="4"/>
    </row>
    <row r="352" spans="4:4" x14ac:dyDescent="0.25">
      <c r="D352" s="4"/>
    </row>
    <row r="353" spans="4:4" x14ac:dyDescent="0.25">
      <c r="D353" s="4"/>
    </row>
    <row r="354" spans="4:4" x14ac:dyDescent="0.25">
      <c r="D354" s="4"/>
    </row>
    <row r="355" spans="4:4" x14ac:dyDescent="0.25">
      <c r="D355" s="4"/>
    </row>
    <row r="356" spans="4:4" x14ac:dyDescent="0.25">
      <c r="D356" s="4"/>
    </row>
    <row r="357" spans="4:4" x14ac:dyDescent="0.25">
      <c r="D357" s="4"/>
    </row>
    <row r="358" spans="4:4" x14ac:dyDescent="0.25">
      <c r="D358" s="4"/>
    </row>
    <row r="359" spans="4:4" x14ac:dyDescent="0.25">
      <c r="D359" s="4"/>
    </row>
    <row r="360" spans="4:4" x14ac:dyDescent="0.25">
      <c r="D360" s="4"/>
    </row>
    <row r="361" spans="4:4" x14ac:dyDescent="0.25">
      <c r="D361" s="4"/>
    </row>
    <row r="362" spans="4:4" x14ac:dyDescent="0.25">
      <c r="D362" s="4"/>
    </row>
    <row r="363" spans="4:4" x14ac:dyDescent="0.25">
      <c r="D363" s="4"/>
    </row>
    <row r="364" spans="4:4" x14ac:dyDescent="0.25">
      <c r="D364" s="4"/>
    </row>
    <row r="365" spans="4:4" x14ac:dyDescent="0.25">
      <c r="D365" s="4"/>
    </row>
    <row r="366" spans="4:4" x14ac:dyDescent="0.25">
      <c r="D366" s="4"/>
    </row>
    <row r="367" spans="4:4" x14ac:dyDescent="0.25">
      <c r="D367" s="4"/>
    </row>
    <row r="368" spans="4:4" x14ac:dyDescent="0.25">
      <c r="D368" s="4"/>
    </row>
    <row r="369" spans="4:4" x14ac:dyDescent="0.25">
      <c r="D369" s="4"/>
    </row>
    <row r="370" spans="4:4" x14ac:dyDescent="0.25">
      <c r="D370" s="4"/>
    </row>
    <row r="371" spans="4:4" x14ac:dyDescent="0.25">
      <c r="D371" s="4"/>
    </row>
    <row r="372" spans="4:4" x14ac:dyDescent="0.25">
      <c r="D372" s="4"/>
    </row>
    <row r="373" spans="4:4" x14ac:dyDescent="0.25">
      <c r="D373" s="4"/>
    </row>
    <row r="374" spans="4:4" x14ac:dyDescent="0.25">
      <c r="D374" s="4"/>
    </row>
    <row r="375" spans="4:4" x14ac:dyDescent="0.25">
      <c r="D375" s="4"/>
    </row>
    <row r="376" spans="4:4" x14ac:dyDescent="0.25">
      <c r="D376" s="4"/>
    </row>
    <row r="377" spans="4:4" x14ac:dyDescent="0.25">
      <c r="D377" s="4"/>
    </row>
    <row r="378" spans="4:4" x14ac:dyDescent="0.25">
      <c r="D378" s="4"/>
    </row>
    <row r="379" spans="4:4" x14ac:dyDescent="0.25">
      <c r="D379" s="4"/>
    </row>
    <row r="380" spans="4:4" x14ac:dyDescent="0.25">
      <c r="D380" s="4"/>
    </row>
    <row r="381" spans="4:4" x14ac:dyDescent="0.25">
      <c r="D381" s="4"/>
    </row>
    <row r="382" spans="4:4" x14ac:dyDescent="0.25">
      <c r="D382" s="4"/>
    </row>
    <row r="383" spans="4:4" x14ac:dyDescent="0.25">
      <c r="D383" s="4"/>
    </row>
    <row r="384" spans="4:4" x14ac:dyDescent="0.25">
      <c r="D384" s="4"/>
    </row>
    <row r="385" spans="4:4" x14ac:dyDescent="0.25">
      <c r="D385" s="4"/>
    </row>
    <row r="386" spans="4:4" x14ac:dyDescent="0.25">
      <c r="D386" s="4"/>
    </row>
    <row r="387" spans="4:4" x14ac:dyDescent="0.25">
      <c r="D387" s="4"/>
    </row>
    <row r="388" spans="4:4" x14ac:dyDescent="0.25">
      <c r="D388" s="4"/>
    </row>
    <row r="389" spans="4:4" x14ac:dyDescent="0.25">
      <c r="D389" s="4"/>
    </row>
    <row r="390" spans="4:4" x14ac:dyDescent="0.25">
      <c r="D390" s="4"/>
    </row>
    <row r="391" spans="4:4" x14ac:dyDescent="0.25">
      <c r="D391" s="4"/>
    </row>
    <row r="392" spans="4:4" x14ac:dyDescent="0.25">
      <c r="D392" s="4"/>
    </row>
    <row r="393" spans="4:4" x14ac:dyDescent="0.25">
      <c r="D393" s="4"/>
    </row>
    <row r="394" spans="4:4" x14ac:dyDescent="0.25">
      <c r="D394" s="4"/>
    </row>
    <row r="395" spans="4:4" x14ac:dyDescent="0.25">
      <c r="D395" s="4"/>
    </row>
    <row r="396" spans="4:4" x14ac:dyDescent="0.25">
      <c r="D396" s="4"/>
    </row>
    <row r="397" spans="4:4" x14ac:dyDescent="0.25">
      <c r="D397" s="4"/>
    </row>
    <row r="398" spans="4:4" x14ac:dyDescent="0.25">
      <c r="D398" s="4"/>
    </row>
    <row r="399" spans="4:4" x14ac:dyDescent="0.25">
      <c r="D399" s="4"/>
    </row>
    <row r="400" spans="4:4" x14ac:dyDescent="0.25">
      <c r="D400" s="4"/>
    </row>
    <row r="401" spans="4:4" x14ac:dyDescent="0.25">
      <c r="D401" s="4"/>
    </row>
    <row r="402" spans="4:4" x14ac:dyDescent="0.25">
      <c r="D402" s="4"/>
    </row>
    <row r="403" spans="4:4" x14ac:dyDescent="0.25">
      <c r="D403" s="4"/>
    </row>
    <row r="404" spans="4:4" x14ac:dyDescent="0.25">
      <c r="D404" s="4"/>
    </row>
    <row r="405" spans="4:4" x14ac:dyDescent="0.25">
      <c r="D405" s="4"/>
    </row>
    <row r="406" spans="4:4" x14ac:dyDescent="0.25">
      <c r="D406" s="4"/>
    </row>
    <row r="407" spans="4:4" x14ac:dyDescent="0.25">
      <c r="D407" s="4"/>
    </row>
    <row r="408" spans="4:4" x14ac:dyDescent="0.25">
      <c r="D408" s="4"/>
    </row>
    <row r="409" spans="4:4" x14ac:dyDescent="0.25">
      <c r="D409" s="4"/>
    </row>
    <row r="410" spans="4:4" x14ac:dyDescent="0.25">
      <c r="D410" s="4"/>
    </row>
    <row r="411" spans="4:4" x14ac:dyDescent="0.25">
      <c r="D411" s="4"/>
    </row>
    <row r="412" spans="4:4" x14ac:dyDescent="0.25">
      <c r="D412" s="4"/>
    </row>
    <row r="413" spans="4:4" x14ac:dyDescent="0.25">
      <c r="D413" s="4"/>
    </row>
    <row r="414" spans="4:4" x14ac:dyDescent="0.25">
      <c r="D414" s="4"/>
    </row>
    <row r="415" spans="4:4" x14ac:dyDescent="0.25">
      <c r="D415" s="4"/>
    </row>
    <row r="416" spans="4:4" x14ac:dyDescent="0.25">
      <c r="D416" s="4"/>
    </row>
    <row r="417" spans="4:4" x14ac:dyDescent="0.25">
      <c r="D417" s="4"/>
    </row>
    <row r="418" spans="4:4" x14ac:dyDescent="0.25">
      <c r="D418" s="4"/>
    </row>
    <row r="419" spans="4:4" x14ac:dyDescent="0.25">
      <c r="D419" s="4"/>
    </row>
    <row r="420" spans="4:4" x14ac:dyDescent="0.25">
      <c r="D420" s="4"/>
    </row>
    <row r="421" spans="4:4" x14ac:dyDescent="0.25">
      <c r="D421" s="4"/>
    </row>
    <row r="422" spans="4:4" x14ac:dyDescent="0.25">
      <c r="D422" s="4"/>
    </row>
    <row r="423" spans="4:4" x14ac:dyDescent="0.25">
      <c r="D423" s="4"/>
    </row>
    <row r="424" spans="4:4" x14ac:dyDescent="0.25">
      <c r="D424" s="4"/>
    </row>
    <row r="425" spans="4:4" x14ac:dyDescent="0.25">
      <c r="D425" s="4"/>
    </row>
    <row r="426" spans="4:4" x14ac:dyDescent="0.25">
      <c r="D426" s="4"/>
    </row>
    <row r="427" spans="4:4" x14ac:dyDescent="0.25">
      <c r="D427" s="4"/>
    </row>
    <row r="428" spans="4:4" x14ac:dyDescent="0.25">
      <c r="D428" s="4"/>
    </row>
    <row r="429" spans="4:4" x14ac:dyDescent="0.25">
      <c r="D429" s="4"/>
    </row>
    <row r="430" spans="4:4" x14ac:dyDescent="0.25">
      <c r="D430" s="4"/>
    </row>
    <row r="431" spans="4:4" x14ac:dyDescent="0.25">
      <c r="D431" s="4"/>
    </row>
    <row r="432" spans="4:4" x14ac:dyDescent="0.25">
      <c r="D432" s="4"/>
    </row>
    <row r="433" spans="4:4" x14ac:dyDescent="0.25">
      <c r="D433" s="4"/>
    </row>
    <row r="434" spans="4:4" x14ac:dyDescent="0.25">
      <c r="D434" s="4"/>
    </row>
    <row r="435" spans="4:4" x14ac:dyDescent="0.25">
      <c r="D435" s="4"/>
    </row>
    <row r="436" spans="4:4" x14ac:dyDescent="0.25">
      <c r="D436" s="4"/>
    </row>
    <row r="437" spans="4:4" x14ac:dyDescent="0.25">
      <c r="D437" s="4"/>
    </row>
    <row r="438" spans="4:4" x14ac:dyDescent="0.25">
      <c r="D438" s="4"/>
    </row>
    <row r="439" spans="4:4" x14ac:dyDescent="0.25">
      <c r="D439" s="4"/>
    </row>
    <row r="440" spans="4:4" x14ac:dyDescent="0.25">
      <c r="D440" s="4"/>
    </row>
    <row r="441" spans="4:4" x14ac:dyDescent="0.25">
      <c r="D441" s="4"/>
    </row>
    <row r="442" spans="4:4" x14ac:dyDescent="0.25">
      <c r="D442" s="4"/>
    </row>
    <row r="443" spans="4:4" x14ac:dyDescent="0.25">
      <c r="D443" s="4"/>
    </row>
  </sheetData>
  <mergeCells count="3">
    <mergeCell ref="D3:F3"/>
    <mergeCell ref="A3:C3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50B04-F471-4604-90D8-E836F3CF2316}">
  <dimension ref="A1:R443"/>
  <sheetViews>
    <sheetView topLeftCell="A4" workbookViewId="0">
      <selection activeCell="F5" sqref="F5"/>
    </sheetView>
  </sheetViews>
  <sheetFormatPr defaultRowHeight="15" x14ac:dyDescent="0.25"/>
  <cols>
    <col min="5" max="11" width="11.42578125" customWidth="1"/>
    <col min="12" max="12" width="13.28515625" bestFit="1" customWidth="1"/>
    <col min="13" max="13" width="10.7109375" bestFit="1" customWidth="1"/>
    <col min="14" max="14" width="11.28515625" bestFit="1" customWidth="1"/>
    <col min="15" max="15" width="13.28515625" bestFit="1" customWidth="1"/>
    <col min="16" max="17" width="10.28515625" bestFit="1" customWidth="1"/>
    <col min="18" max="18" width="13.85546875" customWidth="1"/>
    <col min="19" max="19" width="24.5703125" bestFit="1" customWidth="1"/>
    <col min="20" max="21" width="25" bestFit="1" customWidth="1"/>
  </cols>
  <sheetData>
    <row r="1" spans="1:18" x14ac:dyDescent="0.25">
      <c r="A1" s="106" t="str">
        <f>HYPERLINK("#'Contents page'!A1","Contents page")</f>
        <v>Contents page</v>
      </c>
    </row>
    <row r="2" spans="1:18" x14ac:dyDescent="0.25">
      <c r="A2" s="165" t="s">
        <v>236</v>
      </c>
      <c r="B2" s="165"/>
      <c r="C2" s="165"/>
      <c r="D2" s="165"/>
      <c r="E2" s="165"/>
      <c r="F2" s="165"/>
    </row>
    <row r="3" spans="1:18" x14ac:dyDescent="0.25">
      <c r="A3" s="205" t="s">
        <v>110</v>
      </c>
      <c r="B3" s="205"/>
      <c r="C3" s="205"/>
      <c r="D3" s="205" t="s">
        <v>111</v>
      </c>
      <c r="E3" s="205"/>
      <c r="F3" s="205"/>
    </row>
    <row r="4" spans="1:18" x14ac:dyDescent="0.25">
      <c r="A4" s="39" t="s">
        <v>77</v>
      </c>
      <c r="B4" s="39" t="s">
        <v>25</v>
      </c>
      <c r="C4" s="39" t="s">
        <v>26</v>
      </c>
      <c r="D4" s="39" t="s">
        <v>77</v>
      </c>
      <c r="E4" s="39" t="s">
        <v>25</v>
      </c>
      <c r="F4" s="39" t="s">
        <v>26</v>
      </c>
      <c r="H4" s="39"/>
    </row>
    <row r="5" spans="1:18" x14ac:dyDescent="0.25">
      <c r="A5" s="4">
        <v>36434</v>
      </c>
      <c r="B5" s="29">
        <v>0</v>
      </c>
      <c r="C5" s="29">
        <v>0</v>
      </c>
      <c r="D5" s="4">
        <f>A5</f>
        <v>36434</v>
      </c>
      <c r="E5">
        <f>SUM($B$4:B4)/1000</f>
        <v>0</v>
      </c>
      <c r="F5">
        <f>SUM($C$4:C4)/1000</f>
        <v>0</v>
      </c>
      <c r="P5" s="125" t="s">
        <v>220</v>
      </c>
      <c r="Q5">
        <f t="shared" ref="Q5:Q11" si="0">R5/1000</f>
        <v>7.8272000000000022</v>
      </c>
      <c r="R5">
        <v>7827.2000000000025</v>
      </c>
    </row>
    <row r="6" spans="1:18" x14ac:dyDescent="0.25">
      <c r="A6" s="4">
        <v>36435</v>
      </c>
      <c r="B6" s="29">
        <v>0</v>
      </c>
      <c r="C6" s="29">
        <v>9.9979999999999999E-2</v>
      </c>
      <c r="D6" s="4">
        <f t="shared" ref="D6:D69" si="1">A6</f>
        <v>36435</v>
      </c>
      <c r="E6">
        <f>SUM($B$4:B5)/1000</f>
        <v>0</v>
      </c>
      <c r="F6">
        <f>SUM($C$4:C5)/1000</f>
        <v>0</v>
      </c>
      <c r="P6" s="125" t="s">
        <v>221</v>
      </c>
      <c r="Q6">
        <f t="shared" si="0"/>
        <v>2.3075999999999994</v>
      </c>
      <c r="R6">
        <v>2307.5999999999995</v>
      </c>
    </row>
    <row r="7" spans="1:18" x14ac:dyDescent="0.25">
      <c r="A7" s="4">
        <v>36436</v>
      </c>
      <c r="B7" s="29">
        <v>0</v>
      </c>
      <c r="C7" s="29">
        <v>9.8769999999999997E-2</v>
      </c>
      <c r="D7" s="4">
        <f t="shared" si="1"/>
        <v>36436</v>
      </c>
      <c r="E7">
        <f>SUM($B$4:B6)/1000</f>
        <v>0</v>
      </c>
      <c r="F7">
        <f>SUM($C$4:C6)/1000</f>
        <v>9.9980000000000002E-5</v>
      </c>
      <c r="P7" s="125" t="s">
        <v>222</v>
      </c>
      <c r="Q7">
        <f t="shared" si="0"/>
        <v>0.30840000000000012</v>
      </c>
      <c r="R7">
        <v>308.40000000000009</v>
      </c>
    </row>
    <row r="8" spans="1:18" x14ac:dyDescent="0.25">
      <c r="A8" s="4">
        <v>36437</v>
      </c>
      <c r="B8" s="29">
        <v>0</v>
      </c>
      <c r="C8" s="29">
        <v>0</v>
      </c>
      <c r="D8" s="4">
        <f t="shared" si="1"/>
        <v>36437</v>
      </c>
      <c r="E8">
        <f>SUM($B$4:B7)/1000</f>
        <v>0</v>
      </c>
      <c r="F8">
        <f>SUM($C$4:C7)/1000</f>
        <v>1.9874999999999998E-4</v>
      </c>
      <c r="P8" s="125" t="s">
        <v>87</v>
      </c>
      <c r="Q8">
        <f t="shared" si="0"/>
        <v>4.7874000000000025</v>
      </c>
      <c r="R8">
        <v>4787.4000000000024</v>
      </c>
    </row>
    <row r="9" spans="1:18" x14ac:dyDescent="0.25">
      <c r="A9" s="4">
        <v>36438</v>
      </c>
      <c r="B9" s="29">
        <v>0</v>
      </c>
      <c r="C9" s="29">
        <v>0</v>
      </c>
      <c r="D9" s="4">
        <f t="shared" si="1"/>
        <v>36438</v>
      </c>
      <c r="E9">
        <f>SUM($B$4:B8)/1000</f>
        <v>0</v>
      </c>
      <c r="F9">
        <f>SUM($C$4:C8)/1000</f>
        <v>1.9874999999999998E-4</v>
      </c>
      <c r="P9" s="125" t="s">
        <v>88</v>
      </c>
      <c r="Q9">
        <f t="shared" si="0"/>
        <v>0.47139999999999993</v>
      </c>
      <c r="R9">
        <v>471.39999999999992</v>
      </c>
    </row>
    <row r="10" spans="1:18" x14ac:dyDescent="0.25">
      <c r="A10" s="4">
        <v>36439</v>
      </c>
      <c r="B10" s="29">
        <v>0</v>
      </c>
      <c r="C10" s="29">
        <v>9.7059999999999994E-2</v>
      </c>
      <c r="D10" s="4">
        <f t="shared" si="1"/>
        <v>36439</v>
      </c>
      <c r="E10">
        <f>SUM($B$4:B9)/1000</f>
        <v>0</v>
      </c>
      <c r="F10">
        <f>SUM($C$4:C9)/1000</f>
        <v>1.9874999999999998E-4</v>
      </c>
      <c r="P10" s="125" t="s">
        <v>89</v>
      </c>
      <c r="Q10">
        <f t="shared" si="0"/>
        <v>5.6013579999999993E-2</v>
      </c>
      <c r="R10" s="29">
        <f>E187*1000</f>
        <v>56.01357999999999</v>
      </c>
    </row>
    <row r="11" spans="1:18" x14ac:dyDescent="0.25">
      <c r="A11" s="4">
        <v>36440</v>
      </c>
      <c r="B11" s="29">
        <v>0</v>
      </c>
      <c r="C11" s="29">
        <v>0</v>
      </c>
      <c r="D11" s="4">
        <f t="shared" si="1"/>
        <v>36440</v>
      </c>
      <c r="E11">
        <f>SUM($B$4:B10)/1000</f>
        <v>0</v>
      </c>
      <c r="F11">
        <f>SUM($C$4:C10)/1000</f>
        <v>2.9580999999999997E-4</v>
      </c>
      <c r="P11" s="125" t="s">
        <v>90</v>
      </c>
      <c r="Q11">
        <f t="shared" si="0"/>
        <v>6.9003126595187605E-2</v>
      </c>
      <c r="R11" s="29">
        <f>F187*1000</f>
        <v>69.003126595187609</v>
      </c>
    </row>
    <row r="12" spans="1:18" x14ac:dyDescent="0.25">
      <c r="A12" s="4">
        <v>36441</v>
      </c>
      <c r="B12" s="29">
        <v>0</v>
      </c>
      <c r="C12" s="29">
        <v>0</v>
      </c>
      <c r="D12" s="4">
        <f t="shared" si="1"/>
        <v>36441</v>
      </c>
      <c r="E12">
        <f>SUM($B$4:B11)/1000</f>
        <v>0</v>
      </c>
      <c r="F12">
        <f>SUM($C$4:C11)/1000</f>
        <v>2.9580999999999997E-4</v>
      </c>
    </row>
    <row r="13" spans="1:18" x14ac:dyDescent="0.25">
      <c r="A13" s="4">
        <v>36442</v>
      </c>
      <c r="B13" s="29">
        <v>0</v>
      </c>
      <c r="C13" s="29">
        <v>0</v>
      </c>
      <c r="D13" s="4">
        <f t="shared" si="1"/>
        <v>36442</v>
      </c>
      <c r="E13">
        <f>SUM($B$4:B12)/1000</f>
        <v>0</v>
      </c>
      <c r="F13">
        <f>SUM($C$4:C12)/1000</f>
        <v>2.9580999999999997E-4</v>
      </c>
    </row>
    <row r="14" spans="1:18" x14ac:dyDescent="0.25">
      <c r="A14" s="4">
        <v>36443</v>
      </c>
      <c r="B14" s="29">
        <v>0</v>
      </c>
      <c r="C14" s="29">
        <v>0</v>
      </c>
      <c r="D14" s="4">
        <f t="shared" si="1"/>
        <v>36443</v>
      </c>
      <c r="E14">
        <f>SUM($B$4:B13)/1000</f>
        <v>0</v>
      </c>
      <c r="F14">
        <f>SUM($C$4:C13)/1000</f>
        <v>2.9580999999999997E-4</v>
      </c>
    </row>
    <row r="15" spans="1:18" x14ac:dyDescent="0.25">
      <c r="A15" s="4">
        <v>36444</v>
      </c>
      <c r="B15" s="29">
        <v>0</v>
      </c>
      <c r="C15" s="29">
        <v>6.9999999E-6</v>
      </c>
      <c r="D15" s="4">
        <f t="shared" si="1"/>
        <v>36444</v>
      </c>
      <c r="E15">
        <f>SUM($B$4:B14)/1000</f>
        <v>0</v>
      </c>
      <c r="F15">
        <f>SUM($C$4:C14)/1000</f>
        <v>2.9580999999999997E-4</v>
      </c>
    </row>
    <row r="16" spans="1:18" x14ac:dyDescent="0.25">
      <c r="A16" s="4">
        <v>36445</v>
      </c>
      <c r="B16" s="29">
        <v>0</v>
      </c>
      <c r="C16" s="29">
        <v>0</v>
      </c>
      <c r="D16" s="4">
        <f t="shared" si="1"/>
        <v>36445</v>
      </c>
      <c r="E16">
        <f>SUM($B$4:B15)/1000</f>
        <v>0</v>
      </c>
      <c r="F16">
        <f>SUM($C$4:C15)/1000</f>
        <v>2.9581699999989996E-4</v>
      </c>
    </row>
    <row r="17" spans="1:8" x14ac:dyDescent="0.25">
      <c r="A17" s="4">
        <v>36446</v>
      </c>
      <c r="B17" s="29">
        <v>0</v>
      </c>
      <c r="C17" s="29">
        <v>0</v>
      </c>
      <c r="D17" s="4">
        <f t="shared" si="1"/>
        <v>36446</v>
      </c>
      <c r="E17">
        <f>SUM($B$4:B16)/1000</f>
        <v>0</v>
      </c>
      <c r="F17">
        <f>SUM($C$4:C16)/1000</f>
        <v>2.9581699999989996E-4</v>
      </c>
    </row>
    <row r="18" spans="1:8" x14ac:dyDescent="0.25">
      <c r="A18" s="4">
        <v>36447</v>
      </c>
      <c r="B18" s="29">
        <v>0</v>
      </c>
      <c r="C18" s="29">
        <v>0</v>
      </c>
      <c r="D18" s="4">
        <f t="shared" si="1"/>
        <v>36447</v>
      </c>
      <c r="E18">
        <f>SUM($B$4:B17)/1000</f>
        <v>0</v>
      </c>
      <c r="F18">
        <f>SUM($C$4:C17)/1000</f>
        <v>2.9581699999989996E-4</v>
      </c>
    </row>
    <row r="19" spans="1:8" x14ac:dyDescent="0.25">
      <c r="A19" s="4">
        <v>36448</v>
      </c>
      <c r="B19" s="29">
        <v>0</v>
      </c>
      <c r="C19" s="29">
        <v>0</v>
      </c>
      <c r="D19" s="4">
        <f t="shared" si="1"/>
        <v>36448</v>
      </c>
      <c r="E19">
        <f>SUM($B$4:B18)/1000</f>
        <v>0</v>
      </c>
      <c r="F19">
        <f>SUM($C$4:C18)/1000</f>
        <v>2.9581699999989996E-4</v>
      </c>
    </row>
    <row r="20" spans="1:8" x14ac:dyDescent="0.25">
      <c r="A20" s="4">
        <v>36449</v>
      </c>
      <c r="B20" s="29">
        <v>0</v>
      </c>
      <c r="C20" s="29">
        <v>0</v>
      </c>
      <c r="D20" s="4">
        <f t="shared" si="1"/>
        <v>36449</v>
      </c>
      <c r="E20">
        <f>SUM($B$4:B19)/1000</f>
        <v>0</v>
      </c>
      <c r="F20">
        <f>SUM($C$4:C19)/1000</f>
        <v>2.9581699999989996E-4</v>
      </c>
    </row>
    <row r="21" spans="1:8" x14ac:dyDescent="0.25">
      <c r="A21" s="4">
        <v>36450</v>
      </c>
      <c r="B21" s="29">
        <v>0</v>
      </c>
      <c r="C21" s="29">
        <v>0</v>
      </c>
      <c r="D21" s="4">
        <f t="shared" si="1"/>
        <v>36450</v>
      </c>
      <c r="E21">
        <f>SUM($B$4:B20)/1000</f>
        <v>0</v>
      </c>
      <c r="F21">
        <f>SUM($C$4:C20)/1000</f>
        <v>2.9581699999989996E-4</v>
      </c>
      <c r="H21" s="39"/>
    </row>
    <row r="22" spans="1:8" x14ac:dyDescent="0.25">
      <c r="A22" s="4">
        <v>36451</v>
      </c>
      <c r="B22" s="29">
        <v>0</v>
      </c>
      <c r="C22" s="29">
        <v>0</v>
      </c>
      <c r="D22" s="4">
        <f t="shared" si="1"/>
        <v>36451</v>
      </c>
      <c r="E22">
        <f>SUM($B$4:B21)/1000</f>
        <v>0</v>
      </c>
      <c r="F22">
        <f>SUM($C$4:C21)/1000</f>
        <v>2.9581699999989996E-4</v>
      </c>
    </row>
    <row r="23" spans="1:8" x14ac:dyDescent="0.25">
      <c r="A23" s="4">
        <v>36452</v>
      </c>
      <c r="B23" s="29">
        <v>0</v>
      </c>
      <c r="C23" s="29">
        <v>0</v>
      </c>
      <c r="D23" s="4">
        <f t="shared" si="1"/>
        <v>36452</v>
      </c>
      <c r="E23">
        <f>SUM($B$4:B22)/1000</f>
        <v>0</v>
      </c>
      <c r="F23">
        <f>SUM($C$4:C22)/1000</f>
        <v>2.9581699999989996E-4</v>
      </c>
    </row>
    <row r="24" spans="1:8" x14ac:dyDescent="0.25">
      <c r="A24" s="4">
        <v>36453</v>
      </c>
      <c r="B24" s="29">
        <v>0</v>
      </c>
      <c r="C24" s="29">
        <v>0</v>
      </c>
      <c r="D24" s="4">
        <f t="shared" si="1"/>
        <v>36453</v>
      </c>
      <c r="E24">
        <f>SUM($B$4:B23)/1000</f>
        <v>0</v>
      </c>
      <c r="F24">
        <f>SUM($C$4:C23)/1000</f>
        <v>2.9581699999989996E-4</v>
      </c>
    </row>
    <row r="25" spans="1:8" x14ac:dyDescent="0.25">
      <c r="A25" s="4">
        <v>36454</v>
      </c>
      <c r="B25" s="29">
        <v>0</v>
      </c>
      <c r="C25" s="29">
        <v>0</v>
      </c>
      <c r="D25" s="4">
        <f t="shared" si="1"/>
        <v>36454</v>
      </c>
      <c r="E25">
        <f>SUM($B$4:B24)/1000</f>
        <v>0</v>
      </c>
      <c r="F25">
        <f>SUM($C$4:C24)/1000</f>
        <v>2.9581699999989996E-4</v>
      </c>
    </row>
    <row r="26" spans="1:8" x14ac:dyDescent="0.25">
      <c r="A26" s="4">
        <v>36455</v>
      </c>
      <c r="B26" s="29">
        <v>0</v>
      </c>
      <c r="C26" s="29">
        <v>0</v>
      </c>
      <c r="D26" s="4">
        <f t="shared" si="1"/>
        <v>36455</v>
      </c>
      <c r="E26">
        <f>SUM($B$4:B25)/1000</f>
        <v>0</v>
      </c>
      <c r="F26">
        <f>SUM($C$4:C25)/1000</f>
        <v>2.9581699999989996E-4</v>
      </c>
    </row>
    <row r="27" spans="1:8" x14ac:dyDescent="0.25">
      <c r="A27" s="4">
        <v>36456</v>
      </c>
      <c r="B27" s="29">
        <v>0</v>
      </c>
      <c r="C27" s="29">
        <v>0</v>
      </c>
      <c r="D27" s="4">
        <f t="shared" si="1"/>
        <v>36456</v>
      </c>
      <c r="E27">
        <f>SUM($B$4:B26)/1000</f>
        <v>0</v>
      </c>
      <c r="F27">
        <f>SUM($C$4:C26)/1000</f>
        <v>2.9581699999989996E-4</v>
      </c>
    </row>
    <row r="28" spans="1:8" x14ac:dyDescent="0.25">
      <c r="A28" s="4">
        <v>36457</v>
      </c>
      <c r="B28" s="29">
        <v>0</v>
      </c>
      <c r="C28" s="29">
        <v>0</v>
      </c>
      <c r="D28" s="4">
        <f t="shared" si="1"/>
        <v>36457</v>
      </c>
      <c r="E28">
        <f>SUM($B$4:B27)/1000</f>
        <v>0</v>
      </c>
      <c r="F28">
        <f>SUM($C$4:C27)/1000</f>
        <v>2.9581699999989996E-4</v>
      </c>
    </row>
    <row r="29" spans="1:8" x14ac:dyDescent="0.25">
      <c r="A29" s="4">
        <v>36458</v>
      </c>
      <c r="B29" s="29">
        <v>0</v>
      </c>
      <c r="C29" s="29">
        <v>0</v>
      </c>
      <c r="D29" s="4">
        <f t="shared" si="1"/>
        <v>36458</v>
      </c>
      <c r="E29">
        <f>SUM($B$4:B28)/1000</f>
        <v>0</v>
      </c>
      <c r="F29">
        <f>SUM($C$4:C28)/1000</f>
        <v>2.9581699999989996E-4</v>
      </c>
    </row>
    <row r="30" spans="1:8" x14ac:dyDescent="0.25">
      <c r="A30" s="4">
        <v>36459</v>
      </c>
      <c r="B30" s="29">
        <v>0</v>
      </c>
      <c r="C30" s="29">
        <v>0</v>
      </c>
      <c r="D30" s="4">
        <f t="shared" si="1"/>
        <v>36459</v>
      </c>
      <c r="E30">
        <f>SUM($B$4:B29)/1000</f>
        <v>0</v>
      </c>
      <c r="F30">
        <f>SUM($C$4:C29)/1000</f>
        <v>2.9581699999989996E-4</v>
      </c>
    </row>
    <row r="31" spans="1:8" x14ac:dyDescent="0.25">
      <c r="A31" s="4">
        <v>36460</v>
      </c>
      <c r="B31" s="29">
        <v>0</v>
      </c>
      <c r="C31" s="29">
        <v>0</v>
      </c>
      <c r="D31" s="4">
        <f t="shared" si="1"/>
        <v>36460</v>
      </c>
      <c r="E31">
        <f>SUM($B$4:B30)/1000</f>
        <v>0</v>
      </c>
      <c r="F31">
        <f>SUM($C$4:C30)/1000</f>
        <v>2.9581699999989996E-4</v>
      </c>
    </row>
    <row r="32" spans="1:8" x14ac:dyDescent="0.25">
      <c r="A32" s="4">
        <v>36461</v>
      </c>
      <c r="B32" s="29">
        <v>0</v>
      </c>
      <c r="C32" s="29">
        <v>0</v>
      </c>
      <c r="D32" s="4">
        <f t="shared" si="1"/>
        <v>36461</v>
      </c>
      <c r="E32">
        <f>SUM($B$4:B31)/1000</f>
        <v>0</v>
      </c>
      <c r="F32">
        <f>SUM($C$4:C31)/1000</f>
        <v>2.9581699999989996E-4</v>
      </c>
    </row>
    <row r="33" spans="1:6" x14ac:dyDescent="0.25">
      <c r="A33" s="4">
        <v>36462</v>
      </c>
      <c r="B33" s="29">
        <v>0</v>
      </c>
      <c r="C33" s="29">
        <v>0</v>
      </c>
      <c r="D33" s="4">
        <f t="shared" si="1"/>
        <v>36462</v>
      </c>
      <c r="E33">
        <f>SUM($B$4:B32)/1000</f>
        <v>0</v>
      </c>
      <c r="F33">
        <f>SUM($C$4:C32)/1000</f>
        <v>2.9581699999989996E-4</v>
      </c>
    </row>
    <row r="34" spans="1:6" x14ac:dyDescent="0.25">
      <c r="A34" s="4">
        <v>36463</v>
      </c>
      <c r="B34" s="29">
        <v>0</v>
      </c>
      <c r="C34" s="29">
        <v>0</v>
      </c>
      <c r="D34" s="4">
        <f t="shared" si="1"/>
        <v>36463</v>
      </c>
      <c r="E34">
        <f>SUM($B$4:B33)/1000</f>
        <v>0</v>
      </c>
      <c r="F34">
        <f>SUM($C$4:C33)/1000</f>
        <v>2.9581699999989996E-4</v>
      </c>
    </row>
    <row r="35" spans="1:6" x14ac:dyDescent="0.25">
      <c r="A35" s="4">
        <v>36464</v>
      </c>
      <c r="B35" s="29">
        <v>0</v>
      </c>
      <c r="C35" s="29">
        <v>0</v>
      </c>
      <c r="D35" s="4">
        <f t="shared" si="1"/>
        <v>36464</v>
      </c>
      <c r="E35">
        <f>SUM($B$4:B34)/1000</f>
        <v>0</v>
      </c>
      <c r="F35">
        <f>SUM($C$4:C34)/1000</f>
        <v>2.9581699999989996E-4</v>
      </c>
    </row>
    <row r="36" spans="1:6" x14ac:dyDescent="0.25">
      <c r="A36" s="4">
        <v>36465</v>
      </c>
      <c r="B36" s="29">
        <v>0</v>
      </c>
      <c r="C36" s="29">
        <v>0</v>
      </c>
      <c r="D36" s="4">
        <f t="shared" si="1"/>
        <v>36465</v>
      </c>
      <c r="E36">
        <f>SUM($B$4:B35)/1000</f>
        <v>0</v>
      </c>
      <c r="F36">
        <f>SUM($C$4:C35)/1000</f>
        <v>2.9581699999989996E-4</v>
      </c>
    </row>
    <row r="37" spans="1:6" x14ac:dyDescent="0.25">
      <c r="A37" s="4">
        <v>36466</v>
      </c>
      <c r="B37" s="29">
        <v>0</v>
      </c>
      <c r="C37" s="29">
        <v>0</v>
      </c>
      <c r="D37" s="4">
        <f t="shared" si="1"/>
        <v>36466</v>
      </c>
      <c r="E37">
        <f>SUM($B$4:B36)/1000</f>
        <v>0</v>
      </c>
      <c r="F37">
        <f>SUM($C$4:C36)/1000</f>
        <v>2.9581699999989996E-4</v>
      </c>
    </row>
    <row r="38" spans="1:6" x14ac:dyDescent="0.25">
      <c r="A38" s="4">
        <v>36467</v>
      </c>
      <c r="B38" s="29">
        <v>0</v>
      </c>
      <c r="C38" s="29">
        <v>0</v>
      </c>
      <c r="D38" s="4">
        <f t="shared" si="1"/>
        <v>36467</v>
      </c>
      <c r="E38">
        <f>SUM($B$4:B37)/1000</f>
        <v>0</v>
      </c>
      <c r="F38">
        <f>SUM($C$4:C37)/1000</f>
        <v>2.9581699999989996E-4</v>
      </c>
    </row>
    <row r="39" spans="1:6" x14ac:dyDescent="0.25">
      <c r="A39" s="4">
        <v>36468</v>
      </c>
      <c r="B39" s="29">
        <v>0</v>
      </c>
      <c r="C39" s="29">
        <v>0</v>
      </c>
      <c r="D39" s="4">
        <f t="shared" si="1"/>
        <v>36468</v>
      </c>
      <c r="E39">
        <f>SUM($B$4:B38)/1000</f>
        <v>0</v>
      </c>
      <c r="F39">
        <f>SUM($C$4:C38)/1000</f>
        <v>2.9581699999989996E-4</v>
      </c>
    </row>
    <row r="40" spans="1:6" x14ac:dyDescent="0.25">
      <c r="A40" s="4">
        <v>36469</v>
      </c>
      <c r="B40" s="29">
        <v>0</v>
      </c>
      <c r="C40" s="29">
        <v>0</v>
      </c>
      <c r="D40" s="4">
        <f t="shared" si="1"/>
        <v>36469</v>
      </c>
      <c r="E40">
        <f>SUM($B$4:B39)/1000</f>
        <v>0</v>
      </c>
      <c r="F40">
        <f>SUM($C$4:C39)/1000</f>
        <v>2.9581699999989996E-4</v>
      </c>
    </row>
    <row r="41" spans="1:6" x14ac:dyDescent="0.25">
      <c r="A41" s="4">
        <v>36470</v>
      </c>
      <c r="B41" s="29">
        <v>0</v>
      </c>
      <c r="C41" s="29">
        <v>0</v>
      </c>
      <c r="D41" s="4">
        <f t="shared" si="1"/>
        <v>36470</v>
      </c>
      <c r="E41">
        <f>SUM($B$4:B40)/1000</f>
        <v>0</v>
      </c>
      <c r="F41">
        <f>SUM($C$4:C40)/1000</f>
        <v>2.9581699999989996E-4</v>
      </c>
    </row>
    <row r="42" spans="1:6" x14ac:dyDescent="0.25">
      <c r="A42" s="4">
        <v>36471</v>
      </c>
      <c r="B42" s="29">
        <v>0</v>
      </c>
      <c r="C42" s="29">
        <v>0</v>
      </c>
      <c r="D42" s="4">
        <f t="shared" si="1"/>
        <v>36471</v>
      </c>
      <c r="E42">
        <f>SUM($B$4:B41)/1000</f>
        <v>0</v>
      </c>
      <c r="F42">
        <f>SUM($C$4:C41)/1000</f>
        <v>2.9581699999989996E-4</v>
      </c>
    </row>
    <row r="43" spans="1:6" x14ac:dyDescent="0.25">
      <c r="A43" s="4">
        <v>36472</v>
      </c>
      <c r="B43" s="29">
        <v>0</v>
      </c>
      <c r="C43" s="29">
        <v>0</v>
      </c>
      <c r="D43" s="4">
        <f t="shared" si="1"/>
        <v>36472</v>
      </c>
      <c r="E43">
        <f>SUM($B$4:B42)/1000</f>
        <v>0</v>
      </c>
      <c r="F43">
        <f>SUM($C$4:C42)/1000</f>
        <v>2.9581699999989996E-4</v>
      </c>
    </row>
    <row r="44" spans="1:6" x14ac:dyDescent="0.25">
      <c r="A44" s="4">
        <v>36473</v>
      </c>
      <c r="B44" s="29">
        <v>0</v>
      </c>
      <c r="C44" s="29">
        <v>0</v>
      </c>
      <c r="D44" s="4">
        <f t="shared" si="1"/>
        <v>36473</v>
      </c>
      <c r="E44">
        <f>SUM($B$4:B43)/1000</f>
        <v>0</v>
      </c>
      <c r="F44">
        <f>SUM($C$4:C43)/1000</f>
        <v>2.9581699999989996E-4</v>
      </c>
    </row>
    <row r="45" spans="1:6" x14ac:dyDescent="0.25">
      <c r="A45" s="4">
        <v>36474</v>
      </c>
      <c r="B45" s="29">
        <v>0</v>
      </c>
      <c r="C45" s="29">
        <v>0</v>
      </c>
      <c r="D45" s="4">
        <f t="shared" si="1"/>
        <v>36474</v>
      </c>
      <c r="E45">
        <f>SUM($B$4:B44)/1000</f>
        <v>0</v>
      </c>
      <c r="F45">
        <f>SUM($C$4:C44)/1000</f>
        <v>2.9581699999989996E-4</v>
      </c>
    </row>
    <row r="46" spans="1:6" x14ac:dyDescent="0.25">
      <c r="A46" s="4">
        <v>36475</v>
      </c>
      <c r="B46" s="29">
        <v>0</v>
      </c>
      <c r="C46" s="29">
        <v>0</v>
      </c>
      <c r="D46" s="4">
        <f t="shared" si="1"/>
        <v>36475</v>
      </c>
      <c r="E46">
        <f>SUM($B$4:B45)/1000</f>
        <v>0</v>
      </c>
      <c r="F46">
        <f>SUM($C$4:C45)/1000</f>
        <v>2.9581699999989996E-4</v>
      </c>
    </row>
    <row r="47" spans="1:6" x14ac:dyDescent="0.25">
      <c r="A47" s="4">
        <v>36476</v>
      </c>
      <c r="B47" s="29">
        <v>0</v>
      </c>
      <c r="C47" s="29">
        <v>0</v>
      </c>
      <c r="D47" s="4">
        <f t="shared" si="1"/>
        <v>36476</v>
      </c>
      <c r="E47">
        <f>SUM($B$4:B46)/1000</f>
        <v>0</v>
      </c>
      <c r="F47">
        <f>SUM($C$4:C46)/1000</f>
        <v>2.9581699999989996E-4</v>
      </c>
    </row>
    <row r="48" spans="1:6" x14ac:dyDescent="0.25">
      <c r="A48" s="4">
        <v>36477</v>
      </c>
      <c r="B48" s="29">
        <v>0</v>
      </c>
      <c r="C48" s="29">
        <v>0</v>
      </c>
      <c r="D48" s="4">
        <f t="shared" si="1"/>
        <v>36477</v>
      </c>
      <c r="E48">
        <f>SUM($B$4:B47)/1000</f>
        <v>0</v>
      </c>
      <c r="F48">
        <f>SUM($C$4:C47)/1000</f>
        <v>2.9581699999989996E-4</v>
      </c>
    </row>
    <row r="49" spans="1:6" x14ac:dyDescent="0.25">
      <c r="A49" s="4">
        <v>36478</v>
      </c>
      <c r="B49" s="29">
        <v>0</v>
      </c>
      <c r="C49" s="29">
        <v>0</v>
      </c>
      <c r="D49" s="4">
        <f t="shared" si="1"/>
        <v>36478</v>
      </c>
      <c r="E49">
        <f>SUM($B$4:B48)/1000</f>
        <v>0</v>
      </c>
      <c r="F49">
        <f>SUM($C$4:C48)/1000</f>
        <v>2.9581699999989996E-4</v>
      </c>
    </row>
    <row r="50" spans="1:6" x14ac:dyDescent="0.25">
      <c r="A50" s="4">
        <v>36479</v>
      </c>
      <c r="B50" s="29">
        <v>0</v>
      </c>
      <c r="C50" s="29">
        <v>0</v>
      </c>
      <c r="D50" s="4">
        <f t="shared" si="1"/>
        <v>36479</v>
      </c>
      <c r="E50">
        <f>SUM($B$4:B49)/1000</f>
        <v>0</v>
      </c>
      <c r="F50">
        <f>SUM($C$4:C49)/1000</f>
        <v>2.9581699999989996E-4</v>
      </c>
    </row>
    <row r="51" spans="1:6" x14ac:dyDescent="0.25">
      <c r="A51" s="4">
        <v>36480</v>
      </c>
      <c r="B51" s="29">
        <v>0</v>
      </c>
      <c r="C51" s="29">
        <v>0</v>
      </c>
      <c r="D51" s="4">
        <f t="shared" si="1"/>
        <v>36480</v>
      </c>
      <c r="E51">
        <f>SUM($B$4:B50)/1000</f>
        <v>0</v>
      </c>
      <c r="F51">
        <f>SUM($C$4:C50)/1000</f>
        <v>2.9581699999989996E-4</v>
      </c>
    </row>
    <row r="52" spans="1:6" x14ac:dyDescent="0.25">
      <c r="A52" s="4">
        <v>36481</v>
      </c>
      <c r="B52" s="29">
        <v>0</v>
      </c>
      <c r="C52" s="29">
        <v>0</v>
      </c>
      <c r="D52" s="4">
        <f t="shared" si="1"/>
        <v>36481</v>
      </c>
      <c r="E52">
        <f>SUM($B$4:B51)/1000</f>
        <v>0</v>
      </c>
      <c r="F52">
        <f>SUM($C$4:C51)/1000</f>
        <v>2.9581699999989996E-4</v>
      </c>
    </row>
    <row r="53" spans="1:6" x14ac:dyDescent="0.25">
      <c r="A53" s="4">
        <v>36482</v>
      </c>
      <c r="B53" s="29">
        <v>0</v>
      </c>
      <c r="C53" s="29">
        <v>0</v>
      </c>
      <c r="D53" s="4">
        <f t="shared" si="1"/>
        <v>36482</v>
      </c>
      <c r="E53">
        <f>SUM($B$4:B52)/1000</f>
        <v>0</v>
      </c>
      <c r="F53">
        <f>SUM($C$4:C52)/1000</f>
        <v>2.9581699999989996E-4</v>
      </c>
    </row>
    <row r="54" spans="1:6" x14ac:dyDescent="0.25">
      <c r="A54" s="4">
        <v>36483</v>
      </c>
      <c r="B54" s="29">
        <v>0</v>
      </c>
      <c r="C54" s="29">
        <v>0</v>
      </c>
      <c r="D54" s="4">
        <f t="shared" si="1"/>
        <v>36483</v>
      </c>
      <c r="E54">
        <f>SUM($B$4:B53)/1000</f>
        <v>0</v>
      </c>
      <c r="F54">
        <f>SUM($C$4:C53)/1000</f>
        <v>2.9581699999989996E-4</v>
      </c>
    </row>
    <row r="55" spans="1:6" x14ac:dyDescent="0.25">
      <c r="A55" s="4">
        <v>36484</v>
      </c>
      <c r="B55" s="29">
        <v>0</v>
      </c>
      <c r="C55" s="29">
        <v>0</v>
      </c>
      <c r="D55" s="4">
        <f t="shared" si="1"/>
        <v>36484</v>
      </c>
      <c r="E55">
        <f>SUM($B$4:B54)/1000</f>
        <v>0</v>
      </c>
      <c r="F55">
        <f>SUM($C$4:C54)/1000</f>
        <v>2.9581699999989996E-4</v>
      </c>
    </row>
    <row r="56" spans="1:6" x14ac:dyDescent="0.25">
      <c r="A56" s="4">
        <v>36485</v>
      </c>
      <c r="B56" s="29">
        <v>0</v>
      </c>
      <c r="C56" s="29">
        <v>0</v>
      </c>
      <c r="D56" s="4">
        <f t="shared" si="1"/>
        <v>36485</v>
      </c>
      <c r="E56">
        <f>SUM($B$4:B55)/1000</f>
        <v>0</v>
      </c>
      <c r="F56">
        <f>SUM($C$4:C55)/1000</f>
        <v>2.9581699999989996E-4</v>
      </c>
    </row>
    <row r="57" spans="1:6" x14ac:dyDescent="0.25">
      <c r="A57" s="4">
        <v>36486</v>
      </c>
      <c r="B57" s="29">
        <v>0</v>
      </c>
      <c r="C57" s="29">
        <v>0</v>
      </c>
      <c r="D57" s="4">
        <f t="shared" si="1"/>
        <v>36486</v>
      </c>
      <c r="E57">
        <f>SUM($B$4:B56)/1000</f>
        <v>0</v>
      </c>
      <c r="F57">
        <f>SUM($C$4:C56)/1000</f>
        <v>2.9581699999989996E-4</v>
      </c>
    </row>
    <row r="58" spans="1:6" x14ac:dyDescent="0.25">
      <c r="A58" s="4">
        <v>36487</v>
      </c>
      <c r="B58" s="29">
        <v>0</v>
      </c>
      <c r="C58" s="29">
        <v>0</v>
      </c>
      <c r="D58" s="4">
        <f t="shared" si="1"/>
        <v>36487</v>
      </c>
      <c r="E58">
        <f>SUM($B$4:B57)/1000</f>
        <v>0</v>
      </c>
      <c r="F58">
        <f>SUM($C$4:C57)/1000</f>
        <v>2.9581699999989996E-4</v>
      </c>
    </row>
    <row r="59" spans="1:6" x14ac:dyDescent="0.25">
      <c r="A59" s="4">
        <v>36488</v>
      </c>
      <c r="B59" s="29">
        <v>0</v>
      </c>
      <c r="C59" s="29">
        <v>0</v>
      </c>
      <c r="D59" s="4">
        <f t="shared" si="1"/>
        <v>36488</v>
      </c>
      <c r="E59">
        <f>SUM($B$4:B58)/1000</f>
        <v>0</v>
      </c>
      <c r="F59">
        <f>SUM($C$4:C58)/1000</f>
        <v>2.9581699999989996E-4</v>
      </c>
    </row>
    <row r="60" spans="1:6" x14ac:dyDescent="0.25">
      <c r="A60" s="4">
        <v>36489</v>
      </c>
      <c r="B60" s="29">
        <v>0</v>
      </c>
      <c r="C60" s="29">
        <v>0</v>
      </c>
      <c r="D60" s="4">
        <f t="shared" si="1"/>
        <v>36489</v>
      </c>
      <c r="E60">
        <f>SUM($B$4:B59)/1000</f>
        <v>0</v>
      </c>
      <c r="F60">
        <f>SUM($C$4:C59)/1000</f>
        <v>2.9581699999989996E-4</v>
      </c>
    </row>
    <row r="61" spans="1:6" x14ac:dyDescent="0.25">
      <c r="A61" s="4">
        <v>36490</v>
      </c>
      <c r="B61" s="29">
        <v>0</v>
      </c>
      <c r="C61" s="29">
        <v>6.3270000000000007E-2</v>
      </c>
      <c r="D61" s="4">
        <f t="shared" si="1"/>
        <v>36490</v>
      </c>
      <c r="E61">
        <f>SUM($B$4:B60)/1000</f>
        <v>0</v>
      </c>
      <c r="F61">
        <f>SUM($C$4:C60)/1000</f>
        <v>2.9581699999989996E-4</v>
      </c>
    </row>
    <row r="62" spans="1:6" x14ac:dyDescent="0.25">
      <c r="A62" s="4">
        <v>36491</v>
      </c>
      <c r="B62" s="29">
        <v>0</v>
      </c>
      <c r="C62" s="29">
        <v>6.5549999999999997E-2</v>
      </c>
      <c r="D62" s="4">
        <f t="shared" si="1"/>
        <v>36491</v>
      </c>
      <c r="E62">
        <f>SUM($B$4:B61)/1000</f>
        <v>0</v>
      </c>
      <c r="F62">
        <f>SUM($C$4:C61)/1000</f>
        <v>3.5908699999989994E-4</v>
      </c>
    </row>
    <row r="63" spans="1:6" x14ac:dyDescent="0.25">
      <c r="A63" s="4">
        <v>36492</v>
      </c>
      <c r="B63" s="29">
        <v>0</v>
      </c>
      <c r="C63" s="29">
        <v>1.00309</v>
      </c>
      <c r="D63" s="4">
        <f t="shared" si="1"/>
        <v>36492</v>
      </c>
      <c r="E63">
        <f>SUM($B$4:B62)/1000</f>
        <v>0</v>
      </c>
      <c r="F63">
        <f>SUM($C$4:C62)/1000</f>
        <v>4.2463699999989994E-4</v>
      </c>
    </row>
    <row r="64" spans="1:6" x14ac:dyDescent="0.25">
      <c r="A64" s="4">
        <v>36493</v>
      </c>
      <c r="B64" s="29">
        <v>0</v>
      </c>
      <c r="C64" s="29">
        <v>0</v>
      </c>
      <c r="D64" s="4">
        <f t="shared" si="1"/>
        <v>36493</v>
      </c>
      <c r="E64">
        <f>SUM($B$4:B63)/1000</f>
        <v>0</v>
      </c>
      <c r="F64">
        <f>SUM($C$4:C63)/1000</f>
        <v>1.4277269999999E-3</v>
      </c>
    </row>
    <row r="65" spans="1:6" x14ac:dyDescent="0.25">
      <c r="A65" s="4">
        <v>36494</v>
      </c>
      <c r="B65" s="29">
        <v>0</v>
      </c>
      <c r="C65" s="29">
        <v>1.9E-3</v>
      </c>
      <c r="D65" s="4">
        <f t="shared" si="1"/>
        <v>36494</v>
      </c>
      <c r="E65">
        <f>SUM($B$4:B64)/1000</f>
        <v>0</v>
      </c>
      <c r="F65">
        <f>SUM($C$4:C64)/1000</f>
        <v>1.4277269999999E-3</v>
      </c>
    </row>
    <row r="66" spans="1:6" x14ac:dyDescent="0.25">
      <c r="A66" s="4">
        <v>36495</v>
      </c>
      <c r="B66" s="29">
        <v>0</v>
      </c>
      <c r="C66" s="29">
        <v>0</v>
      </c>
      <c r="D66" s="4">
        <f t="shared" si="1"/>
        <v>36495</v>
      </c>
      <c r="E66">
        <f>SUM($B$4:B65)/1000</f>
        <v>0</v>
      </c>
      <c r="F66">
        <f>SUM($C$4:C65)/1000</f>
        <v>1.4296269999999E-3</v>
      </c>
    </row>
    <row r="67" spans="1:6" x14ac:dyDescent="0.25">
      <c r="A67" s="4">
        <v>36496</v>
      </c>
      <c r="B67" s="29">
        <v>0.54668000000000005</v>
      </c>
      <c r="C67" s="29">
        <v>0</v>
      </c>
      <c r="D67" s="4">
        <f t="shared" si="1"/>
        <v>36496</v>
      </c>
      <c r="E67">
        <f>SUM($B$4:B66)/1000</f>
        <v>0</v>
      </c>
      <c r="F67">
        <f>SUM($C$4:C66)/1000</f>
        <v>1.4296269999999E-3</v>
      </c>
    </row>
    <row r="68" spans="1:6" x14ac:dyDescent="0.25">
      <c r="A68" s="4">
        <v>36497</v>
      </c>
      <c r="B68" s="29">
        <v>1.192E-2</v>
      </c>
      <c r="C68" s="29">
        <v>0</v>
      </c>
      <c r="D68" s="4">
        <f t="shared" si="1"/>
        <v>36497</v>
      </c>
      <c r="E68">
        <f>SUM($B$4:B67)/1000</f>
        <v>5.4668000000000002E-4</v>
      </c>
      <c r="F68">
        <f>SUM($C$4:C67)/1000</f>
        <v>1.4296269999999E-3</v>
      </c>
    </row>
    <row r="69" spans="1:6" x14ac:dyDescent="0.25">
      <c r="A69" s="4">
        <v>36498</v>
      </c>
      <c r="B69" s="29">
        <v>0</v>
      </c>
      <c r="C69" s="29">
        <v>0</v>
      </c>
      <c r="D69" s="4">
        <f t="shared" si="1"/>
        <v>36498</v>
      </c>
      <c r="E69">
        <f>SUM($B$4:B68)/1000</f>
        <v>5.5860000000000013E-4</v>
      </c>
      <c r="F69">
        <f>SUM($C$4:C68)/1000</f>
        <v>1.4296269999999E-3</v>
      </c>
    </row>
    <row r="70" spans="1:6" x14ac:dyDescent="0.25">
      <c r="A70" s="4">
        <v>36499</v>
      </c>
      <c r="B70" s="29">
        <v>0</v>
      </c>
      <c r="C70" s="29">
        <v>0</v>
      </c>
      <c r="D70" s="4">
        <f t="shared" ref="D70:D133" si="2">A70</f>
        <v>36499</v>
      </c>
      <c r="E70">
        <f>SUM($B$4:B69)/1000</f>
        <v>5.5860000000000013E-4</v>
      </c>
      <c r="F70">
        <f>SUM($C$4:C69)/1000</f>
        <v>1.4296269999999E-3</v>
      </c>
    </row>
    <row r="71" spans="1:6" x14ac:dyDescent="0.25">
      <c r="A71" s="4">
        <v>36500</v>
      </c>
      <c r="B71" s="29">
        <v>0.56835000000000002</v>
      </c>
      <c r="C71" s="29">
        <v>0</v>
      </c>
      <c r="D71" s="4">
        <f t="shared" si="2"/>
        <v>36500</v>
      </c>
      <c r="E71">
        <f>SUM($B$4:B70)/1000</f>
        <v>5.5860000000000013E-4</v>
      </c>
      <c r="F71">
        <f>SUM($C$4:C70)/1000</f>
        <v>1.4296269999999E-3</v>
      </c>
    </row>
    <row r="72" spans="1:6" x14ac:dyDescent="0.25">
      <c r="A72" s="4">
        <v>36501</v>
      </c>
      <c r="B72" s="29">
        <v>1.1469499999999999</v>
      </c>
      <c r="C72" s="29">
        <v>0</v>
      </c>
      <c r="D72" s="4">
        <f t="shared" si="2"/>
        <v>36501</v>
      </c>
      <c r="E72">
        <f>SUM($B$4:B71)/1000</f>
        <v>1.12695E-3</v>
      </c>
      <c r="F72">
        <f>SUM($C$4:C71)/1000</f>
        <v>1.4296269999999E-3</v>
      </c>
    </row>
    <row r="73" spans="1:6" x14ac:dyDescent="0.25">
      <c r="A73" s="4">
        <v>36502</v>
      </c>
      <c r="B73" s="29">
        <v>0.85558000000000001</v>
      </c>
      <c r="C73" s="29">
        <v>0</v>
      </c>
      <c r="D73" s="4">
        <f t="shared" si="2"/>
        <v>36502</v>
      </c>
      <c r="E73">
        <f>SUM($B$4:B72)/1000</f>
        <v>2.2739000000000001E-3</v>
      </c>
      <c r="F73">
        <f>SUM($C$4:C72)/1000</f>
        <v>1.4296269999999E-3</v>
      </c>
    </row>
    <row r="74" spans="1:6" x14ac:dyDescent="0.25">
      <c r="A74" s="4">
        <v>36503</v>
      </c>
      <c r="B74" s="29">
        <v>1.4298999999999999</v>
      </c>
      <c r="C74" s="29">
        <v>0</v>
      </c>
      <c r="D74" s="4">
        <f t="shared" si="2"/>
        <v>36503</v>
      </c>
      <c r="E74">
        <f>SUM($B$4:B73)/1000</f>
        <v>3.12948E-3</v>
      </c>
      <c r="F74">
        <f>SUM($C$4:C73)/1000</f>
        <v>1.4296269999999E-3</v>
      </c>
    </row>
    <row r="75" spans="1:6" x14ac:dyDescent="0.25">
      <c r="A75" s="4">
        <v>36504</v>
      </c>
      <c r="B75" s="29">
        <v>0.58842000000000005</v>
      </c>
      <c r="C75" s="29">
        <v>6.3930000000000001E-2</v>
      </c>
      <c r="D75" s="4">
        <f t="shared" si="2"/>
        <v>36504</v>
      </c>
      <c r="E75">
        <f>SUM($B$4:B74)/1000</f>
        <v>4.55938E-3</v>
      </c>
      <c r="F75">
        <f>SUM($C$4:C74)/1000</f>
        <v>1.4296269999999E-3</v>
      </c>
    </row>
    <row r="76" spans="1:6" x14ac:dyDescent="0.25">
      <c r="A76" s="4">
        <v>36505</v>
      </c>
      <c r="B76" s="29">
        <v>7.7864699999999996</v>
      </c>
      <c r="C76" s="29">
        <v>8.8000000000000003E-4</v>
      </c>
      <c r="D76" s="4">
        <f t="shared" si="2"/>
        <v>36505</v>
      </c>
      <c r="E76">
        <f>SUM($B$4:B75)/1000</f>
        <v>5.1478000000000001E-3</v>
      </c>
      <c r="F76">
        <f>SUM($C$4:C75)/1000</f>
        <v>1.4935569999999002E-3</v>
      </c>
    </row>
    <row r="77" spans="1:6" x14ac:dyDescent="0.25">
      <c r="A77" s="4">
        <v>36506</v>
      </c>
      <c r="B77" s="29">
        <v>3.15286</v>
      </c>
      <c r="C77" s="29">
        <v>0.45667000000000002</v>
      </c>
      <c r="D77" s="4">
        <f t="shared" si="2"/>
        <v>36506</v>
      </c>
      <c r="E77">
        <f>SUM($B$4:B76)/1000</f>
        <v>1.2934269999999999E-2</v>
      </c>
      <c r="F77">
        <f>SUM($C$4:C76)/1000</f>
        <v>1.4944369999999002E-3</v>
      </c>
    </row>
    <row r="78" spans="1:6" x14ac:dyDescent="0.25">
      <c r="A78" s="4">
        <v>36507</v>
      </c>
      <c r="B78" s="29">
        <v>2.1412399999999998</v>
      </c>
      <c r="C78" s="29">
        <v>0</v>
      </c>
      <c r="D78" s="4">
        <f t="shared" si="2"/>
        <v>36507</v>
      </c>
      <c r="E78">
        <f>SUM($B$4:B77)/1000</f>
        <v>1.6087129999999998E-2</v>
      </c>
      <c r="F78">
        <f>SUM($C$4:C77)/1000</f>
        <v>1.9511069999998999E-3</v>
      </c>
    </row>
    <row r="79" spans="1:6" x14ac:dyDescent="0.25">
      <c r="A79" s="4">
        <v>36508</v>
      </c>
      <c r="B79" s="29">
        <v>1.8408800000000001</v>
      </c>
      <c r="C79" s="29">
        <v>0</v>
      </c>
      <c r="D79" s="4">
        <f t="shared" si="2"/>
        <v>36508</v>
      </c>
      <c r="E79">
        <f>SUM($B$4:B78)/1000</f>
        <v>1.8228369999999997E-2</v>
      </c>
      <c r="F79">
        <f>SUM($C$4:C78)/1000</f>
        <v>1.9511069999998999E-3</v>
      </c>
    </row>
    <row r="80" spans="1:6" x14ac:dyDescent="0.25">
      <c r="A80" s="4">
        <v>36509</v>
      </c>
      <c r="B80" s="29">
        <v>3.3149999999999999E-2</v>
      </c>
      <c r="C80" s="29">
        <v>0</v>
      </c>
      <c r="D80" s="4">
        <f t="shared" si="2"/>
        <v>36509</v>
      </c>
      <c r="E80">
        <f>SUM($B$4:B79)/1000</f>
        <v>2.0069249999999997E-2</v>
      </c>
      <c r="F80">
        <f>SUM($C$4:C79)/1000</f>
        <v>1.9511069999998999E-3</v>
      </c>
    </row>
    <row r="81" spans="1:6" x14ac:dyDescent="0.25">
      <c r="A81" s="4">
        <v>36510</v>
      </c>
      <c r="B81" s="29">
        <v>0.75165999999999999</v>
      </c>
      <c r="C81" s="29">
        <v>0</v>
      </c>
      <c r="D81" s="4">
        <f t="shared" si="2"/>
        <v>36510</v>
      </c>
      <c r="E81">
        <f>SUM($B$4:B80)/1000</f>
        <v>2.0102399999999996E-2</v>
      </c>
      <c r="F81">
        <f>SUM($C$4:C80)/1000</f>
        <v>1.9511069999998999E-3</v>
      </c>
    </row>
    <row r="82" spans="1:6" x14ac:dyDescent="0.25">
      <c r="A82" s="4">
        <v>36511</v>
      </c>
      <c r="B82" s="29">
        <v>0.33606999999999998</v>
      </c>
      <c r="C82" s="29">
        <v>0</v>
      </c>
      <c r="D82" s="4">
        <f t="shared" si="2"/>
        <v>36511</v>
      </c>
      <c r="E82">
        <f>SUM($B$4:B81)/1000</f>
        <v>2.0854059999999997E-2</v>
      </c>
      <c r="F82">
        <f>SUM($C$4:C81)/1000</f>
        <v>1.9511069999998999E-3</v>
      </c>
    </row>
    <row r="83" spans="1:6" x14ac:dyDescent="0.25">
      <c r="A83" s="4">
        <v>36512</v>
      </c>
      <c r="B83" s="29">
        <v>0.65512999999999999</v>
      </c>
      <c r="C83" s="29">
        <v>0</v>
      </c>
      <c r="D83" s="4">
        <f t="shared" si="2"/>
        <v>36512</v>
      </c>
      <c r="E83">
        <f>SUM($B$4:B82)/1000</f>
        <v>2.1190129999999998E-2</v>
      </c>
      <c r="F83">
        <f>SUM($C$4:C82)/1000</f>
        <v>1.9511069999998999E-3</v>
      </c>
    </row>
    <row r="84" spans="1:6" x14ac:dyDescent="0.25">
      <c r="A84" s="4">
        <v>36513</v>
      </c>
      <c r="B84" s="29">
        <v>8.9599999999999992E-3</v>
      </c>
      <c r="C84" s="29">
        <v>0</v>
      </c>
      <c r="D84" s="4">
        <f t="shared" si="2"/>
        <v>36513</v>
      </c>
      <c r="E84">
        <f>SUM($B$4:B83)/1000</f>
        <v>2.1845259999999995E-2</v>
      </c>
      <c r="F84">
        <f>SUM($C$4:C83)/1000</f>
        <v>1.9511069999998999E-3</v>
      </c>
    </row>
    <row r="85" spans="1:6" x14ac:dyDescent="0.25">
      <c r="A85" s="4">
        <v>36514</v>
      </c>
      <c r="B85" s="29">
        <v>0</v>
      </c>
      <c r="C85" s="29">
        <v>0</v>
      </c>
      <c r="D85" s="4">
        <f t="shared" si="2"/>
        <v>36514</v>
      </c>
      <c r="E85">
        <f>SUM($B$4:B84)/1000</f>
        <v>2.1854219999999994E-2</v>
      </c>
      <c r="F85">
        <f>SUM($C$4:C84)/1000</f>
        <v>1.9511069999998999E-3</v>
      </c>
    </row>
    <row r="86" spans="1:6" x14ac:dyDescent="0.25">
      <c r="A86" s="4">
        <v>36515</v>
      </c>
      <c r="B86" s="29">
        <v>0</v>
      </c>
      <c r="C86" s="29">
        <v>0</v>
      </c>
      <c r="D86" s="4">
        <f t="shared" si="2"/>
        <v>36515</v>
      </c>
      <c r="E86">
        <f>SUM($B$4:B85)/1000</f>
        <v>2.1854219999999994E-2</v>
      </c>
      <c r="F86">
        <f>SUM($C$4:C85)/1000</f>
        <v>1.9511069999998999E-3</v>
      </c>
    </row>
    <row r="87" spans="1:6" x14ac:dyDescent="0.25">
      <c r="A87" s="4">
        <v>36516</v>
      </c>
      <c r="B87" s="29">
        <v>0</v>
      </c>
      <c r="C87" s="29">
        <v>0</v>
      </c>
      <c r="D87" s="4">
        <f t="shared" si="2"/>
        <v>36516</v>
      </c>
      <c r="E87">
        <f>SUM($B$4:B86)/1000</f>
        <v>2.1854219999999994E-2</v>
      </c>
      <c r="F87">
        <f>SUM($C$4:C86)/1000</f>
        <v>1.9511069999998999E-3</v>
      </c>
    </row>
    <row r="88" spans="1:6" x14ac:dyDescent="0.25">
      <c r="A88" s="4">
        <v>36517</v>
      </c>
      <c r="B88" s="29">
        <v>0</v>
      </c>
      <c r="C88" s="29">
        <v>0</v>
      </c>
      <c r="D88" s="4">
        <f t="shared" si="2"/>
        <v>36517</v>
      </c>
      <c r="E88">
        <f>SUM($B$4:B87)/1000</f>
        <v>2.1854219999999994E-2</v>
      </c>
      <c r="F88">
        <f>SUM($C$4:C87)/1000</f>
        <v>1.9511069999998999E-3</v>
      </c>
    </row>
    <row r="89" spans="1:6" x14ac:dyDescent="0.25">
      <c r="A89" s="4">
        <v>36518</v>
      </c>
      <c r="B89" s="29">
        <v>0</v>
      </c>
      <c r="C89" s="29">
        <v>0</v>
      </c>
      <c r="D89" s="4">
        <f t="shared" si="2"/>
        <v>36518</v>
      </c>
      <c r="E89">
        <f>SUM($B$4:B88)/1000</f>
        <v>2.1854219999999994E-2</v>
      </c>
      <c r="F89">
        <f>SUM($C$4:C88)/1000</f>
        <v>1.9511069999998999E-3</v>
      </c>
    </row>
    <row r="90" spans="1:6" x14ac:dyDescent="0.25">
      <c r="A90" s="4">
        <v>36519</v>
      </c>
      <c r="B90" s="29">
        <v>0</v>
      </c>
      <c r="C90" s="29">
        <v>0</v>
      </c>
      <c r="D90" s="4">
        <f t="shared" si="2"/>
        <v>36519</v>
      </c>
      <c r="E90">
        <f>SUM($B$4:B89)/1000</f>
        <v>2.1854219999999994E-2</v>
      </c>
      <c r="F90">
        <f>SUM($C$4:C89)/1000</f>
        <v>1.9511069999998999E-3</v>
      </c>
    </row>
    <row r="91" spans="1:6" x14ac:dyDescent="0.25">
      <c r="A91" s="4">
        <v>36520</v>
      </c>
      <c r="B91" s="29">
        <v>0</v>
      </c>
      <c r="C91" s="29">
        <v>0</v>
      </c>
      <c r="D91" s="4">
        <f t="shared" si="2"/>
        <v>36520</v>
      </c>
      <c r="E91">
        <f>SUM($B$4:B90)/1000</f>
        <v>2.1854219999999994E-2</v>
      </c>
      <c r="F91">
        <f>SUM($C$4:C90)/1000</f>
        <v>1.9511069999998999E-3</v>
      </c>
    </row>
    <row r="92" spans="1:6" x14ac:dyDescent="0.25">
      <c r="A92" s="4">
        <v>36521</v>
      </c>
      <c r="B92" s="29">
        <v>0</v>
      </c>
      <c r="C92" s="29">
        <v>0</v>
      </c>
      <c r="D92" s="4">
        <f t="shared" si="2"/>
        <v>36521</v>
      </c>
      <c r="E92">
        <f>SUM($B$4:B91)/1000</f>
        <v>2.1854219999999994E-2</v>
      </c>
      <c r="F92">
        <f>SUM($C$4:C91)/1000</f>
        <v>1.9511069999998999E-3</v>
      </c>
    </row>
    <row r="93" spans="1:6" x14ac:dyDescent="0.25">
      <c r="A93" s="4">
        <v>36522</v>
      </c>
      <c r="B93" s="29">
        <v>0</v>
      </c>
      <c r="C93" s="29">
        <v>0</v>
      </c>
      <c r="D93" s="4">
        <f t="shared" si="2"/>
        <v>36522</v>
      </c>
      <c r="E93">
        <f>SUM($B$4:B92)/1000</f>
        <v>2.1854219999999994E-2</v>
      </c>
      <c r="F93">
        <f>SUM($C$4:C92)/1000</f>
        <v>1.9511069999998999E-3</v>
      </c>
    </row>
    <row r="94" spans="1:6" x14ac:dyDescent="0.25">
      <c r="A94" s="4">
        <v>36523</v>
      </c>
      <c r="B94" s="29">
        <v>0</v>
      </c>
      <c r="C94" s="29">
        <v>0</v>
      </c>
      <c r="D94" s="4">
        <f t="shared" si="2"/>
        <v>36523</v>
      </c>
      <c r="E94">
        <f>SUM($B$4:B93)/1000</f>
        <v>2.1854219999999994E-2</v>
      </c>
      <c r="F94">
        <f>SUM($C$4:C93)/1000</f>
        <v>1.9511069999998999E-3</v>
      </c>
    </row>
    <row r="95" spans="1:6" x14ac:dyDescent="0.25">
      <c r="A95" s="4">
        <v>36524</v>
      </c>
      <c r="B95" s="29">
        <v>0</v>
      </c>
      <c r="C95" s="29">
        <v>0</v>
      </c>
      <c r="D95" s="4">
        <f t="shared" si="2"/>
        <v>36524</v>
      </c>
      <c r="E95">
        <f>SUM($B$4:B94)/1000</f>
        <v>2.1854219999999994E-2</v>
      </c>
      <c r="F95">
        <f>SUM($C$4:C94)/1000</f>
        <v>1.9511069999998999E-3</v>
      </c>
    </row>
    <row r="96" spans="1:6" x14ac:dyDescent="0.25">
      <c r="A96" s="4">
        <v>36525</v>
      </c>
      <c r="B96" s="29">
        <v>0.75836999999999999</v>
      </c>
      <c r="C96" s="29">
        <v>0</v>
      </c>
      <c r="D96" s="4">
        <f t="shared" si="2"/>
        <v>36525</v>
      </c>
      <c r="E96">
        <f>SUM($B$4:B95)/1000</f>
        <v>2.1854219999999994E-2</v>
      </c>
      <c r="F96">
        <f>SUM($C$4:C95)/1000</f>
        <v>1.9511069999998999E-3</v>
      </c>
    </row>
    <row r="97" spans="1:6" x14ac:dyDescent="0.25">
      <c r="A97" s="4">
        <v>36526</v>
      </c>
      <c r="B97" s="29">
        <v>0.79779999999999995</v>
      </c>
      <c r="C97" s="29">
        <v>0</v>
      </c>
      <c r="D97" s="4">
        <f t="shared" si="2"/>
        <v>36526</v>
      </c>
      <c r="E97">
        <f>SUM($B$4:B96)/1000</f>
        <v>2.2612589999999995E-2</v>
      </c>
      <c r="F97">
        <f>SUM($C$4:C96)/1000</f>
        <v>1.9511069999998999E-3</v>
      </c>
    </row>
    <row r="98" spans="1:6" x14ac:dyDescent="0.25">
      <c r="A98" s="4">
        <v>36527</v>
      </c>
      <c r="B98" s="29">
        <v>8.0850000000000005E-2</v>
      </c>
      <c r="C98" s="29">
        <v>0</v>
      </c>
      <c r="D98" s="4">
        <f t="shared" si="2"/>
        <v>36527</v>
      </c>
      <c r="E98">
        <f>SUM($B$4:B97)/1000</f>
        <v>2.3410389999999993E-2</v>
      </c>
      <c r="F98">
        <f>SUM($C$4:C97)/1000</f>
        <v>1.9511069999998999E-3</v>
      </c>
    </row>
    <row r="99" spans="1:6" x14ac:dyDescent="0.25">
      <c r="A99" s="4">
        <v>36528</v>
      </c>
      <c r="B99" s="29">
        <v>0.13829</v>
      </c>
      <c r="C99" s="29">
        <v>0</v>
      </c>
      <c r="D99" s="4">
        <f t="shared" si="2"/>
        <v>36528</v>
      </c>
      <c r="E99">
        <f>SUM($B$4:B98)/1000</f>
        <v>2.3491239999999993E-2</v>
      </c>
      <c r="F99">
        <f>SUM($C$4:C98)/1000</f>
        <v>1.9511069999998999E-3</v>
      </c>
    </row>
    <row r="100" spans="1:6" x14ac:dyDescent="0.25">
      <c r="A100" s="4">
        <v>36529</v>
      </c>
      <c r="B100" s="29">
        <v>1.5499999999999999E-3</v>
      </c>
      <c r="C100" s="29">
        <v>0</v>
      </c>
      <c r="D100" s="4">
        <f t="shared" si="2"/>
        <v>36529</v>
      </c>
      <c r="E100">
        <f>SUM($B$4:B99)/1000</f>
        <v>2.3629529999999996E-2</v>
      </c>
      <c r="F100">
        <f>SUM($C$4:C99)/1000</f>
        <v>1.9511069999998999E-3</v>
      </c>
    </row>
    <row r="101" spans="1:6" x14ac:dyDescent="0.25">
      <c r="A101" s="4">
        <v>36530</v>
      </c>
      <c r="B101" s="29">
        <v>0</v>
      </c>
      <c r="C101" s="29">
        <v>0</v>
      </c>
      <c r="D101" s="4">
        <f t="shared" si="2"/>
        <v>36530</v>
      </c>
      <c r="E101">
        <f>SUM($B$4:B100)/1000</f>
        <v>2.3631079999999999E-2</v>
      </c>
      <c r="F101">
        <f>SUM($C$4:C100)/1000</f>
        <v>1.9511069999998999E-3</v>
      </c>
    </row>
    <row r="102" spans="1:6" x14ac:dyDescent="0.25">
      <c r="A102" s="4">
        <v>36531</v>
      </c>
      <c r="B102" s="29">
        <v>0</v>
      </c>
      <c r="C102" s="29">
        <v>0</v>
      </c>
      <c r="D102" s="4">
        <f t="shared" si="2"/>
        <v>36531</v>
      </c>
      <c r="E102">
        <f>SUM($B$4:B101)/1000</f>
        <v>2.3631079999999999E-2</v>
      </c>
      <c r="F102">
        <f>SUM($C$4:C101)/1000</f>
        <v>1.9511069999998999E-3</v>
      </c>
    </row>
    <row r="103" spans="1:6" x14ac:dyDescent="0.25">
      <c r="A103" s="4">
        <v>36532</v>
      </c>
      <c r="B103" s="29">
        <v>0.12526999999999999</v>
      </c>
      <c r="C103" s="29">
        <v>0</v>
      </c>
      <c r="D103" s="4">
        <f t="shared" si="2"/>
        <v>36532</v>
      </c>
      <c r="E103">
        <f>SUM($B$4:B102)/1000</f>
        <v>2.3631079999999999E-2</v>
      </c>
      <c r="F103">
        <f>SUM($C$4:C102)/1000</f>
        <v>1.9511069999998999E-3</v>
      </c>
    </row>
    <row r="104" spans="1:6" x14ac:dyDescent="0.25">
      <c r="A104" s="4">
        <v>36533</v>
      </c>
      <c r="B104" s="29">
        <v>0.31034</v>
      </c>
      <c r="C104" s="29">
        <v>0</v>
      </c>
      <c r="D104" s="4">
        <f t="shared" si="2"/>
        <v>36533</v>
      </c>
      <c r="E104">
        <f>SUM($B$4:B103)/1000</f>
        <v>2.3756349999999999E-2</v>
      </c>
      <c r="F104">
        <f>SUM($C$4:C103)/1000</f>
        <v>1.9511069999998999E-3</v>
      </c>
    </row>
    <row r="105" spans="1:6" x14ac:dyDescent="0.25">
      <c r="A105" s="4">
        <v>36534</v>
      </c>
      <c r="B105" s="29">
        <v>0.14144999999999999</v>
      </c>
      <c r="C105" s="29">
        <v>0</v>
      </c>
      <c r="D105" s="4">
        <f t="shared" si="2"/>
        <v>36534</v>
      </c>
      <c r="E105">
        <f>SUM($B$4:B104)/1000</f>
        <v>2.4066689999999998E-2</v>
      </c>
      <c r="F105">
        <f>SUM($C$4:C104)/1000</f>
        <v>1.9511069999998999E-3</v>
      </c>
    </row>
    <row r="106" spans="1:6" x14ac:dyDescent="0.25">
      <c r="A106" s="4">
        <v>36535</v>
      </c>
      <c r="B106" s="29">
        <v>0.14018</v>
      </c>
      <c r="C106" s="29">
        <v>0.70579999999999998</v>
      </c>
      <c r="D106" s="4">
        <f t="shared" si="2"/>
        <v>36535</v>
      </c>
      <c r="E106">
        <f>SUM($B$4:B105)/1000</f>
        <v>2.4208139999999996E-2</v>
      </c>
      <c r="F106">
        <f>SUM($C$4:C105)/1000</f>
        <v>1.9511069999998999E-3</v>
      </c>
    </row>
    <row r="107" spans="1:6" x14ac:dyDescent="0.25">
      <c r="A107" s="4">
        <v>36536</v>
      </c>
      <c r="B107" s="29">
        <v>0.13727</v>
      </c>
      <c r="C107" s="29">
        <v>0.53237000000000001</v>
      </c>
      <c r="D107" s="4">
        <f t="shared" si="2"/>
        <v>36536</v>
      </c>
      <c r="E107">
        <f>SUM($B$4:B106)/1000</f>
        <v>2.4348319999999996E-2</v>
      </c>
      <c r="F107">
        <f>SUM($C$4:C106)/1000</f>
        <v>2.6569069999998998E-3</v>
      </c>
    </row>
    <row r="108" spans="1:6" x14ac:dyDescent="0.25">
      <c r="A108" s="4">
        <v>36537</v>
      </c>
      <c r="B108" s="29">
        <v>0.13455</v>
      </c>
      <c r="C108" s="29">
        <v>1.0037100000000001</v>
      </c>
      <c r="D108" s="4">
        <f t="shared" si="2"/>
        <v>36537</v>
      </c>
      <c r="E108">
        <f>SUM($B$4:B107)/1000</f>
        <v>2.4485589999999998E-2</v>
      </c>
      <c r="F108">
        <f>SUM($C$4:C107)/1000</f>
        <v>3.1892769999999002E-3</v>
      </c>
    </row>
    <row r="109" spans="1:6" x14ac:dyDescent="0.25">
      <c r="A109" s="4">
        <v>36538</v>
      </c>
      <c r="B109" s="29">
        <v>0.13649</v>
      </c>
      <c r="C109" s="29">
        <v>2.5400000000000002E-3</v>
      </c>
      <c r="D109" s="4">
        <f t="shared" si="2"/>
        <v>36538</v>
      </c>
      <c r="E109">
        <f>SUM($B$4:B108)/1000</f>
        <v>2.4620139999999999E-2</v>
      </c>
      <c r="F109">
        <f>SUM($C$4:C108)/1000</f>
        <v>4.1929869999998998E-3</v>
      </c>
    </row>
    <row r="110" spans="1:6" x14ac:dyDescent="0.25">
      <c r="A110" s="4">
        <v>36539</v>
      </c>
      <c r="B110" s="29">
        <v>0.13605999999999999</v>
      </c>
      <c r="C110" s="29">
        <v>0</v>
      </c>
      <c r="D110" s="4">
        <f t="shared" si="2"/>
        <v>36539</v>
      </c>
      <c r="E110">
        <f>SUM($B$4:B109)/1000</f>
        <v>2.4756629999999998E-2</v>
      </c>
      <c r="F110">
        <f>SUM($C$4:C109)/1000</f>
        <v>4.1955269999998995E-3</v>
      </c>
    </row>
    <row r="111" spans="1:6" x14ac:dyDescent="0.25">
      <c r="A111" s="4">
        <v>36540</v>
      </c>
      <c r="B111" s="29">
        <v>0.13561000000000001</v>
      </c>
      <c r="C111" s="29">
        <v>0</v>
      </c>
      <c r="D111" s="4">
        <f t="shared" si="2"/>
        <v>36540</v>
      </c>
      <c r="E111">
        <f>SUM($B$4:B110)/1000</f>
        <v>2.4892689999999999E-2</v>
      </c>
      <c r="F111">
        <f>SUM($C$4:C110)/1000</f>
        <v>4.1955269999998995E-3</v>
      </c>
    </row>
    <row r="112" spans="1:6" x14ac:dyDescent="0.25">
      <c r="A112" s="4">
        <v>36541</v>
      </c>
      <c r="B112" s="29">
        <v>0.12866</v>
      </c>
      <c r="C112" s="29">
        <v>2.7437399999999998</v>
      </c>
      <c r="D112" s="4">
        <f t="shared" si="2"/>
        <v>36541</v>
      </c>
      <c r="E112">
        <f>SUM($B$4:B111)/1000</f>
        <v>2.5028299999999996E-2</v>
      </c>
      <c r="F112">
        <f>SUM($C$4:C111)/1000</f>
        <v>4.1955269999998995E-3</v>
      </c>
    </row>
    <row r="113" spans="1:6" x14ac:dyDescent="0.25">
      <c r="A113" s="4">
        <v>36542</v>
      </c>
      <c r="B113" s="29">
        <v>0.13197</v>
      </c>
      <c r="C113" s="29">
        <v>2.1997599999999999</v>
      </c>
      <c r="D113" s="4">
        <f t="shared" si="2"/>
        <v>36542</v>
      </c>
      <c r="E113">
        <f>SUM($B$4:B112)/1000</f>
        <v>2.5156959999999999E-2</v>
      </c>
      <c r="F113">
        <f>SUM($C$4:C112)/1000</f>
        <v>6.9392669999999001E-3</v>
      </c>
    </row>
    <row r="114" spans="1:6" x14ac:dyDescent="0.25">
      <c r="A114" s="4">
        <v>36543</v>
      </c>
      <c r="B114" s="29">
        <v>0.13175000000000001</v>
      </c>
      <c r="C114" s="29">
        <v>2.0068169999998999</v>
      </c>
      <c r="D114" s="4">
        <f t="shared" si="2"/>
        <v>36543</v>
      </c>
      <c r="E114">
        <f>SUM($B$4:B113)/1000</f>
        <v>2.5288929999999998E-2</v>
      </c>
      <c r="F114">
        <f>SUM($C$4:C113)/1000</f>
        <v>9.1390269999998986E-3</v>
      </c>
    </row>
    <row r="115" spans="1:6" x14ac:dyDescent="0.25">
      <c r="A115" s="4">
        <v>36544</v>
      </c>
      <c r="B115" s="29">
        <v>0.14124</v>
      </c>
      <c r="C115" s="29">
        <v>0</v>
      </c>
      <c r="D115" s="4">
        <f t="shared" si="2"/>
        <v>36544</v>
      </c>
      <c r="E115">
        <f>SUM($B$4:B114)/1000</f>
        <v>2.5420679999999998E-2</v>
      </c>
      <c r="F115">
        <f>SUM($C$4:C114)/1000</f>
        <v>1.1145843999999799E-2</v>
      </c>
    </row>
    <row r="116" spans="1:6" x14ac:dyDescent="0.25">
      <c r="A116" s="4">
        <v>36545</v>
      </c>
      <c r="B116" s="29">
        <v>0.14122000000000001</v>
      </c>
      <c r="C116" s="29">
        <v>0</v>
      </c>
      <c r="D116" s="4">
        <f t="shared" si="2"/>
        <v>36545</v>
      </c>
      <c r="E116">
        <f>SUM($B$4:B115)/1000</f>
        <v>2.5561919999999998E-2</v>
      </c>
      <c r="F116">
        <f>SUM($C$4:C115)/1000</f>
        <v>1.1145843999999799E-2</v>
      </c>
    </row>
    <row r="117" spans="1:6" x14ac:dyDescent="0.25">
      <c r="A117" s="4">
        <v>36546</v>
      </c>
      <c r="B117" s="29">
        <v>0.13963999999999999</v>
      </c>
      <c r="C117" s="29">
        <v>0</v>
      </c>
      <c r="D117" s="4">
        <f t="shared" si="2"/>
        <v>36546</v>
      </c>
      <c r="E117">
        <f>SUM($B$4:B116)/1000</f>
        <v>2.5703139999999999E-2</v>
      </c>
      <c r="F117">
        <f>SUM($C$4:C116)/1000</f>
        <v>1.1145843999999799E-2</v>
      </c>
    </row>
    <row r="118" spans="1:6" x14ac:dyDescent="0.25">
      <c r="A118" s="4">
        <v>36547</v>
      </c>
      <c r="B118" s="29">
        <v>0.14047000000000001</v>
      </c>
      <c r="C118" s="29">
        <v>0</v>
      </c>
      <c r="D118" s="4">
        <f t="shared" si="2"/>
        <v>36547</v>
      </c>
      <c r="E118">
        <f>SUM($B$4:B117)/1000</f>
        <v>2.5842779999999999E-2</v>
      </c>
      <c r="F118">
        <f>SUM($C$4:C117)/1000</f>
        <v>1.1145843999999799E-2</v>
      </c>
    </row>
    <row r="119" spans="1:6" x14ac:dyDescent="0.25">
      <c r="A119" s="4">
        <v>36548</v>
      </c>
      <c r="B119" s="29">
        <v>0.1333</v>
      </c>
      <c r="C119" s="29">
        <v>0</v>
      </c>
      <c r="D119" s="4">
        <f t="shared" si="2"/>
        <v>36548</v>
      </c>
      <c r="E119">
        <f>SUM($B$4:B118)/1000</f>
        <v>2.5983249999999999E-2</v>
      </c>
      <c r="F119">
        <f>SUM($C$4:C118)/1000</f>
        <v>1.1145843999999799E-2</v>
      </c>
    </row>
    <row r="120" spans="1:6" x14ac:dyDescent="0.25">
      <c r="A120" s="4">
        <v>36549</v>
      </c>
      <c r="B120" s="29">
        <v>0.14008000000000001</v>
      </c>
      <c r="C120" s="29">
        <v>0</v>
      </c>
      <c r="D120" s="4">
        <f t="shared" si="2"/>
        <v>36549</v>
      </c>
      <c r="E120">
        <f>SUM($B$4:B119)/1000</f>
        <v>2.6116549999999995E-2</v>
      </c>
      <c r="F120">
        <f>SUM($C$4:C119)/1000</f>
        <v>1.1145843999999799E-2</v>
      </c>
    </row>
    <row r="121" spans="1:6" x14ac:dyDescent="0.25">
      <c r="A121" s="4">
        <v>36550</v>
      </c>
      <c r="B121" s="29">
        <v>0.1401</v>
      </c>
      <c r="C121" s="29">
        <v>0.23333999999999999</v>
      </c>
      <c r="D121" s="4">
        <f t="shared" si="2"/>
        <v>36550</v>
      </c>
      <c r="E121">
        <f>SUM($B$4:B120)/1000</f>
        <v>2.6256629999999996E-2</v>
      </c>
      <c r="F121">
        <f>SUM($C$4:C120)/1000</f>
        <v>1.1145843999999799E-2</v>
      </c>
    </row>
    <row r="122" spans="1:6" x14ac:dyDescent="0.25">
      <c r="A122" s="4">
        <v>36551</v>
      </c>
      <c r="B122" s="29">
        <v>0.14015</v>
      </c>
      <c r="C122" s="29">
        <v>0</v>
      </c>
      <c r="D122" s="4">
        <f t="shared" si="2"/>
        <v>36551</v>
      </c>
      <c r="E122">
        <f>SUM($B$4:B121)/1000</f>
        <v>2.6396729999999997E-2</v>
      </c>
      <c r="F122">
        <f>SUM($C$4:C121)/1000</f>
        <v>1.1379183999999799E-2</v>
      </c>
    </row>
    <row r="123" spans="1:6" x14ac:dyDescent="0.25">
      <c r="A123" s="4">
        <v>36552</v>
      </c>
      <c r="B123" s="29">
        <v>0.25235999999999997</v>
      </c>
      <c r="C123" s="29">
        <v>1.09884</v>
      </c>
      <c r="D123" s="4">
        <f t="shared" si="2"/>
        <v>36552</v>
      </c>
      <c r="E123">
        <f>SUM($B$4:B122)/1000</f>
        <v>2.6536879999999995E-2</v>
      </c>
      <c r="F123">
        <f>SUM($C$4:C122)/1000</f>
        <v>1.1379183999999799E-2</v>
      </c>
    </row>
    <row r="124" spans="1:6" x14ac:dyDescent="0.25">
      <c r="A124" s="4">
        <v>36553</v>
      </c>
      <c r="B124" s="29">
        <v>1.07361</v>
      </c>
      <c r="C124" s="29">
        <v>1.9999999999999999E-6</v>
      </c>
      <c r="D124" s="4">
        <f t="shared" si="2"/>
        <v>36553</v>
      </c>
      <c r="E124">
        <f>SUM($B$4:B123)/1000</f>
        <v>2.6789239999999995E-2</v>
      </c>
      <c r="F124">
        <f>SUM($C$4:C123)/1000</f>
        <v>1.24780239999998E-2</v>
      </c>
    </row>
    <row r="125" spans="1:6" x14ac:dyDescent="0.25">
      <c r="A125" s="4">
        <v>36554</v>
      </c>
      <c r="B125" s="29">
        <v>0.13972999999999999</v>
      </c>
      <c r="C125" s="29">
        <v>0.35558000000000001</v>
      </c>
      <c r="D125" s="4">
        <f t="shared" si="2"/>
        <v>36554</v>
      </c>
      <c r="E125">
        <f>SUM($B$4:B124)/1000</f>
        <v>2.7862849999999995E-2</v>
      </c>
      <c r="F125">
        <f>SUM($C$4:C124)/1000</f>
        <v>1.2478025999999798E-2</v>
      </c>
    </row>
    <row r="126" spans="1:6" x14ac:dyDescent="0.25">
      <c r="A126" s="4">
        <v>36555</v>
      </c>
      <c r="B126" s="29">
        <v>0.12742999999999999</v>
      </c>
      <c r="C126" s="29">
        <v>0</v>
      </c>
      <c r="D126" s="4">
        <f t="shared" si="2"/>
        <v>36555</v>
      </c>
      <c r="E126">
        <f>SUM($B$4:B125)/1000</f>
        <v>2.8002579999999996E-2</v>
      </c>
      <c r="F126">
        <f>SUM($C$4:C125)/1000</f>
        <v>1.28336059999998E-2</v>
      </c>
    </row>
    <row r="127" spans="1:6" x14ac:dyDescent="0.25">
      <c r="A127" s="4">
        <v>36556</v>
      </c>
      <c r="B127" s="29">
        <v>0.13925999999999999</v>
      </c>
      <c r="C127" s="29">
        <v>0</v>
      </c>
      <c r="D127" s="4">
        <f t="shared" si="2"/>
        <v>36556</v>
      </c>
      <c r="E127">
        <f>SUM($B$4:B126)/1000</f>
        <v>2.8130009999999993E-2</v>
      </c>
      <c r="F127">
        <f>SUM($C$4:C126)/1000</f>
        <v>1.28336059999998E-2</v>
      </c>
    </row>
    <row r="128" spans="1:6" x14ac:dyDescent="0.25">
      <c r="A128" s="4">
        <v>36557</v>
      </c>
      <c r="B128" s="29">
        <v>0.61051</v>
      </c>
      <c r="C128" s="29">
        <v>0</v>
      </c>
      <c r="D128" s="4">
        <f t="shared" si="2"/>
        <v>36557</v>
      </c>
      <c r="E128">
        <f>SUM($B$4:B127)/1000</f>
        <v>2.8269269999999996E-2</v>
      </c>
      <c r="F128">
        <f>SUM($C$4:C127)/1000</f>
        <v>1.28336059999998E-2</v>
      </c>
    </row>
    <row r="129" spans="1:6" x14ac:dyDescent="0.25">
      <c r="A129" s="4">
        <v>36558</v>
      </c>
      <c r="B129" s="29">
        <v>0.41614000000000001</v>
      </c>
      <c r="C129" s="29">
        <v>0</v>
      </c>
      <c r="D129" s="4">
        <f t="shared" si="2"/>
        <v>36558</v>
      </c>
      <c r="E129">
        <f>SUM($B$4:B128)/1000</f>
        <v>2.8879779999999997E-2</v>
      </c>
      <c r="F129">
        <f>SUM($C$4:C128)/1000</f>
        <v>1.28336059999998E-2</v>
      </c>
    </row>
    <row r="130" spans="1:6" x14ac:dyDescent="0.25">
      <c r="A130" s="4">
        <v>36559</v>
      </c>
      <c r="B130" s="29">
        <v>0.42835000000000001</v>
      </c>
      <c r="C130" s="29">
        <v>0.27039999999999997</v>
      </c>
      <c r="D130" s="4">
        <f t="shared" si="2"/>
        <v>36559</v>
      </c>
      <c r="E130">
        <f>SUM($B$4:B129)/1000</f>
        <v>2.9295919999999996E-2</v>
      </c>
      <c r="F130">
        <f>SUM($C$4:C129)/1000</f>
        <v>1.28336059999998E-2</v>
      </c>
    </row>
    <row r="131" spans="1:6" x14ac:dyDescent="0.25">
      <c r="A131" s="4">
        <v>36560</v>
      </c>
      <c r="B131" s="29">
        <v>0.59287000000000001</v>
      </c>
      <c r="C131" s="29">
        <v>0</v>
      </c>
      <c r="D131" s="4">
        <f t="shared" si="2"/>
        <v>36560</v>
      </c>
      <c r="E131">
        <f>SUM($B$4:B130)/1000</f>
        <v>2.9724269999999997E-2</v>
      </c>
      <c r="F131">
        <f>SUM($C$4:C130)/1000</f>
        <v>1.31040059999998E-2</v>
      </c>
    </row>
    <row r="132" spans="1:6" x14ac:dyDescent="0.25">
      <c r="A132" s="4">
        <v>36561</v>
      </c>
      <c r="B132" s="29">
        <v>0.46789999999999998</v>
      </c>
      <c r="C132" s="29">
        <v>0</v>
      </c>
      <c r="D132" s="4">
        <f t="shared" si="2"/>
        <v>36561</v>
      </c>
      <c r="E132">
        <f>SUM($B$4:B131)/1000</f>
        <v>3.0317139999999999E-2</v>
      </c>
      <c r="F132">
        <f>SUM($C$4:C131)/1000</f>
        <v>1.31040059999998E-2</v>
      </c>
    </row>
    <row r="133" spans="1:6" x14ac:dyDescent="0.25">
      <c r="A133" s="4">
        <v>36562</v>
      </c>
      <c r="B133" s="29">
        <v>0.40755000000000002</v>
      </c>
      <c r="C133" s="29">
        <v>0.18342</v>
      </c>
      <c r="D133" s="4">
        <f t="shared" si="2"/>
        <v>36562</v>
      </c>
      <c r="E133">
        <f>SUM($B$4:B132)/1000</f>
        <v>3.078504E-2</v>
      </c>
      <c r="F133">
        <f>SUM($C$4:C132)/1000</f>
        <v>1.31040059999998E-2</v>
      </c>
    </row>
    <row r="134" spans="1:6" x14ac:dyDescent="0.25">
      <c r="A134" s="4">
        <v>36563</v>
      </c>
      <c r="B134" s="29">
        <v>0.42075000000000001</v>
      </c>
      <c r="C134" s="29">
        <v>2.6006999999999998</v>
      </c>
      <c r="D134" s="4">
        <f t="shared" ref="D134:D187" si="3">A134</f>
        <v>36563</v>
      </c>
      <c r="E134">
        <f>SUM($B$4:B133)/1000</f>
        <v>3.1192589999999999E-2</v>
      </c>
      <c r="F134">
        <f>SUM($C$4:C133)/1000</f>
        <v>1.3287425999999799E-2</v>
      </c>
    </row>
    <row r="135" spans="1:6" x14ac:dyDescent="0.25">
      <c r="A135" s="4">
        <v>36564</v>
      </c>
      <c r="B135" s="29">
        <v>0.41243000000000002</v>
      </c>
      <c r="C135" s="29">
        <v>0.70966529759389996</v>
      </c>
      <c r="D135" s="4">
        <f t="shared" si="3"/>
        <v>36564</v>
      </c>
      <c r="E135">
        <f>SUM($B$4:B134)/1000</f>
        <v>3.1613340000000004E-2</v>
      </c>
      <c r="F135">
        <f>SUM($C$4:C134)/1000</f>
        <v>1.5888125999999798E-2</v>
      </c>
    </row>
    <row r="136" spans="1:6" x14ac:dyDescent="0.25">
      <c r="A136" s="4">
        <v>36565</v>
      </c>
      <c r="B136" s="29">
        <v>0.42749999999999999</v>
      </c>
      <c r="C136" s="29">
        <v>0.57574999999999998</v>
      </c>
      <c r="D136" s="4">
        <f t="shared" si="3"/>
        <v>36565</v>
      </c>
      <c r="E136">
        <f>SUM($B$4:B135)/1000</f>
        <v>3.2025770000000002E-2</v>
      </c>
      <c r="F136">
        <f>SUM($C$4:C135)/1000</f>
        <v>1.6597791297593697E-2</v>
      </c>
    </row>
    <row r="137" spans="1:6" x14ac:dyDescent="0.25">
      <c r="A137" s="4">
        <v>36566</v>
      </c>
      <c r="B137" s="29">
        <v>0.42742000000000002</v>
      </c>
      <c r="C137" s="29">
        <v>0.67903000000000002</v>
      </c>
      <c r="D137" s="4">
        <f t="shared" si="3"/>
        <v>36566</v>
      </c>
      <c r="E137">
        <f>SUM($B$4:B136)/1000</f>
        <v>3.2453270000000006E-2</v>
      </c>
      <c r="F137">
        <f>SUM($C$4:C136)/1000</f>
        <v>1.7173541297593697E-2</v>
      </c>
    </row>
    <row r="138" spans="1:6" x14ac:dyDescent="0.25">
      <c r="A138" s="4">
        <v>36567</v>
      </c>
      <c r="B138" s="29">
        <v>0.41132999999999997</v>
      </c>
      <c r="C138" s="29">
        <v>0.13123000000000001</v>
      </c>
      <c r="D138" s="4">
        <f t="shared" si="3"/>
        <v>36567</v>
      </c>
      <c r="E138">
        <f>SUM($B$4:B137)/1000</f>
        <v>3.2880690000000004E-2</v>
      </c>
      <c r="F138">
        <f>SUM($C$4:C137)/1000</f>
        <v>1.7852571297593697E-2</v>
      </c>
    </row>
    <row r="139" spans="1:6" x14ac:dyDescent="0.25">
      <c r="A139" s="4">
        <v>36568</v>
      </c>
      <c r="B139" s="29">
        <v>0.41142000000000001</v>
      </c>
      <c r="C139" s="29">
        <v>1.57E-3</v>
      </c>
      <c r="D139" s="4">
        <f t="shared" si="3"/>
        <v>36568</v>
      </c>
      <c r="E139">
        <f>SUM($B$4:B138)/1000</f>
        <v>3.3292019999999999E-2</v>
      </c>
      <c r="F139">
        <f>SUM($C$4:C138)/1000</f>
        <v>1.7983801297593697E-2</v>
      </c>
    </row>
    <row r="140" spans="1:6" x14ac:dyDescent="0.25">
      <c r="A140" s="4">
        <v>36569</v>
      </c>
      <c r="B140" s="29">
        <v>0.42687999999999998</v>
      </c>
      <c r="C140" s="29">
        <v>0.5887</v>
      </c>
      <c r="D140" s="4">
        <f t="shared" si="3"/>
        <v>36569</v>
      </c>
      <c r="E140">
        <f>SUM($B$4:B139)/1000</f>
        <v>3.3703440000000001E-2</v>
      </c>
      <c r="F140">
        <f>SUM($C$4:C139)/1000</f>
        <v>1.7985371297593696E-2</v>
      </c>
    </row>
    <row r="141" spans="1:6" x14ac:dyDescent="0.25">
      <c r="A141" s="4">
        <v>36570</v>
      </c>
      <c r="B141" s="29">
        <v>0.42122999999999999</v>
      </c>
      <c r="C141" s="29">
        <v>0</v>
      </c>
      <c r="D141" s="4">
        <f t="shared" si="3"/>
        <v>36570</v>
      </c>
      <c r="E141">
        <f>SUM($B$4:B140)/1000</f>
        <v>3.4130319999999999E-2</v>
      </c>
      <c r="F141">
        <f>SUM($C$4:C140)/1000</f>
        <v>1.8574071297593697E-2</v>
      </c>
    </row>
    <row r="142" spans="1:6" x14ac:dyDescent="0.25">
      <c r="A142" s="4">
        <v>36571</v>
      </c>
      <c r="B142" s="29">
        <v>0.41000999999999999</v>
      </c>
      <c r="C142" s="29">
        <v>0</v>
      </c>
      <c r="D142" s="4">
        <f t="shared" si="3"/>
        <v>36571</v>
      </c>
      <c r="E142">
        <f>SUM($B$4:B141)/1000</f>
        <v>3.455155E-2</v>
      </c>
      <c r="F142">
        <f>SUM($C$4:C141)/1000</f>
        <v>1.8574071297593697E-2</v>
      </c>
    </row>
    <row r="143" spans="1:6" x14ac:dyDescent="0.25">
      <c r="A143" s="4">
        <v>36572</v>
      </c>
      <c r="B143" s="29">
        <v>0.50422999999999996</v>
      </c>
      <c r="C143" s="29">
        <v>0.11738</v>
      </c>
      <c r="D143" s="4">
        <f t="shared" si="3"/>
        <v>36572</v>
      </c>
      <c r="E143">
        <f>SUM($B$4:B142)/1000</f>
        <v>3.4961559999999996E-2</v>
      </c>
      <c r="F143">
        <f>SUM($C$4:C142)/1000</f>
        <v>1.8574071297593697E-2</v>
      </c>
    </row>
    <row r="144" spans="1:6" x14ac:dyDescent="0.25">
      <c r="A144" s="4">
        <v>36573</v>
      </c>
      <c r="B144" s="29">
        <v>0.41531000000000001</v>
      </c>
      <c r="C144" s="29">
        <v>0.11908000000000001</v>
      </c>
      <c r="D144" s="4">
        <f t="shared" si="3"/>
        <v>36573</v>
      </c>
      <c r="E144">
        <f>SUM($B$4:B143)/1000</f>
        <v>3.5465789999999997E-2</v>
      </c>
      <c r="F144">
        <f>SUM($C$4:C143)/1000</f>
        <v>1.8691451297593698E-2</v>
      </c>
    </row>
    <row r="145" spans="1:6" x14ac:dyDescent="0.25">
      <c r="A145" s="4">
        <v>36574</v>
      </c>
      <c r="B145" s="29">
        <v>0.42255999999999999</v>
      </c>
      <c r="C145" s="29">
        <v>0</v>
      </c>
      <c r="D145" s="4">
        <f t="shared" si="3"/>
        <v>36574</v>
      </c>
      <c r="E145">
        <f>SUM($B$4:B144)/1000</f>
        <v>3.5881099999999999E-2</v>
      </c>
      <c r="F145">
        <f>SUM($C$4:C144)/1000</f>
        <v>1.8810531297593698E-2</v>
      </c>
    </row>
    <row r="146" spans="1:6" x14ac:dyDescent="0.25">
      <c r="A146" s="4">
        <v>36575</v>
      </c>
      <c r="B146" s="29">
        <v>0.42426999999999998</v>
      </c>
      <c r="C146" s="29">
        <v>4.1790000000000001E-2</v>
      </c>
      <c r="D146" s="4">
        <f t="shared" si="3"/>
        <v>36575</v>
      </c>
      <c r="E146">
        <f>SUM($B$4:B145)/1000</f>
        <v>3.6303659999999995E-2</v>
      </c>
      <c r="F146">
        <f>SUM($C$4:C145)/1000</f>
        <v>1.8810531297593698E-2</v>
      </c>
    </row>
    <row r="147" spans="1:6" x14ac:dyDescent="0.25">
      <c r="A147" s="4">
        <v>36576</v>
      </c>
      <c r="B147" s="29">
        <v>0.41432000000000002</v>
      </c>
      <c r="C147" s="29">
        <v>6.2799999999999995E-2</v>
      </c>
      <c r="D147" s="4">
        <f t="shared" si="3"/>
        <v>36576</v>
      </c>
      <c r="E147">
        <f>SUM($B$4:B146)/1000</f>
        <v>3.6727929999999992E-2</v>
      </c>
      <c r="F147">
        <f>SUM($C$4:C146)/1000</f>
        <v>1.8852321297593698E-2</v>
      </c>
    </row>
    <row r="148" spans="1:6" x14ac:dyDescent="0.25">
      <c r="A148" s="4">
        <v>36577</v>
      </c>
      <c r="B148" s="29">
        <v>0.42192000000000002</v>
      </c>
      <c r="C148" s="29">
        <v>0.13109999999999999</v>
      </c>
      <c r="D148" s="4">
        <f t="shared" si="3"/>
        <v>36577</v>
      </c>
      <c r="E148">
        <f>SUM($B$4:B147)/1000</f>
        <v>3.7142249999999988E-2</v>
      </c>
      <c r="F148">
        <f>SUM($C$4:C147)/1000</f>
        <v>1.8915121297593696E-2</v>
      </c>
    </row>
    <row r="149" spans="1:6" x14ac:dyDescent="0.25">
      <c r="A149" s="4">
        <v>36578</v>
      </c>
      <c r="B149" s="29">
        <v>0.42843999999999999</v>
      </c>
      <c r="C149" s="29">
        <v>6.3839999999999994E-2</v>
      </c>
      <c r="D149" s="4">
        <f t="shared" si="3"/>
        <v>36578</v>
      </c>
      <c r="E149">
        <f>SUM($B$4:B148)/1000</f>
        <v>3.7564169999999987E-2</v>
      </c>
      <c r="F149">
        <f>SUM($C$4:C148)/1000</f>
        <v>1.9046221297593695E-2</v>
      </c>
    </row>
    <row r="150" spans="1:6" x14ac:dyDescent="0.25">
      <c r="A150" s="4">
        <v>36579</v>
      </c>
      <c r="B150" s="29">
        <v>0.39717999999999998</v>
      </c>
      <c r="C150" s="29">
        <v>6.2509999999999996E-2</v>
      </c>
      <c r="D150" s="4">
        <f t="shared" si="3"/>
        <v>36579</v>
      </c>
      <c r="E150">
        <f>SUM($B$4:B149)/1000</f>
        <v>3.7992609999999989E-2</v>
      </c>
      <c r="F150">
        <f>SUM($C$4:C149)/1000</f>
        <v>1.9110061297593694E-2</v>
      </c>
    </row>
    <row r="151" spans="1:6" x14ac:dyDescent="0.25">
      <c r="A151" s="4">
        <v>36580</v>
      </c>
      <c r="B151" s="29">
        <v>0.4259</v>
      </c>
      <c r="C151" s="29">
        <v>6.2700000000000006E-2</v>
      </c>
      <c r="D151" s="4">
        <f t="shared" si="3"/>
        <v>36580</v>
      </c>
      <c r="E151">
        <f>SUM($B$4:B150)/1000</f>
        <v>3.8389789999999993E-2</v>
      </c>
      <c r="F151">
        <f>SUM($C$4:C150)/1000</f>
        <v>1.9172571297593696E-2</v>
      </c>
    </row>
    <row r="152" spans="1:6" x14ac:dyDescent="0.25">
      <c r="A152" s="4">
        <v>36581</v>
      </c>
      <c r="B152" s="29">
        <v>0.42629</v>
      </c>
      <c r="C152" s="29">
        <v>0</v>
      </c>
      <c r="D152" s="4">
        <f t="shared" si="3"/>
        <v>36581</v>
      </c>
      <c r="E152">
        <f>SUM($B$4:B151)/1000</f>
        <v>3.8815689999999986E-2</v>
      </c>
      <c r="F152">
        <f>SUM($C$4:C151)/1000</f>
        <v>1.9235271297593694E-2</v>
      </c>
    </row>
    <row r="153" spans="1:6" x14ac:dyDescent="0.25">
      <c r="A153" s="4">
        <v>36582</v>
      </c>
      <c r="B153" s="29">
        <v>0.39951999999999999</v>
      </c>
      <c r="C153" s="29">
        <v>0.90493000000000001</v>
      </c>
      <c r="D153" s="4">
        <f t="shared" si="3"/>
        <v>36582</v>
      </c>
      <c r="E153">
        <f>SUM($B$4:B152)/1000</f>
        <v>3.9241979999999989E-2</v>
      </c>
      <c r="F153">
        <f>SUM($C$4:C152)/1000</f>
        <v>1.9235271297593694E-2</v>
      </c>
    </row>
    <row r="154" spans="1:6" x14ac:dyDescent="0.25">
      <c r="A154" s="4">
        <v>36583</v>
      </c>
      <c r="B154" s="29">
        <v>0.42701</v>
      </c>
      <c r="C154" s="29">
        <v>0.90147999999999995</v>
      </c>
      <c r="D154" s="4">
        <f t="shared" si="3"/>
        <v>36583</v>
      </c>
      <c r="E154">
        <f>SUM($B$4:B153)/1000</f>
        <v>3.9641499999999996E-2</v>
      </c>
      <c r="F154">
        <f>SUM($C$4:C153)/1000</f>
        <v>2.0140201297593696E-2</v>
      </c>
    </row>
    <row r="155" spans="1:6" x14ac:dyDescent="0.25">
      <c r="A155" s="4">
        <v>36584</v>
      </c>
      <c r="B155" s="29">
        <v>0.42473</v>
      </c>
      <c r="C155" s="29">
        <v>0.78822000000000003</v>
      </c>
      <c r="D155" s="4">
        <f t="shared" si="3"/>
        <v>36584</v>
      </c>
      <c r="E155">
        <f>SUM($B$4:B154)/1000</f>
        <v>4.0068509999999995E-2</v>
      </c>
      <c r="F155">
        <f>SUM($C$4:C154)/1000</f>
        <v>2.1041681297593696E-2</v>
      </c>
    </row>
    <row r="156" spans="1:6" x14ac:dyDescent="0.25">
      <c r="A156" s="4">
        <v>36585</v>
      </c>
      <c r="B156" s="29"/>
      <c r="C156" s="29">
        <v>0</v>
      </c>
      <c r="D156" s="4">
        <f t="shared" si="3"/>
        <v>36585</v>
      </c>
      <c r="E156">
        <f>SUM($B$4:B155)/1000</f>
        <v>4.0493239999999993E-2</v>
      </c>
      <c r="F156">
        <f>SUM($C$4:C155)/1000</f>
        <v>2.1829901297593692E-2</v>
      </c>
    </row>
    <row r="157" spans="1:6" x14ac:dyDescent="0.25">
      <c r="A157" s="4">
        <v>36586</v>
      </c>
      <c r="B157" s="29">
        <v>0.15634999999999999</v>
      </c>
      <c r="C157" s="29">
        <v>1.67547</v>
      </c>
      <c r="D157" s="4">
        <f t="shared" si="3"/>
        <v>36586</v>
      </c>
      <c r="E157">
        <f>SUM($B$4:B156)/1000</f>
        <v>4.0493239999999993E-2</v>
      </c>
      <c r="F157">
        <f>SUM($C$4:C156)/1000</f>
        <v>2.1829901297593692E-2</v>
      </c>
    </row>
    <row r="158" spans="1:6" x14ac:dyDescent="0.25">
      <c r="A158" s="4">
        <v>36587</v>
      </c>
      <c r="B158" s="29">
        <v>0.47706999999999999</v>
      </c>
      <c r="C158" s="29">
        <v>4.6747800000000002</v>
      </c>
      <c r="D158" s="4">
        <f t="shared" si="3"/>
        <v>36587</v>
      </c>
      <c r="E158">
        <f>SUM($B$4:B157)/1000</f>
        <v>4.0649589999999999E-2</v>
      </c>
      <c r="F158">
        <f>SUM($C$4:C157)/1000</f>
        <v>2.3505371297593693E-2</v>
      </c>
    </row>
    <row r="159" spans="1:6" x14ac:dyDescent="0.25">
      <c r="A159" s="4">
        <v>36588</v>
      </c>
      <c r="B159" s="29">
        <v>0.94135000000000002</v>
      </c>
      <c r="C159" s="29">
        <v>6.4130399999999996</v>
      </c>
      <c r="D159" s="4">
        <f t="shared" si="3"/>
        <v>36588</v>
      </c>
      <c r="E159">
        <f>SUM($B$4:B158)/1000</f>
        <v>4.1126659999999995E-2</v>
      </c>
      <c r="F159">
        <f>SUM($C$4:C158)/1000</f>
        <v>2.8180151297593697E-2</v>
      </c>
    </row>
    <row r="160" spans="1:6" x14ac:dyDescent="0.25">
      <c r="A160" s="4">
        <v>36589</v>
      </c>
      <c r="B160" s="29">
        <v>1.1768700000000001</v>
      </c>
      <c r="C160" s="29">
        <v>1.7308300000000001</v>
      </c>
      <c r="D160" s="4">
        <f t="shared" si="3"/>
        <v>36589</v>
      </c>
      <c r="E160">
        <f>SUM($B$4:B159)/1000</f>
        <v>4.2068009999999996E-2</v>
      </c>
      <c r="F160">
        <f>SUM($C$4:C159)/1000</f>
        <v>3.4593191297593695E-2</v>
      </c>
    </row>
    <row r="161" spans="1:6" x14ac:dyDescent="0.25">
      <c r="A161" s="4">
        <v>36590</v>
      </c>
      <c r="B161" s="29">
        <v>0.70406999999999997</v>
      </c>
      <c r="C161" s="29">
        <v>1.2982100000000001</v>
      </c>
      <c r="D161" s="4">
        <f t="shared" si="3"/>
        <v>36590</v>
      </c>
      <c r="E161">
        <f>SUM($B$4:B160)/1000</f>
        <v>4.3244879999999992E-2</v>
      </c>
      <c r="F161">
        <f>SUM($C$4:C160)/1000</f>
        <v>3.6324021297593698E-2</v>
      </c>
    </row>
    <row r="162" spans="1:6" x14ac:dyDescent="0.25">
      <c r="A162" s="4">
        <v>36591</v>
      </c>
      <c r="B162" s="29">
        <v>0.14294000000000001</v>
      </c>
      <c r="C162" s="29">
        <v>4.87826</v>
      </c>
      <c r="D162" s="4">
        <f t="shared" si="3"/>
        <v>36591</v>
      </c>
      <c r="E162">
        <f>SUM($B$4:B161)/1000</f>
        <v>4.3948949999999994E-2</v>
      </c>
      <c r="F162">
        <f>SUM($C$4:C161)/1000</f>
        <v>3.7622231297593692E-2</v>
      </c>
    </row>
    <row r="163" spans="1:6" x14ac:dyDescent="0.25">
      <c r="A163" s="4">
        <v>36592</v>
      </c>
      <c r="B163" s="29">
        <v>1.6996</v>
      </c>
      <c r="C163" s="29">
        <v>4.1310200000000004</v>
      </c>
      <c r="D163" s="4">
        <f t="shared" si="3"/>
        <v>36592</v>
      </c>
      <c r="E163">
        <f>SUM($B$4:B162)/1000</f>
        <v>4.4091890000000002E-2</v>
      </c>
      <c r="F163">
        <f>SUM($C$4:C162)/1000</f>
        <v>4.2500491297593687E-2</v>
      </c>
    </row>
    <row r="164" spans="1:6" x14ac:dyDescent="0.25">
      <c r="A164" s="4">
        <v>36593</v>
      </c>
      <c r="B164" s="29">
        <v>6.8804299999999996</v>
      </c>
      <c r="C164" s="29">
        <v>1.6765399999999999</v>
      </c>
      <c r="D164" s="4">
        <f t="shared" si="3"/>
        <v>36593</v>
      </c>
      <c r="E164">
        <f>SUM($B$4:B163)/1000</f>
        <v>4.5791489999999997E-2</v>
      </c>
      <c r="F164">
        <f>SUM($C$4:C163)/1000</f>
        <v>4.6631511297593693E-2</v>
      </c>
    </row>
    <row r="165" spans="1:6" x14ac:dyDescent="0.25">
      <c r="A165" s="4">
        <v>36594</v>
      </c>
      <c r="B165" s="29">
        <v>0.50268999999999997</v>
      </c>
      <c r="C165" s="29">
        <v>1.66164</v>
      </c>
      <c r="D165" s="4">
        <f t="shared" si="3"/>
        <v>36594</v>
      </c>
      <c r="E165">
        <f>SUM($B$4:B164)/1000</f>
        <v>5.267191999999999E-2</v>
      </c>
      <c r="F165">
        <f>SUM($C$4:C164)/1000</f>
        <v>4.830805129759369E-2</v>
      </c>
    </row>
    <row r="166" spans="1:6" x14ac:dyDescent="0.25">
      <c r="A166" s="4">
        <v>36595</v>
      </c>
      <c r="B166" s="29">
        <v>0.14101</v>
      </c>
      <c r="C166" s="29">
        <v>1.6873100000000001</v>
      </c>
      <c r="D166" s="4">
        <f t="shared" si="3"/>
        <v>36595</v>
      </c>
      <c r="E166">
        <f>SUM($B$4:B165)/1000</f>
        <v>5.3174609999999997E-2</v>
      </c>
      <c r="F166">
        <f>SUM($C$4:C165)/1000</f>
        <v>4.9969691297593689E-2</v>
      </c>
    </row>
    <row r="167" spans="1:6" x14ac:dyDescent="0.25">
      <c r="A167" s="4">
        <v>36596</v>
      </c>
      <c r="B167" s="29">
        <v>0.1426</v>
      </c>
      <c r="C167" s="29">
        <v>7.1968300000000003</v>
      </c>
      <c r="D167" s="4">
        <f t="shared" si="3"/>
        <v>36596</v>
      </c>
      <c r="E167">
        <f>SUM($B$4:B166)/1000</f>
        <v>5.3315619999999994E-2</v>
      </c>
      <c r="F167">
        <f>SUM($C$4:C166)/1000</f>
        <v>5.1657001297593694E-2</v>
      </c>
    </row>
    <row r="168" spans="1:6" x14ac:dyDescent="0.25">
      <c r="A168" s="4">
        <v>36597</v>
      </c>
      <c r="B168" s="29">
        <v>0.14248</v>
      </c>
      <c r="C168" s="29">
        <v>1.0552975939000001E-3</v>
      </c>
      <c r="D168" s="4">
        <f t="shared" si="3"/>
        <v>36597</v>
      </c>
      <c r="E168">
        <f>SUM($B$4:B167)/1000</f>
        <v>5.3458219999999994E-2</v>
      </c>
      <c r="F168">
        <f>SUM($C$4:C167)/1000</f>
        <v>5.8853831297593695E-2</v>
      </c>
    </row>
    <row r="169" spans="1:6" x14ac:dyDescent="0.25">
      <c r="A169" s="4">
        <v>36598</v>
      </c>
      <c r="B169" s="29">
        <v>0.14247000000000001</v>
      </c>
      <c r="C169" s="29">
        <v>0</v>
      </c>
      <c r="D169" s="4">
        <f t="shared" si="3"/>
        <v>36598</v>
      </c>
      <c r="E169">
        <f>SUM($B$4:B168)/1000</f>
        <v>5.3600699999999994E-2</v>
      </c>
      <c r="F169">
        <f>SUM($C$4:C168)/1000</f>
        <v>5.8854886595187596E-2</v>
      </c>
    </row>
    <row r="170" spans="1:6" x14ac:dyDescent="0.25">
      <c r="A170" s="4">
        <v>36599</v>
      </c>
      <c r="B170" s="29">
        <v>0.14005000000000001</v>
      </c>
      <c r="C170" s="29">
        <v>0.71275999999999995</v>
      </c>
      <c r="D170" s="4">
        <f t="shared" si="3"/>
        <v>36599</v>
      </c>
      <c r="E170">
        <f>SUM($B$4:B169)/1000</f>
        <v>5.374317E-2</v>
      </c>
      <c r="F170">
        <f>SUM($C$4:C169)/1000</f>
        <v>5.8854886595187596E-2</v>
      </c>
    </row>
    <row r="171" spans="1:6" x14ac:dyDescent="0.25">
      <c r="A171" s="4">
        <v>36600</v>
      </c>
      <c r="B171" s="29">
        <v>0.14505000000000001</v>
      </c>
      <c r="C171" s="29">
        <v>0</v>
      </c>
      <c r="D171" s="4">
        <f t="shared" si="3"/>
        <v>36600</v>
      </c>
      <c r="E171">
        <f>SUM($B$4:B170)/1000</f>
        <v>5.3883220000000003E-2</v>
      </c>
      <c r="F171">
        <f>SUM($C$4:C170)/1000</f>
        <v>5.9567646595187596E-2</v>
      </c>
    </row>
    <row r="172" spans="1:6" x14ac:dyDescent="0.25">
      <c r="A172" s="4">
        <v>36601</v>
      </c>
      <c r="B172" s="29">
        <v>0.14249999999999999</v>
      </c>
      <c r="C172" s="29">
        <v>0</v>
      </c>
      <c r="D172" s="4">
        <f t="shared" si="3"/>
        <v>36601</v>
      </c>
      <c r="E172">
        <f>SUM($B$4:B171)/1000</f>
        <v>5.4028269999999996E-2</v>
      </c>
      <c r="F172">
        <f>SUM($C$4:C171)/1000</f>
        <v>5.9567646595187596E-2</v>
      </c>
    </row>
    <row r="173" spans="1:6" x14ac:dyDescent="0.25">
      <c r="A173" s="4">
        <v>36602</v>
      </c>
      <c r="B173" s="29">
        <v>0.24193999999999999</v>
      </c>
      <c r="C173" s="29">
        <v>0</v>
      </c>
      <c r="D173" s="4">
        <f t="shared" si="3"/>
        <v>36602</v>
      </c>
      <c r="E173">
        <f>SUM($B$4:B172)/1000</f>
        <v>5.417077E-2</v>
      </c>
      <c r="F173">
        <f>SUM($C$4:C172)/1000</f>
        <v>5.9567646595187596E-2</v>
      </c>
    </row>
    <row r="174" spans="1:6" x14ac:dyDescent="0.25">
      <c r="A174" s="4">
        <v>36603</v>
      </c>
      <c r="B174" s="29">
        <v>0.1414</v>
      </c>
      <c r="C174" s="29">
        <v>1.1879</v>
      </c>
      <c r="D174" s="4">
        <f t="shared" si="3"/>
        <v>36603</v>
      </c>
      <c r="E174">
        <f>SUM($B$4:B173)/1000</f>
        <v>5.4412709999999996E-2</v>
      </c>
      <c r="F174">
        <f>SUM($C$4:C173)/1000</f>
        <v>5.9567646595187596E-2</v>
      </c>
    </row>
    <row r="175" spans="1:6" x14ac:dyDescent="0.25">
      <c r="A175" s="4">
        <v>36604</v>
      </c>
      <c r="B175" s="29">
        <v>0.14802000000000001</v>
      </c>
      <c r="C175" s="29">
        <v>2.7101999999999999</v>
      </c>
      <c r="D175" s="4">
        <f t="shared" si="3"/>
        <v>36604</v>
      </c>
      <c r="E175">
        <f>SUM($B$4:B174)/1000</f>
        <v>5.4554109999999996E-2</v>
      </c>
      <c r="F175">
        <f>SUM($C$4:C174)/1000</f>
        <v>6.0755546595187594E-2</v>
      </c>
    </row>
    <row r="176" spans="1:6" x14ac:dyDescent="0.25">
      <c r="A176" s="4">
        <v>36605</v>
      </c>
      <c r="B176" s="29">
        <v>0.13836000000000001</v>
      </c>
      <c r="C176" s="29">
        <v>1.99478</v>
      </c>
      <c r="D176" s="4">
        <f t="shared" si="3"/>
        <v>36605</v>
      </c>
      <c r="E176">
        <f>SUM($B$4:B175)/1000</f>
        <v>5.4702129999999995E-2</v>
      </c>
      <c r="F176">
        <f>SUM($C$4:C175)/1000</f>
        <v>6.3465746595187597E-2</v>
      </c>
    </row>
    <row r="177" spans="1:6" x14ac:dyDescent="0.25">
      <c r="A177" s="4">
        <v>36606</v>
      </c>
      <c r="B177" s="29">
        <v>0.10284</v>
      </c>
      <c r="C177" s="29">
        <v>0</v>
      </c>
      <c r="D177" s="4">
        <f t="shared" si="3"/>
        <v>36606</v>
      </c>
      <c r="E177">
        <f>SUM($B$4:B176)/1000</f>
        <v>5.4840489999999999E-2</v>
      </c>
      <c r="F177">
        <f>SUM($C$4:C176)/1000</f>
        <v>6.5460526595187599E-2</v>
      </c>
    </row>
    <row r="178" spans="1:6" x14ac:dyDescent="0.25">
      <c r="A178" s="4">
        <v>36607</v>
      </c>
      <c r="B178" s="29">
        <v>0.14438999999999999</v>
      </c>
      <c r="C178" s="29">
        <v>0.30906</v>
      </c>
      <c r="D178" s="4">
        <f t="shared" si="3"/>
        <v>36607</v>
      </c>
      <c r="E178">
        <f>SUM($B$4:B177)/1000</f>
        <v>5.4943329999999999E-2</v>
      </c>
      <c r="F178">
        <f>SUM($C$4:C177)/1000</f>
        <v>6.5460526595187599E-2</v>
      </c>
    </row>
    <row r="179" spans="1:6" x14ac:dyDescent="0.25">
      <c r="A179" s="4">
        <v>36608</v>
      </c>
      <c r="B179" s="29">
        <v>0.14437</v>
      </c>
      <c r="C179" s="29">
        <v>0</v>
      </c>
      <c r="D179" s="4">
        <f t="shared" si="3"/>
        <v>36608</v>
      </c>
      <c r="E179">
        <f>SUM($B$4:B178)/1000</f>
        <v>5.508772E-2</v>
      </c>
      <c r="F179">
        <f>SUM($C$4:C178)/1000</f>
        <v>6.5769586595187599E-2</v>
      </c>
    </row>
    <row r="180" spans="1:6" x14ac:dyDescent="0.25">
      <c r="A180" s="4">
        <v>36609</v>
      </c>
      <c r="B180" s="29">
        <v>0.2102</v>
      </c>
      <c r="C180" s="29">
        <v>0.61458999999999997</v>
      </c>
      <c r="D180" s="4">
        <f t="shared" si="3"/>
        <v>36609</v>
      </c>
      <c r="E180">
        <f>SUM($B$4:B179)/1000</f>
        <v>5.5232089999999998E-2</v>
      </c>
      <c r="F180">
        <f>SUM($C$4:C179)/1000</f>
        <v>6.5769586595187599E-2</v>
      </c>
    </row>
    <row r="181" spans="1:6" x14ac:dyDescent="0.25">
      <c r="A181" s="4">
        <v>36610</v>
      </c>
      <c r="B181" s="29">
        <v>0.14469000000000001</v>
      </c>
      <c r="C181" s="29">
        <v>0.60640000000000005</v>
      </c>
      <c r="D181" s="4">
        <f t="shared" si="3"/>
        <v>36610</v>
      </c>
      <c r="E181">
        <f>SUM($B$4:B180)/1000</f>
        <v>5.5442289999999998E-2</v>
      </c>
      <c r="F181">
        <f>SUM($C$4:C180)/1000</f>
        <v>6.6384176595187611E-2</v>
      </c>
    </row>
    <row r="182" spans="1:6" x14ac:dyDescent="0.25">
      <c r="A182" s="4">
        <v>36611</v>
      </c>
      <c r="B182" s="29">
        <v>0.13735</v>
      </c>
      <c r="C182" s="29">
        <v>0.66181999999999996</v>
      </c>
      <c r="D182" s="4">
        <f t="shared" si="3"/>
        <v>36611</v>
      </c>
      <c r="E182">
        <f>SUM($B$4:B181)/1000</f>
        <v>5.5586979999999994E-2</v>
      </c>
      <c r="F182">
        <f>SUM($C$4:C181)/1000</f>
        <v>6.6990576595187604E-2</v>
      </c>
    </row>
    <row r="183" spans="1:6" x14ac:dyDescent="0.25">
      <c r="A183" s="4">
        <v>36612</v>
      </c>
      <c r="B183" s="29">
        <v>0.11210000000000001</v>
      </c>
      <c r="C183" s="29">
        <v>0</v>
      </c>
      <c r="D183" s="4">
        <f t="shared" si="3"/>
        <v>36612</v>
      </c>
      <c r="E183">
        <f>SUM($B$4:B182)/1000</f>
        <v>5.5724329999999996E-2</v>
      </c>
      <c r="F183">
        <f>SUM($C$4:C182)/1000</f>
        <v>6.7652396595187611E-2</v>
      </c>
    </row>
    <row r="184" spans="1:6" x14ac:dyDescent="0.25">
      <c r="A184" s="4">
        <v>36613</v>
      </c>
      <c r="B184" s="29">
        <v>0.17652999999999999</v>
      </c>
      <c r="C184" s="29">
        <v>0.74702999999999997</v>
      </c>
      <c r="D184" s="4">
        <f t="shared" si="3"/>
        <v>36613</v>
      </c>
      <c r="E184">
        <f>SUM($B$4:B183)/1000</f>
        <v>5.5836429999999992E-2</v>
      </c>
      <c r="F184">
        <f>SUM($C$4:C183)/1000</f>
        <v>6.7652396595187611E-2</v>
      </c>
    </row>
    <row r="185" spans="1:6" x14ac:dyDescent="0.25">
      <c r="A185" s="4">
        <v>36614</v>
      </c>
      <c r="B185" s="29">
        <v>6.2E-4</v>
      </c>
      <c r="C185" s="29">
        <v>0.60370000000000001</v>
      </c>
      <c r="D185" s="4">
        <f t="shared" si="3"/>
        <v>36614</v>
      </c>
      <c r="E185">
        <f>SUM($B$4:B184)/1000</f>
        <v>5.6012959999999994E-2</v>
      </c>
      <c r="F185">
        <f>SUM($C$4:C184)/1000</f>
        <v>6.8399426595187607E-2</v>
      </c>
    </row>
    <row r="186" spans="1:6" x14ac:dyDescent="0.25">
      <c r="A186" s="4">
        <v>36615</v>
      </c>
      <c r="B186" s="29">
        <v>0</v>
      </c>
      <c r="C186" s="29">
        <v>0</v>
      </c>
      <c r="D186" s="4">
        <f t="shared" si="3"/>
        <v>36615</v>
      </c>
      <c r="E186">
        <f>SUM($B$4:B185)/1000</f>
        <v>5.6013579999999993E-2</v>
      </c>
      <c r="F186">
        <f>SUM($C$4:C185)/1000</f>
        <v>6.9003126595187605E-2</v>
      </c>
    </row>
    <row r="187" spans="1:6" x14ac:dyDescent="0.25">
      <c r="A187" s="4">
        <v>36616</v>
      </c>
      <c r="B187" s="29">
        <v>0</v>
      </c>
      <c r="C187" s="29">
        <v>0</v>
      </c>
      <c r="D187" s="4">
        <f t="shared" si="3"/>
        <v>36616</v>
      </c>
      <c r="E187">
        <f>SUM($B$4:B186)/1000</f>
        <v>5.6013579999999993E-2</v>
      </c>
      <c r="F187">
        <f>SUM($C$4:C186)/1000</f>
        <v>6.9003126595187605E-2</v>
      </c>
    </row>
    <row r="188" spans="1:6" x14ac:dyDescent="0.25">
      <c r="D188" s="4"/>
    </row>
    <row r="189" spans="1:6" x14ac:dyDescent="0.25">
      <c r="D189" s="4"/>
    </row>
    <row r="190" spans="1:6" x14ac:dyDescent="0.25">
      <c r="D190" s="4"/>
    </row>
    <row r="191" spans="1:6" x14ac:dyDescent="0.25">
      <c r="D191" s="4"/>
    </row>
    <row r="192" spans="1:6" x14ac:dyDescent="0.25">
      <c r="D192" s="4"/>
    </row>
    <row r="193" spans="4:4" x14ac:dyDescent="0.25">
      <c r="D193" s="4"/>
    </row>
    <row r="194" spans="4:4" x14ac:dyDescent="0.25">
      <c r="D194" s="4"/>
    </row>
    <row r="195" spans="4:4" x14ac:dyDescent="0.25">
      <c r="D195" s="4"/>
    </row>
    <row r="196" spans="4:4" x14ac:dyDescent="0.25">
      <c r="D196" s="4"/>
    </row>
    <row r="197" spans="4:4" x14ac:dyDescent="0.25">
      <c r="D197" s="4"/>
    </row>
    <row r="198" spans="4:4" x14ac:dyDescent="0.25">
      <c r="D198" s="4"/>
    </row>
    <row r="199" spans="4:4" x14ac:dyDescent="0.25">
      <c r="D199" s="4"/>
    </row>
    <row r="200" spans="4:4" x14ac:dyDescent="0.25">
      <c r="D200" s="4"/>
    </row>
    <row r="201" spans="4:4" x14ac:dyDescent="0.25">
      <c r="D201" s="4"/>
    </row>
    <row r="202" spans="4:4" x14ac:dyDescent="0.25">
      <c r="D202" s="4"/>
    </row>
    <row r="203" spans="4:4" x14ac:dyDescent="0.25">
      <c r="D203" s="4"/>
    </row>
    <row r="204" spans="4:4" x14ac:dyDescent="0.25">
      <c r="D204" s="4"/>
    </row>
    <row r="205" spans="4:4" x14ac:dyDescent="0.25">
      <c r="D205" s="4"/>
    </row>
    <row r="206" spans="4:4" x14ac:dyDescent="0.25">
      <c r="D206" s="4"/>
    </row>
    <row r="207" spans="4:4" x14ac:dyDescent="0.25">
      <c r="D207" s="4"/>
    </row>
    <row r="208" spans="4:4" x14ac:dyDescent="0.25">
      <c r="D208" s="4"/>
    </row>
    <row r="209" spans="4:4" x14ac:dyDescent="0.25">
      <c r="D209" s="4"/>
    </row>
    <row r="210" spans="4:4" x14ac:dyDescent="0.25">
      <c r="D210" s="4"/>
    </row>
    <row r="211" spans="4:4" x14ac:dyDescent="0.25">
      <c r="D211" s="4"/>
    </row>
    <row r="212" spans="4:4" x14ac:dyDescent="0.25">
      <c r="D212" s="4"/>
    </row>
    <row r="213" spans="4:4" x14ac:dyDescent="0.25">
      <c r="D213" s="4"/>
    </row>
    <row r="214" spans="4:4" x14ac:dyDescent="0.25">
      <c r="D214" s="4"/>
    </row>
    <row r="215" spans="4:4" x14ac:dyDescent="0.25">
      <c r="D215" s="4"/>
    </row>
    <row r="216" spans="4:4" x14ac:dyDescent="0.25">
      <c r="D216" s="4"/>
    </row>
    <row r="217" spans="4:4" x14ac:dyDescent="0.25">
      <c r="D217" s="4"/>
    </row>
    <row r="218" spans="4:4" x14ac:dyDescent="0.25">
      <c r="D218" s="4"/>
    </row>
    <row r="219" spans="4:4" x14ac:dyDescent="0.25">
      <c r="D219" s="4"/>
    </row>
    <row r="220" spans="4:4" x14ac:dyDescent="0.25">
      <c r="D220" s="4"/>
    </row>
    <row r="221" spans="4:4" x14ac:dyDescent="0.25">
      <c r="D221" s="4"/>
    </row>
    <row r="222" spans="4:4" x14ac:dyDescent="0.25">
      <c r="D222" s="4"/>
    </row>
    <row r="223" spans="4:4" x14ac:dyDescent="0.25">
      <c r="D223" s="4"/>
    </row>
    <row r="224" spans="4:4" x14ac:dyDescent="0.25">
      <c r="D224" s="4"/>
    </row>
    <row r="225" spans="4:4" x14ac:dyDescent="0.25">
      <c r="D225" s="4"/>
    </row>
    <row r="226" spans="4:4" x14ac:dyDescent="0.25">
      <c r="D226" s="4"/>
    </row>
    <row r="227" spans="4:4" x14ac:dyDescent="0.25">
      <c r="D227" s="4"/>
    </row>
    <row r="228" spans="4:4" x14ac:dyDescent="0.25">
      <c r="D228" s="4"/>
    </row>
    <row r="229" spans="4:4" x14ac:dyDescent="0.25">
      <c r="D229" s="4"/>
    </row>
    <row r="230" spans="4:4" x14ac:dyDescent="0.25">
      <c r="D230" s="4"/>
    </row>
    <row r="231" spans="4:4" x14ac:dyDescent="0.25">
      <c r="D231" s="4"/>
    </row>
    <row r="232" spans="4:4" x14ac:dyDescent="0.25">
      <c r="D232" s="4"/>
    </row>
    <row r="233" spans="4:4" x14ac:dyDescent="0.25">
      <c r="D233" s="4"/>
    </row>
    <row r="234" spans="4:4" x14ac:dyDescent="0.25">
      <c r="D234" s="4"/>
    </row>
    <row r="235" spans="4:4" x14ac:dyDescent="0.25">
      <c r="D235" s="4"/>
    </row>
    <row r="236" spans="4:4" x14ac:dyDescent="0.25">
      <c r="D236" s="4"/>
    </row>
    <row r="237" spans="4:4" x14ac:dyDescent="0.25">
      <c r="D237" s="4"/>
    </row>
    <row r="238" spans="4:4" x14ac:dyDescent="0.25">
      <c r="D238" s="4"/>
    </row>
    <row r="239" spans="4:4" x14ac:dyDescent="0.25">
      <c r="D239" s="4"/>
    </row>
    <row r="240" spans="4:4" x14ac:dyDescent="0.25">
      <c r="D240" s="4"/>
    </row>
    <row r="241" spans="4:4" x14ac:dyDescent="0.25">
      <c r="D241" s="4"/>
    </row>
    <row r="242" spans="4:4" x14ac:dyDescent="0.25">
      <c r="D242" s="4"/>
    </row>
    <row r="243" spans="4:4" x14ac:dyDescent="0.25">
      <c r="D243" s="4"/>
    </row>
    <row r="244" spans="4:4" x14ac:dyDescent="0.25">
      <c r="D244" s="4"/>
    </row>
    <row r="245" spans="4:4" x14ac:dyDescent="0.25">
      <c r="D245" s="4"/>
    </row>
    <row r="246" spans="4:4" x14ac:dyDescent="0.25">
      <c r="D246" s="4"/>
    </row>
    <row r="247" spans="4:4" x14ac:dyDescent="0.25">
      <c r="D247" s="4"/>
    </row>
    <row r="248" spans="4:4" x14ac:dyDescent="0.25">
      <c r="D248" s="4"/>
    </row>
    <row r="249" spans="4:4" x14ac:dyDescent="0.25">
      <c r="D249" s="4"/>
    </row>
    <row r="250" spans="4:4" x14ac:dyDescent="0.25">
      <c r="D250" s="4"/>
    </row>
    <row r="251" spans="4:4" x14ac:dyDescent="0.25">
      <c r="D251" s="4"/>
    </row>
    <row r="252" spans="4:4" x14ac:dyDescent="0.25">
      <c r="D252" s="4"/>
    </row>
    <row r="253" spans="4:4" x14ac:dyDescent="0.25">
      <c r="D253" s="4"/>
    </row>
    <row r="254" spans="4:4" x14ac:dyDescent="0.25">
      <c r="D254" s="4"/>
    </row>
    <row r="255" spans="4:4" x14ac:dyDescent="0.25">
      <c r="D255" s="4"/>
    </row>
    <row r="256" spans="4:4" x14ac:dyDescent="0.25">
      <c r="D256" s="4"/>
    </row>
    <row r="257" spans="4:4" x14ac:dyDescent="0.25">
      <c r="D257" s="4"/>
    </row>
    <row r="258" spans="4:4" x14ac:dyDescent="0.25">
      <c r="D258" s="4"/>
    </row>
    <row r="259" spans="4:4" x14ac:dyDescent="0.25">
      <c r="D259" s="4"/>
    </row>
    <row r="260" spans="4:4" x14ac:dyDescent="0.25">
      <c r="D260" s="4"/>
    </row>
    <row r="261" spans="4:4" x14ac:dyDescent="0.25">
      <c r="D261" s="4"/>
    </row>
    <row r="262" spans="4:4" x14ac:dyDescent="0.25">
      <c r="D262" s="4"/>
    </row>
    <row r="263" spans="4:4" x14ac:dyDescent="0.25">
      <c r="D263" s="4"/>
    </row>
    <row r="264" spans="4:4" x14ac:dyDescent="0.25">
      <c r="D264" s="4"/>
    </row>
    <row r="265" spans="4:4" x14ac:dyDescent="0.25">
      <c r="D265" s="4"/>
    </row>
    <row r="266" spans="4:4" x14ac:dyDescent="0.25">
      <c r="D266" s="4"/>
    </row>
    <row r="267" spans="4:4" x14ac:dyDescent="0.25">
      <c r="D267" s="4"/>
    </row>
    <row r="268" spans="4:4" x14ac:dyDescent="0.25">
      <c r="D268" s="4"/>
    </row>
    <row r="269" spans="4:4" x14ac:dyDescent="0.25">
      <c r="D269" s="4"/>
    </row>
    <row r="270" spans="4:4" x14ac:dyDescent="0.25">
      <c r="D270" s="4"/>
    </row>
    <row r="271" spans="4:4" x14ac:dyDescent="0.25">
      <c r="D271" s="4"/>
    </row>
    <row r="272" spans="4:4" x14ac:dyDescent="0.25">
      <c r="D272" s="4"/>
    </row>
    <row r="273" spans="4:4" x14ac:dyDescent="0.25">
      <c r="D273" s="4"/>
    </row>
    <row r="274" spans="4:4" x14ac:dyDescent="0.25">
      <c r="D274" s="4"/>
    </row>
    <row r="275" spans="4:4" x14ac:dyDescent="0.25">
      <c r="D275" s="4"/>
    </row>
    <row r="276" spans="4:4" x14ac:dyDescent="0.25">
      <c r="D276" s="4"/>
    </row>
    <row r="277" spans="4:4" x14ac:dyDescent="0.25">
      <c r="D277" s="4"/>
    </row>
    <row r="278" spans="4:4" x14ac:dyDescent="0.25">
      <c r="D278" s="4"/>
    </row>
    <row r="279" spans="4:4" x14ac:dyDescent="0.25">
      <c r="D279" s="4"/>
    </row>
    <row r="280" spans="4:4" x14ac:dyDescent="0.25">
      <c r="D280" s="4"/>
    </row>
    <row r="281" spans="4:4" x14ac:dyDescent="0.25">
      <c r="D281" s="4"/>
    </row>
    <row r="282" spans="4:4" x14ac:dyDescent="0.25">
      <c r="D282" s="4"/>
    </row>
    <row r="283" spans="4:4" x14ac:dyDescent="0.25">
      <c r="D283" s="4"/>
    </row>
    <row r="284" spans="4:4" x14ac:dyDescent="0.25">
      <c r="D284" s="4"/>
    </row>
    <row r="285" spans="4:4" x14ac:dyDescent="0.25">
      <c r="D285" s="4"/>
    </row>
    <row r="286" spans="4:4" x14ac:dyDescent="0.25">
      <c r="D286" s="4"/>
    </row>
    <row r="287" spans="4:4" x14ac:dyDescent="0.25">
      <c r="D287" s="4"/>
    </row>
    <row r="288" spans="4:4" x14ac:dyDescent="0.25">
      <c r="D288" s="4"/>
    </row>
    <row r="289" spans="4:4" x14ac:dyDescent="0.25">
      <c r="D289" s="4"/>
    </row>
    <row r="290" spans="4:4" x14ac:dyDescent="0.25">
      <c r="D290" s="4"/>
    </row>
    <row r="291" spans="4:4" x14ac:dyDescent="0.25">
      <c r="D291" s="4"/>
    </row>
    <row r="292" spans="4:4" x14ac:dyDescent="0.25">
      <c r="D292" s="4"/>
    </row>
    <row r="293" spans="4:4" x14ac:dyDescent="0.25">
      <c r="D293" s="4"/>
    </row>
    <row r="294" spans="4:4" x14ac:dyDescent="0.25">
      <c r="D294" s="4"/>
    </row>
    <row r="295" spans="4:4" x14ac:dyDescent="0.25">
      <c r="D295" s="4"/>
    </row>
    <row r="296" spans="4:4" x14ac:dyDescent="0.25">
      <c r="D296" s="4"/>
    </row>
    <row r="297" spans="4:4" x14ac:dyDescent="0.25">
      <c r="D297" s="4"/>
    </row>
    <row r="298" spans="4:4" x14ac:dyDescent="0.25">
      <c r="D298" s="4"/>
    </row>
    <row r="299" spans="4:4" x14ac:dyDescent="0.25">
      <c r="D299" s="4"/>
    </row>
    <row r="300" spans="4:4" x14ac:dyDescent="0.25">
      <c r="D300" s="4"/>
    </row>
    <row r="301" spans="4:4" x14ac:dyDescent="0.25">
      <c r="D301" s="4"/>
    </row>
    <row r="302" spans="4:4" x14ac:dyDescent="0.25">
      <c r="D302" s="4"/>
    </row>
    <row r="303" spans="4:4" x14ac:dyDescent="0.25">
      <c r="D303" s="4"/>
    </row>
    <row r="304" spans="4:4" x14ac:dyDescent="0.25">
      <c r="D304" s="4"/>
    </row>
    <row r="305" spans="4:4" x14ac:dyDescent="0.25">
      <c r="D305" s="4"/>
    </row>
    <row r="306" spans="4:4" x14ac:dyDescent="0.25">
      <c r="D306" s="4"/>
    </row>
    <row r="307" spans="4:4" x14ac:dyDescent="0.25">
      <c r="D307" s="4"/>
    </row>
    <row r="308" spans="4:4" x14ac:dyDescent="0.25">
      <c r="D308" s="4"/>
    </row>
    <row r="309" spans="4:4" x14ac:dyDescent="0.25">
      <c r="D309" s="4"/>
    </row>
    <row r="310" spans="4:4" x14ac:dyDescent="0.25">
      <c r="D310" s="4"/>
    </row>
    <row r="311" spans="4:4" x14ac:dyDescent="0.25">
      <c r="D311" s="4"/>
    </row>
    <row r="312" spans="4:4" x14ac:dyDescent="0.25">
      <c r="D312" s="4"/>
    </row>
    <row r="313" spans="4:4" x14ac:dyDescent="0.25">
      <c r="D313" s="4"/>
    </row>
    <row r="314" spans="4:4" x14ac:dyDescent="0.25">
      <c r="D314" s="4"/>
    </row>
    <row r="315" spans="4:4" x14ac:dyDescent="0.25">
      <c r="D315" s="4"/>
    </row>
    <row r="316" spans="4:4" x14ac:dyDescent="0.25">
      <c r="D316" s="4"/>
    </row>
    <row r="317" spans="4:4" x14ac:dyDescent="0.25">
      <c r="D317" s="4"/>
    </row>
    <row r="318" spans="4:4" x14ac:dyDescent="0.25">
      <c r="D318" s="4"/>
    </row>
    <row r="319" spans="4:4" x14ac:dyDescent="0.25">
      <c r="D319" s="4"/>
    </row>
    <row r="320" spans="4:4" x14ac:dyDescent="0.25">
      <c r="D320" s="4"/>
    </row>
    <row r="321" spans="4:4" x14ac:dyDescent="0.25">
      <c r="D321" s="4"/>
    </row>
    <row r="322" spans="4:4" x14ac:dyDescent="0.25">
      <c r="D322" s="4"/>
    </row>
    <row r="323" spans="4:4" x14ac:dyDescent="0.25">
      <c r="D323" s="4"/>
    </row>
    <row r="324" spans="4:4" x14ac:dyDescent="0.25">
      <c r="D324" s="4"/>
    </row>
    <row r="325" spans="4:4" x14ac:dyDescent="0.25">
      <c r="D325" s="4"/>
    </row>
    <row r="326" spans="4:4" x14ac:dyDescent="0.25">
      <c r="D326" s="4"/>
    </row>
    <row r="327" spans="4:4" x14ac:dyDescent="0.25">
      <c r="D327" s="4"/>
    </row>
    <row r="328" spans="4:4" x14ac:dyDescent="0.25">
      <c r="D328" s="4"/>
    </row>
    <row r="329" spans="4:4" x14ac:dyDescent="0.25">
      <c r="D329" s="4"/>
    </row>
    <row r="330" spans="4:4" x14ac:dyDescent="0.25">
      <c r="D330" s="4"/>
    </row>
    <row r="331" spans="4:4" x14ac:dyDescent="0.25">
      <c r="D331" s="4"/>
    </row>
    <row r="332" spans="4:4" x14ac:dyDescent="0.25">
      <c r="D332" s="4"/>
    </row>
    <row r="333" spans="4:4" x14ac:dyDescent="0.25">
      <c r="D333" s="4"/>
    </row>
    <row r="334" spans="4:4" x14ac:dyDescent="0.25">
      <c r="D334" s="4"/>
    </row>
    <row r="335" spans="4:4" x14ac:dyDescent="0.25">
      <c r="D335" s="4"/>
    </row>
    <row r="336" spans="4:4" x14ac:dyDescent="0.25">
      <c r="D336" s="4"/>
    </row>
    <row r="337" spans="4:4" x14ac:dyDescent="0.25">
      <c r="D337" s="4"/>
    </row>
    <row r="338" spans="4:4" x14ac:dyDescent="0.25">
      <c r="D338" s="4"/>
    </row>
    <row r="339" spans="4:4" x14ac:dyDescent="0.25">
      <c r="D339" s="4"/>
    </row>
    <row r="340" spans="4:4" x14ac:dyDescent="0.25">
      <c r="D340" s="4"/>
    </row>
    <row r="341" spans="4:4" x14ac:dyDescent="0.25">
      <c r="D341" s="4"/>
    </row>
    <row r="342" spans="4:4" x14ac:dyDescent="0.25">
      <c r="D342" s="4"/>
    </row>
    <row r="343" spans="4:4" x14ac:dyDescent="0.25">
      <c r="D343" s="4"/>
    </row>
    <row r="344" spans="4:4" x14ac:dyDescent="0.25">
      <c r="D344" s="4"/>
    </row>
    <row r="345" spans="4:4" x14ac:dyDescent="0.25">
      <c r="D345" s="4"/>
    </row>
    <row r="346" spans="4:4" x14ac:dyDescent="0.25">
      <c r="D346" s="4"/>
    </row>
    <row r="347" spans="4:4" x14ac:dyDescent="0.25">
      <c r="D347" s="4"/>
    </row>
    <row r="348" spans="4:4" x14ac:dyDescent="0.25">
      <c r="D348" s="4"/>
    </row>
    <row r="349" spans="4:4" x14ac:dyDescent="0.25">
      <c r="D349" s="4"/>
    </row>
    <row r="350" spans="4:4" x14ac:dyDescent="0.25">
      <c r="D350" s="4"/>
    </row>
    <row r="351" spans="4:4" x14ac:dyDescent="0.25">
      <c r="D351" s="4"/>
    </row>
    <row r="352" spans="4:4" x14ac:dyDescent="0.25">
      <c r="D352" s="4"/>
    </row>
    <row r="353" spans="4:4" x14ac:dyDescent="0.25">
      <c r="D353" s="4"/>
    </row>
    <row r="354" spans="4:4" x14ac:dyDescent="0.25">
      <c r="D354" s="4"/>
    </row>
    <row r="355" spans="4:4" x14ac:dyDescent="0.25">
      <c r="D355" s="4"/>
    </row>
    <row r="356" spans="4:4" x14ac:dyDescent="0.25">
      <c r="D356" s="4"/>
    </row>
    <row r="357" spans="4:4" x14ac:dyDescent="0.25">
      <c r="D357" s="4"/>
    </row>
    <row r="358" spans="4:4" x14ac:dyDescent="0.25">
      <c r="D358" s="4"/>
    </row>
    <row r="359" spans="4:4" x14ac:dyDescent="0.25">
      <c r="D359" s="4"/>
    </row>
    <row r="360" spans="4:4" x14ac:dyDescent="0.25">
      <c r="D360" s="4"/>
    </row>
    <row r="361" spans="4:4" x14ac:dyDescent="0.25">
      <c r="D361" s="4"/>
    </row>
    <row r="362" spans="4:4" x14ac:dyDescent="0.25">
      <c r="D362" s="4"/>
    </row>
    <row r="363" spans="4:4" x14ac:dyDescent="0.25">
      <c r="D363" s="4"/>
    </row>
    <row r="364" spans="4:4" x14ac:dyDescent="0.25">
      <c r="D364" s="4"/>
    </row>
    <row r="365" spans="4:4" x14ac:dyDescent="0.25">
      <c r="D365" s="4"/>
    </row>
    <row r="366" spans="4:4" x14ac:dyDescent="0.25">
      <c r="D366" s="4"/>
    </row>
    <row r="367" spans="4:4" x14ac:dyDescent="0.25">
      <c r="D367" s="4"/>
    </row>
    <row r="368" spans="4:4" x14ac:dyDescent="0.25">
      <c r="D368" s="4"/>
    </row>
    <row r="369" spans="4:4" x14ac:dyDescent="0.25">
      <c r="D369" s="4"/>
    </row>
    <row r="370" spans="4:4" x14ac:dyDescent="0.25">
      <c r="D370" s="4"/>
    </row>
    <row r="371" spans="4:4" x14ac:dyDescent="0.25">
      <c r="D371" s="4"/>
    </row>
    <row r="372" spans="4:4" x14ac:dyDescent="0.25">
      <c r="D372" s="4"/>
    </row>
    <row r="373" spans="4:4" x14ac:dyDescent="0.25">
      <c r="D373" s="4"/>
    </row>
    <row r="374" spans="4:4" x14ac:dyDescent="0.25">
      <c r="D374" s="4"/>
    </row>
    <row r="375" spans="4:4" x14ac:dyDescent="0.25">
      <c r="D375" s="4"/>
    </row>
    <row r="376" spans="4:4" x14ac:dyDescent="0.25">
      <c r="D376" s="4"/>
    </row>
    <row r="377" spans="4:4" x14ac:dyDescent="0.25">
      <c r="D377" s="4"/>
    </row>
    <row r="378" spans="4:4" x14ac:dyDescent="0.25">
      <c r="D378" s="4"/>
    </row>
    <row r="379" spans="4:4" x14ac:dyDescent="0.25">
      <c r="D379" s="4"/>
    </row>
    <row r="380" spans="4:4" x14ac:dyDescent="0.25">
      <c r="D380" s="4"/>
    </row>
    <row r="381" spans="4:4" x14ac:dyDescent="0.25">
      <c r="D381" s="4"/>
    </row>
    <row r="382" spans="4:4" x14ac:dyDescent="0.25">
      <c r="D382" s="4"/>
    </row>
    <row r="383" spans="4:4" x14ac:dyDescent="0.25">
      <c r="D383" s="4"/>
    </row>
    <row r="384" spans="4:4" x14ac:dyDescent="0.25">
      <c r="D384" s="4"/>
    </row>
    <row r="385" spans="4:4" x14ac:dyDescent="0.25">
      <c r="D385" s="4"/>
    </row>
    <row r="386" spans="4:4" x14ac:dyDescent="0.25">
      <c r="D386" s="4"/>
    </row>
    <row r="387" spans="4:4" x14ac:dyDescent="0.25">
      <c r="D387" s="4"/>
    </row>
    <row r="388" spans="4:4" x14ac:dyDescent="0.25">
      <c r="D388" s="4"/>
    </row>
    <row r="389" spans="4:4" x14ac:dyDescent="0.25">
      <c r="D389" s="4"/>
    </row>
    <row r="390" spans="4:4" x14ac:dyDescent="0.25">
      <c r="D390" s="4"/>
    </row>
    <row r="391" spans="4:4" x14ac:dyDescent="0.25">
      <c r="D391" s="4"/>
    </row>
    <row r="392" spans="4:4" x14ac:dyDescent="0.25">
      <c r="D392" s="4"/>
    </row>
    <row r="393" spans="4:4" x14ac:dyDescent="0.25">
      <c r="D393" s="4"/>
    </row>
    <row r="394" spans="4:4" x14ac:dyDescent="0.25">
      <c r="D394" s="4"/>
    </row>
    <row r="395" spans="4:4" x14ac:dyDescent="0.25">
      <c r="D395" s="4"/>
    </row>
    <row r="396" spans="4:4" x14ac:dyDescent="0.25">
      <c r="D396" s="4"/>
    </row>
    <row r="397" spans="4:4" x14ac:dyDescent="0.25">
      <c r="D397" s="4"/>
    </row>
    <row r="398" spans="4:4" x14ac:dyDescent="0.25">
      <c r="D398" s="4"/>
    </row>
    <row r="399" spans="4:4" x14ac:dyDescent="0.25">
      <c r="D399" s="4"/>
    </row>
    <row r="400" spans="4:4" x14ac:dyDescent="0.25">
      <c r="D400" s="4"/>
    </row>
    <row r="401" spans="4:4" x14ac:dyDescent="0.25">
      <c r="D401" s="4"/>
    </row>
    <row r="402" spans="4:4" x14ac:dyDescent="0.25">
      <c r="D402" s="4"/>
    </row>
    <row r="403" spans="4:4" x14ac:dyDescent="0.25">
      <c r="D403" s="4"/>
    </row>
    <row r="404" spans="4:4" x14ac:dyDescent="0.25">
      <c r="D404" s="4"/>
    </row>
    <row r="405" spans="4:4" x14ac:dyDescent="0.25">
      <c r="D405" s="4"/>
    </row>
    <row r="406" spans="4:4" x14ac:dyDescent="0.25">
      <c r="D406" s="4"/>
    </row>
    <row r="407" spans="4:4" x14ac:dyDescent="0.25">
      <c r="D407" s="4"/>
    </row>
    <row r="408" spans="4:4" x14ac:dyDescent="0.25">
      <c r="D408" s="4"/>
    </row>
    <row r="409" spans="4:4" x14ac:dyDescent="0.25">
      <c r="D409" s="4"/>
    </row>
    <row r="410" spans="4:4" x14ac:dyDescent="0.25">
      <c r="D410" s="4"/>
    </row>
    <row r="411" spans="4:4" x14ac:dyDescent="0.25">
      <c r="D411" s="4"/>
    </row>
    <row r="412" spans="4:4" x14ac:dyDescent="0.25">
      <c r="D412" s="4"/>
    </row>
    <row r="413" spans="4:4" x14ac:dyDescent="0.25">
      <c r="D413" s="4"/>
    </row>
    <row r="414" spans="4:4" x14ac:dyDescent="0.25">
      <c r="D414" s="4"/>
    </row>
    <row r="415" spans="4:4" x14ac:dyDescent="0.25">
      <c r="D415" s="4"/>
    </row>
    <row r="416" spans="4:4" x14ac:dyDescent="0.25">
      <c r="D416" s="4"/>
    </row>
    <row r="417" spans="4:4" x14ac:dyDescent="0.25">
      <c r="D417" s="4"/>
    </row>
    <row r="418" spans="4:4" x14ac:dyDescent="0.25">
      <c r="D418" s="4"/>
    </row>
    <row r="419" spans="4:4" x14ac:dyDescent="0.25">
      <c r="D419" s="4"/>
    </row>
    <row r="420" spans="4:4" x14ac:dyDescent="0.25">
      <c r="D420" s="4"/>
    </row>
    <row r="421" spans="4:4" x14ac:dyDescent="0.25">
      <c r="D421" s="4"/>
    </row>
    <row r="422" spans="4:4" x14ac:dyDescent="0.25">
      <c r="D422" s="4"/>
    </row>
    <row r="423" spans="4:4" x14ac:dyDescent="0.25">
      <c r="D423" s="4"/>
    </row>
    <row r="424" spans="4:4" x14ac:dyDescent="0.25">
      <c r="D424" s="4"/>
    </row>
    <row r="425" spans="4:4" x14ac:dyDescent="0.25">
      <c r="D425" s="4"/>
    </row>
    <row r="426" spans="4:4" x14ac:dyDescent="0.25">
      <c r="D426" s="4"/>
    </row>
    <row r="427" spans="4:4" x14ac:dyDescent="0.25">
      <c r="D427" s="4"/>
    </row>
    <row r="428" spans="4:4" x14ac:dyDescent="0.25">
      <c r="D428" s="4"/>
    </row>
    <row r="429" spans="4:4" x14ac:dyDescent="0.25">
      <c r="D429" s="4"/>
    </row>
    <row r="430" spans="4:4" x14ac:dyDescent="0.25">
      <c r="D430" s="4"/>
    </row>
    <row r="431" spans="4:4" x14ac:dyDescent="0.25">
      <c r="D431" s="4"/>
    </row>
    <row r="432" spans="4:4" x14ac:dyDescent="0.25">
      <c r="D432" s="4"/>
    </row>
    <row r="433" spans="4:4" x14ac:dyDescent="0.25">
      <c r="D433" s="4"/>
    </row>
    <row r="434" spans="4:4" x14ac:dyDescent="0.25">
      <c r="D434" s="4"/>
    </row>
    <row r="435" spans="4:4" x14ac:dyDescent="0.25">
      <c r="D435" s="4"/>
    </row>
    <row r="436" spans="4:4" x14ac:dyDescent="0.25">
      <c r="D436" s="4"/>
    </row>
    <row r="437" spans="4:4" x14ac:dyDescent="0.25">
      <c r="D437" s="4"/>
    </row>
    <row r="438" spans="4:4" x14ac:dyDescent="0.25">
      <c r="D438" s="4"/>
    </row>
    <row r="439" spans="4:4" x14ac:dyDescent="0.25">
      <c r="D439" s="4"/>
    </row>
    <row r="440" spans="4:4" x14ac:dyDescent="0.25">
      <c r="D440" s="4"/>
    </row>
    <row r="441" spans="4:4" x14ac:dyDescent="0.25">
      <c r="D441" s="4"/>
    </row>
    <row r="442" spans="4:4" x14ac:dyDescent="0.25">
      <c r="D442" s="4"/>
    </row>
    <row r="443" spans="4:4" x14ac:dyDescent="0.25">
      <c r="D443" s="4"/>
    </row>
  </sheetData>
  <mergeCells count="3">
    <mergeCell ref="A2:F2"/>
    <mergeCell ref="A3:C3"/>
    <mergeCell ref="D3:F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AE27C-A66F-4B70-826B-3A21E280E95A}">
  <dimension ref="A1:V369"/>
  <sheetViews>
    <sheetView topLeftCell="C1" zoomScaleNormal="100" workbookViewId="0">
      <selection activeCell="O8" sqref="O8"/>
    </sheetView>
  </sheetViews>
  <sheetFormatPr defaultRowHeight="15" x14ac:dyDescent="0.25"/>
  <cols>
    <col min="1" max="1" width="9.42578125" style="4" bestFit="1" customWidth="1"/>
    <col min="13" max="13" width="19.5703125" customWidth="1"/>
    <col min="14" max="14" width="19.42578125" customWidth="1"/>
    <col min="15" max="15" width="11.42578125" customWidth="1"/>
    <col min="16" max="18" width="10.42578125" customWidth="1"/>
  </cols>
  <sheetData>
    <row r="1" spans="1:22" x14ac:dyDescent="0.25">
      <c r="A1" s="104" t="str">
        <f>HYPERLINK("#'Contents page'!A1","Contents page")</f>
        <v>Contents page</v>
      </c>
    </row>
    <row r="2" spans="1:22" x14ac:dyDescent="0.25">
      <c r="A2" s="30" t="s">
        <v>41</v>
      </c>
      <c r="B2" s="166" t="s">
        <v>6</v>
      </c>
      <c r="C2" s="166"/>
      <c r="D2" s="166" t="s">
        <v>7</v>
      </c>
      <c r="E2" s="166"/>
      <c r="F2" s="166" t="s">
        <v>8</v>
      </c>
      <c r="G2" s="166"/>
      <c r="H2" s="166" t="s">
        <v>9</v>
      </c>
      <c r="I2" s="166"/>
      <c r="J2" s="166" t="s">
        <v>10</v>
      </c>
      <c r="K2" s="166"/>
      <c r="L2" s="20"/>
    </row>
    <row r="3" spans="1:22" x14ac:dyDescent="0.25">
      <c r="A3" s="31"/>
      <c r="B3" s="20" t="s">
        <v>25</v>
      </c>
      <c r="C3" s="20" t="s">
        <v>26</v>
      </c>
      <c r="D3" s="20" t="s">
        <v>25</v>
      </c>
      <c r="E3" s="20" t="s">
        <v>26</v>
      </c>
      <c r="F3" s="20" t="s">
        <v>25</v>
      </c>
      <c r="G3" s="20" t="s">
        <v>26</v>
      </c>
      <c r="H3" s="20" t="s">
        <v>25</v>
      </c>
      <c r="I3" s="20" t="s">
        <v>26</v>
      </c>
      <c r="J3" s="20" t="s">
        <v>25</v>
      </c>
      <c r="K3" s="20" t="s">
        <v>26</v>
      </c>
      <c r="L3" s="20"/>
    </row>
    <row r="4" spans="1:22" x14ac:dyDescent="0.25">
      <c r="A4" s="32">
        <v>36434</v>
      </c>
      <c r="B4" s="24">
        <v>32.98995</v>
      </c>
      <c r="C4" s="27">
        <v>19.591519999999999</v>
      </c>
      <c r="D4" s="27">
        <v>101.05674999999999</v>
      </c>
      <c r="E4" s="27">
        <v>84.89237</v>
      </c>
      <c r="F4" s="27">
        <v>80.153488377193</v>
      </c>
      <c r="G4" s="27">
        <v>55.778704263157898</v>
      </c>
      <c r="H4" s="27">
        <v>0</v>
      </c>
      <c r="I4" s="27">
        <v>0</v>
      </c>
      <c r="J4" s="27">
        <v>0</v>
      </c>
      <c r="K4" s="27">
        <v>0</v>
      </c>
      <c r="L4" s="21"/>
      <c r="M4" s="35"/>
      <c r="N4" s="35" t="str">
        <f>B3</f>
        <v>2022/2023</v>
      </c>
      <c r="O4" s="35" t="str">
        <f>C3</f>
        <v>2023/2024</v>
      </c>
    </row>
    <row r="5" spans="1:22" x14ac:dyDescent="0.25">
      <c r="A5" s="32">
        <v>36435</v>
      </c>
      <c r="B5" s="24">
        <v>35.556089999999998</v>
      </c>
      <c r="C5" s="27">
        <v>25.3733</v>
      </c>
      <c r="D5" s="27">
        <v>96.946119999999993</v>
      </c>
      <c r="E5" s="27">
        <v>85.47475</v>
      </c>
      <c r="F5" s="27">
        <v>81.347091973684201</v>
      </c>
      <c r="G5" s="27">
        <v>59.3395888421053</v>
      </c>
      <c r="H5" s="27">
        <v>0</v>
      </c>
      <c r="I5" s="27">
        <v>9.9979999999999999E-2</v>
      </c>
      <c r="J5" s="27">
        <v>2.64201</v>
      </c>
      <c r="K5" s="27">
        <v>0</v>
      </c>
      <c r="L5" s="21"/>
      <c r="M5" s="25" t="str">
        <f>B2</f>
        <v>LNG Import</v>
      </c>
      <c r="N5" s="102">
        <f>SUM($B$4:$B$369)/1000</f>
        <v>15.720883409999994</v>
      </c>
      <c r="O5" s="102">
        <f>SUM($C$4:$C$369)/1000</f>
        <v>8.2817496500000001</v>
      </c>
      <c r="S5" s="49" t="s">
        <v>30</v>
      </c>
      <c r="T5" s="49" t="s">
        <v>31</v>
      </c>
      <c r="U5" s="49" t="s">
        <v>32</v>
      </c>
      <c r="V5" s="49" t="s">
        <v>33</v>
      </c>
    </row>
    <row r="6" spans="1:22" x14ac:dyDescent="0.25">
      <c r="A6" s="32">
        <v>36436</v>
      </c>
      <c r="B6" s="24">
        <v>77.820719999999994</v>
      </c>
      <c r="C6" s="27">
        <v>18.707799999999999</v>
      </c>
      <c r="D6" s="27">
        <v>99.553640000000001</v>
      </c>
      <c r="E6" s="27">
        <v>85.582149999999999</v>
      </c>
      <c r="F6" s="27">
        <v>81.699941232456098</v>
      </c>
      <c r="G6" s="27">
        <v>52.066467368421101</v>
      </c>
      <c r="H6" s="27">
        <v>0</v>
      </c>
      <c r="I6" s="27">
        <v>9.8769999999999997E-2</v>
      </c>
      <c r="J6" s="27">
        <v>1.0585</v>
      </c>
      <c r="K6" s="27">
        <v>0.1888</v>
      </c>
      <c r="L6" s="21"/>
      <c r="M6" s="25" t="str">
        <f>D2</f>
        <v>UK Continental Shelf</v>
      </c>
      <c r="N6" s="102">
        <f>SUM($D$4:$D$369)/1000</f>
        <v>18.808796340000004</v>
      </c>
      <c r="O6" s="102">
        <f>SUM($E$4:$E$369)/1000</f>
        <v>16.487314729999994</v>
      </c>
      <c r="S6" s="49" t="str">
        <f>B2</f>
        <v>LNG Import</v>
      </c>
      <c r="T6" s="14">
        <f>AVERAGE($C$4:$C$186)</f>
        <v>45.255462568306008</v>
      </c>
      <c r="U6" s="14">
        <f>MAX(C$4:C$186)</f>
        <v>111.32364</v>
      </c>
      <c r="V6" s="14">
        <f>MIN(C$4:C$186)</f>
        <v>9.0568000000000008</v>
      </c>
    </row>
    <row r="7" spans="1:22" x14ac:dyDescent="0.25">
      <c r="A7" s="32">
        <v>36437</v>
      </c>
      <c r="B7" s="24">
        <v>63.223210000000002</v>
      </c>
      <c r="C7" s="27">
        <v>27.34205</v>
      </c>
      <c r="D7" s="27">
        <v>101.26152</v>
      </c>
      <c r="E7" s="27">
        <v>83.151799999999994</v>
      </c>
      <c r="F7" s="27">
        <v>74.046729785087706</v>
      </c>
      <c r="G7" s="27">
        <v>36.580410684210499</v>
      </c>
      <c r="H7" s="27">
        <v>0</v>
      </c>
      <c r="I7" s="27">
        <v>0</v>
      </c>
      <c r="J7" s="27">
        <v>0</v>
      </c>
      <c r="K7" s="27">
        <v>0</v>
      </c>
      <c r="L7" s="21"/>
      <c r="M7" s="25" t="str">
        <f>F2</f>
        <v>Norway Import</v>
      </c>
      <c r="N7" s="102">
        <f>SUM($F$4:$F$369)/1000</f>
        <v>14.42386610710984</v>
      </c>
      <c r="O7" s="102">
        <f>SUM($G$4:$G$369)/1000</f>
        <v>15.620612183842102</v>
      </c>
      <c r="S7" s="49" t="str">
        <f>D2</f>
        <v>UK Continental Shelf</v>
      </c>
      <c r="T7" s="14">
        <f>AVERAGE($E$4:$E$186)</f>
        <v>90.094616010928931</v>
      </c>
      <c r="U7" s="14">
        <f>MAX(E$5:E$187)</f>
        <v>99.561989999999994</v>
      </c>
      <c r="V7" s="14">
        <f>MIN(E$4:E$186)</f>
        <v>74.39658</v>
      </c>
    </row>
    <row r="8" spans="1:22" x14ac:dyDescent="0.25">
      <c r="A8" s="32">
        <v>36438</v>
      </c>
      <c r="B8" s="24">
        <v>45.343850000000003</v>
      </c>
      <c r="C8" s="27">
        <v>24.329499999999999</v>
      </c>
      <c r="D8" s="27">
        <v>100.10821</v>
      </c>
      <c r="E8" s="27">
        <v>85.052199999999999</v>
      </c>
      <c r="F8" s="27">
        <v>74.660876530701799</v>
      </c>
      <c r="G8" s="27">
        <v>44.9124520526316</v>
      </c>
      <c r="H8" s="27">
        <v>0</v>
      </c>
      <c r="I8" s="27">
        <v>0</v>
      </c>
      <c r="J8" s="27">
        <v>0</v>
      </c>
      <c r="K8" s="27">
        <v>0</v>
      </c>
      <c r="L8" s="21"/>
      <c r="M8" s="25" t="str">
        <f>H2</f>
        <v>EU Import</v>
      </c>
      <c r="N8" s="102">
        <f>(SUM($H$4:$H$369)/1000)+0.5</f>
        <v>0.55601358000000001</v>
      </c>
      <c r="O8" s="102">
        <f>(SUM($I$4:$I$369)/1000)+0.5</f>
        <v>0.56900312659518759</v>
      </c>
      <c r="P8" s="167" t="s">
        <v>45</v>
      </c>
      <c r="Q8" s="167"/>
      <c r="S8" s="49" t="str">
        <f>F2</f>
        <v>Norway Import</v>
      </c>
      <c r="T8" s="14">
        <f>AVERAGE($G$4:$G$186)</f>
        <v>85.358536523727338</v>
      </c>
      <c r="U8" s="14">
        <f>MAX(G$6:G$188)</f>
        <v>109.59682610526301</v>
      </c>
      <c r="V8" s="14">
        <f>MIN(G$5:G$187)</f>
        <v>35.667586526315802</v>
      </c>
    </row>
    <row r="9" spans="1:22" x14ac:dyDescent="0.25">
      <c r="A9" s="32">
        <v>36439</v>
      </c>
      <c r="B9" s="24">
        <v>42.650799999999997</v>
      </c>
      <c r="C9" s="27">
        <v>20.215599999999998</v>
      </c>
      <c r="D9" s="27">
        <v>96.984009999999998</v>
      </c>
      <c r="E9" s="27">
        <v>86.985659999999996</v>
      </c>
      <c r="F9" s="27">
        <v>79.0685819035088</v>
      </c>
      <c r="G9" s="27">
        <v>42.383358210526303</v>
      </c>
      <c r="H9" s="27">
        <v>0</v>
      </c>
      <c r="I9" s="27">
        <v>9.7059999999999994E-2</v>
      </c>
      <c r="J9" s="27">
        <v>0.44996999999999998</v>
      </c>
      <c r="K9" s="27">
        <v>0.20172999999999999</v>
      </c>
      <c r="L9" s="21"/>
      <c r="M9" s="26" t="str">
        <f>J2</f>
        <v>Storage Withdrawal</v>
      </c>
      <c r="N9" s="103">
        <f>SUM($J$4:$J$369)/1000</f>
        <v>2.7135246600000009</v>
      </c>
      <c r="O9" s="103">
        <f>SUM($K$4:$K$369)/1000</f>
        <v>3.2278053099999995</v>
      </c>
      <c r="P9" s="167"/>
      <c r="Q9" s="167"/>
      <c r="S9" s="49" t="str">
        <f>H2</f>
        <v>EU Import</v>
      </c>
      <c r="T9" s="14">
        <f>AVERAGE($I$4:$I$186)</f>
        <v>0.3770662655474733</v>
      </c>
      <c r="U9" s="14">
        <f>MAX(I$6:I$188)</f>
        <v>7.1968300000000003</v>
      </c>
      <c r="V9" s="14">
        <f>MIN(I$4:I$186)</f>
        <v>0</v>
      </c>
    </row>
    <row r="10" spans="1:22" x14ac:dyDescent="0.25">
      <c r="A10" s="32">
        <v>36440</v>
      </c>
      <c r="B10" s="24">
        <v>56.724499999999999</v>
      </c>
      <c r="C10" s="27">
        <v>21.140899999999998</v>
      </c>
      <c r="D10" s="27">
        <v>99.159580000000005</v>
      </c>
      <c r="E10" s="27">
        <v>86.095969999999994</v>
      </c>
      <c r="F10" s="27">
        <v>71.438155355263106</v>
      </c>
      <c r="G10" s="27">
        <v>48.272021210526297</v>
      </c>
      <c r="H10" s="27">
        <v>0</v>
      </c>
      <c r="I10" s="27">
        <v>0</v>
      </c>
      <c r="J10" s="27">
        <v>0</v>
      </c>
      <c r="K10" s="27">
        <v>0</v>
      </c>
      <c r="L10" s="21"/>
      <c r="M10" s="25" t="s">
        <v>42</v>
      </c>
      <c r="N10" s="14">
        <f>SUM(N5:N9)</f>
        <v>52.223084097109833</v>
      </c>
      <c r="O10" s="14">
        <f>SUM(O5:O9)</f>
        <v>44.186485000437287</v>
      </c>
      <c r="S10" s="49" t="str">
        <f>J2</f>
        <v>Storage Withdrawal</v>
      </c>
      <c r="T10" s="14">
        <f>AVERAGE($K$4:$K$186)</f>
        <v>17.638280382513656</v>
      </c>
      <c r="U10" s="14">
        <f>MAX(K$7:K$189)</f>
        <v>91.674719999999994</v>
      </c>
      <c r="V10" s="14">
        <f>MIN(K$6:K$188)</f>
        <v>0</v>
      </c>
    </row>
    <row r="11" spans="1:22" x14ac:dyDescent="0.25">
      <c r="A11" s="32">
        <v>36441</v>
      </c>
      <c r="B11" s="24">
        <v>49.429079999999999</v>
      </c>
      <c r="C11" s="27">
        <v>24.488</v>
      </c>
      <c r="D11" s="27">
        <v>102.34772</v>
      </c>
      <c r="E11" s="27">
        <v>89.937960000000004</v>
      </c>
      <c r="F11" s="27">
        <v>65.096330175438595</v>
      </c>
      <c r="G11" s="27">
        <v>35.667586526315802</v>
      </c>
      <c r="H11" s="27">
        <v>0</v>
      </c>
      <c r="I11" s="27">
        <v>0</v>
      </c>
      <c r="J11" s="27">
        <v>0</v>
      </c>
      <c r="K11" s="27">
        <v>0.42035</v>
      </c>
      <c r="L11" s="21"/>
      <c r="S11" s="49" t="s">
        <v>43</v>
      </c>
      <c r="T11" s="38">
        <f>((SUM(C4:C186)+SUM(E4:E186)+SUM(G4:G186)+SUM(I4:I186)+SUM(K4:K186))/(5*183))</f>
        <v>47.744792350204683</v>
      </c>
    </row>
    <row r="12" spans="1:22" x14ac:dyDescent="0.25">
      <c r="A12" s="32">
        <v>36442</v>
      </c>
      <c r="B12" s="24">
        <v>42.162739999999999</v>
      </c>
      <c r="C12" s="27">
        <v>27.914349999999999</v>
      </c>
      <c r="D12" s="27">
        <v>98.152630000000002</v>
      </c>
      <c r="E12" s="27">
        <v>89.982380000000006</v>
      </c>
      <c r="F12" s="27">
        <v>74.372686513157902</v>
      </c>
      <c r="G12" s="27">
        <v>42.744181368421103</v>
      </c>
      <c r="H12" s="27">
        <v>0</v>
      </c>
      <c r="I12" s="27">
        <v>0</v>
      </c>
      <c r="J12" s="27">
        <v>0</v>
      </c>
      <c r="K12" s="27">
        <v>5.3676599999999999</v>
      </c>
      <c r="L12" s="21"/>
    </row>
    <row r="13" spans="1:22" x14ac:dyDescent="0.25">
      <c r="A13" s="32">
        <v>36443</v>
      </c>
      <c r="B13" s="24">
        <v>75.426339999999996</v>
      </c>
      <c r="C13" s="27">
        <v>20.224589999999999</v>
      </c>
      <c r="D13" s="27">
        <v>102.97743</v>
      </c>
      <c r="E13" s="27">
        <v>89.024720000000002</v>
      </c>
      <c r="F13" s="27">
        <v>74.137575706140396</v>
      </c>
      <c r="G13" s="27">
        <v>65.690906105263196</v>
      </c>
      <c r="H13" s="27">
        <v>0</v>
      </c>
      <c r="I13" s="27">
        <v>0</v>
      </c>
      <c r="J13" s="27">
        <v>0</v>
      </c>
      <c r="K13" s="27">
        <v>5.2717599999999996</v>
      </c>
      <c r="L13" s="21"/>
      <c r="M13" s="36" t="s">
        <v>44</v>
      </c>
    </row>
    <row r="14" spans="1:22" x14ac:dyDescent="0.25">
      <c r="A14" s="32">
        <v>36444</v>
      </c>
      <c r="B14" s="24">
        <v>59.848439999999997</v>
      </c>
      <c r="C14" s="27">
        <v>20.1966</v>
      </c>
      <c r="D14" s="27">
        <v>112.34156</v>
      </c>
      <c r="E14" s="27">
        <v>90.032409999999999</v>
      </c>
      <c r="F14" s="27">
        <v>76.150263315789502</v>
      </c>
      <c r="G14" s="27">
        <v>64.860617421052595</v>
      </c>
      <c r="H14" s="27">
        <v>0</v>
      </c>
      <c r="I14" s="27">
        <v>6.9999999E-6</v>
      </c>
      <c r="J14" s="27">
        <v>14.06456</v>
      </c>
      <c r="K14" s="27">
        <v>0</v>
      </c>
      <c r="L14" s="21"/>
    </row>
    <row r="15" spans="1:22" x14ac:dyDescent="0.25">
      <c r="A15" s="32">
        <v>36445</v>
      </c>
      <c r="B15" s="24">
        <v>69.08135</v>
      </c>
      <c r="C15" s="27">
        <v>18.607500000000002</v>
      </c>
      <c r="D15" s="27">
        <v>102.4046</v>
      </c>
      <c r="E15" s="27">
        <v>89.736829999999998</v>
      </c>
      <c r="F15" s="27">
        <v>72.893664192982399</v>
      </c>
      <c r="G15" s="27">
        <v>77.7571629473684</v>
      </c>
      <c r="H15" s="27">
        <v>0</v>
      </c>
      <c r="I15" s="27">
        <v>0</v>
      </c>
      <c r="J15" s="27">
        <v>25.517659999999999</v>
      </c>
      <c r="K15" s="27">
        <v>1.45872</v>
      </c>
      <c r="L15" s="21"/>
    </row>
    <row r="16" spans="1:22" x14ac:dyDescent="0.25">
      <c r="A16" s="32">
        <v>36446</v>
      </c>
      <c r="B16" s="24">
        <v>82.382210000000001</v>
      </c>
      <c r="C16" s="27">
        <v>18.623999999999999</v>
      </c>
      <c r="D16" s="27">
        <v>100.93949000000001</v>
      </c>
      <c r="E16" s="27">
        <v>86.419780000000003</v>
      </c>
      <c r="F16" s="27">
        <v>65.477798157894696</v>
      </c>
      <c r="G16" s="27">
        <v>76.044803684210507</v>
      </c>
      <c r="H16" s="27">
        <v>0</v>
      </c>
      <c r="I16" s="27">
        <v>0</v>
      </c>
      <c r="J16" s="27">
        <v>23.411919999999999</v>
      </c>
      <c r="K16" s="27">
        <v>0</v>
      </c>
      <c r="L16" s="21"/>
    </row>
    <row r="17" spans="1:12" x14ac:dyDescent="0.25">
      <c r="A17" s="32">
        <v>36447</v>
      </c>
      <c r="B17" s="24">
        <v>78.388940000000005</v>
      </c>
      <c r="C17" s="27">
        <v>10.070880000000001</v>
      </c>
      <c r="D17" s="27">
        <v>112.41831000000001</v>
      </c>
      <c r="E17" s="27">
        <v>85.884690000000006</v>
      </c>
      <c r="F17" s="27">
        <v>71.1369207368421</v>
      </c>
      <c r="G17" s="27">
        <v>80.033677263157898</v>
      </c>
      <c r="H17" s="27">
        <v>0</v>
      </c>
      <c r="I17" s="27">
        <v>0</v>
      </c>
      <c r="J17" s="27">
        <v>8.3875499999999992</v>
      </c>
      <c r="K17" s="27">
        <v>0</v>
      </c>
      <c r="L17" s="21"/>
    </row>
    <row r="18" spans="1:12" x14ac:dyDescent="0.25">
      <c r="A18" s="32">
        <v>36448</v>
      </c>
      <c r="B18" s="24">
        <v>27.937799999999999</v>
      </c>
      <c r="C18" s="27">
        <v>17.255610000000001</v>
      </c>
      <c r="D18" s="27">
        <v>110.15125</v>
      </c>
      <c r="E18" s="27">
        <v>83.496840000000006</v>
      </c>
      <c r="F18" s="27">
        <v>76.894386210526307</v>
      </c>
      <c r="G18" s="27">
        <v>81.205244578947401</v>
      </c>
      <c r="H18" s="27">
        <v>0</v>
      </c>
      <c r="I18" s="27">
        <v>0</v>
      </c>
      <c r="J18" s="27">
        <v>1.2861899999999999</v>
      </c>
      <c r="K18" s="27">
        <v>2.4407700000000001</v>
      </c>
      <c r="L18" s="21"/>
    </row>
    <row r="19" spans="1:12" x14ac:dyDescent="0.25">
      <c r="A19" s="32">
        <v>36449</v>
      </c>
      <c r="B19" s="24">
        <v>40.220190000000002</v>
      </c>
      <c r="C19" s="27">
        <v>35.635109999999997</v>
      </c>
      <c r="D19" s="27">
        <v>110.86584999999999</v>
      </c>
      <c r="E19" s="27">
        <v>87.147009999999995</v>
      </c>
      <c r="F19" s="27">
        <v>85.207292021929803</v>
      </c>
      <c r="G19" s="27">
        <v>76.586574894736799</v>
      </c>
      <c r="H19" s="27">
        <v>0</v>
      </c>
      <c r="I19" s="27">
        <v>0</v>
      </c>
      <c r="J19" s="27">
        <v>0</v>
      </c>
      <c r="K19" s="27">
        <v>28.054649999999999</v>
      </c>
      <c r="L19" s="21"/>
    </row>
    <row r="20" spans="1:12" x14ac:dyDescent="0.25">
      <c r="A20" s="32">
        <v>36450</v>
      </c>
      <c r="B20" s="24">
        <v>84.910359999999997</v>
      </c>
      <c r="C20" s="27">
        <v>30.66168</v>
      </c>
      <c r="D20" s="27">
        <v>109.6344</v>
      </c>
      <c r="E20" s="27">
        <v>90.449399999999997</v>
      </c>
      <c r="F20" s="27">
        <v>71.672588526315806</v>
      </c>
      <c r="G20" s="27">
        <v>59.744053684210499</v>
      </c>
      <c r="H20" s="27">
        <v>0</v>
      </c>
      <c r="I20" s="27">
        <v>0</v>
      </c>
      <c r="J20" s="27">
        <v>0</v>
      </c>
      <c r="K20" s="27">
        <v>13.7179</v>
      </c>
      <c r="L20" s="21"/>
    </row>
    <row r="21" spans="1:12" x14ac:dyDescent="0.25">
      <c r="A21" s="32">
        <v>36451</v>
      </c>
      <c r="B21" s="24">
        <v>87.175669999999997</v>
      </c>
      <c r="C21" s="27">
        <v>20.086040000000001</v>
      </c>
      <c r="D21" s="27">
        <v>110.58468000000001</v>
      </c>
      <c r="E21" s="27">
        <v>93.990229999999997</v>
      </c>
      <c r="F21" s="27">
        <v>56.114882614035103</v>
      </c>
      <c r="G21" s="27">
        <v>63.299625684210497</v>
      </c>
      <c r="H21" s="27">
        <v>0</v>
      </c>
      <c r="I21" s="27">
        <v>0</v>
      </c>
      <c r="J21" s="27">
        <v>9.0809300000000004</v>
      </c>
      <c r="K21" s="27">
        <v>2.6656599999999999</v>
      </c>
      <c r="L21" s="21"/>
    </row>
    <row r="22" spans="1:12" x14ac:dyDescent="0.25">
      <c r="A22" s="32">
        <v>36452</v>
      </c>
      <c r="B22" s="24">
        <v>81.044989999999999</v>
      </c>
      <c r="C22" s="27">
        <v>36.605829999999997</v>
      </c>
      <c r="D22" s="27">
        <v>111.13612000000001</v>
      </c>
      <c r="E22" s="27">
        <v>93.289609999999996</v>
      </c>
      <c r="F22" s="27">
        <v>62.794494219298201</v>
      </c>
      <c r="G22" s="27">
        <v>60.038280263157901</v>
      </c>
      <c r="H22" s="27">
        <v>0</v>
      </c>
      <c r="I22" s="27">
        <v>0</v>
      </c>
      <c r="J22" s="27">
        <v>0</v>
      </c>
      <c r="K22" s="27">
        <v>0</v>
      </c>
      <c r="L22" s="21"/>
    </row>
    <row r="23" spans="1:12" x14ac:dyDescent="0.25">
      <c r="A23" s="32">
        <v>36453</v>
      </c>
      <c r="B23" s="24">
        <v>61.922879999999999</v>
      </c>
      <c r="C23" s="27">
        <v>26.14846</v>
      </c>
      <c r="D23" s="27">
        <v>109.52873</v>
      </c>
      <c r="E23" s="27">
        <v>93.283630000000002</v>
      </c>
      <c r="F23" s="27">
        <v>73.704136311403502</v>
      </c>
      <c r="G23" s="27">
        <v>69.5539354210526</v>
      </c>
      <c r="H23" s="27">
        <v>0</v>
      </c>
      <c r="I23" s="27">
        <v>0</v>
      </c>
      <c r="J23" s="27">
        <v>25.763120000000001</v>
      </c>
      <c r="K23" s="27">
        <v>0</v>
      </c>
      <c r="L23" s="21"/>
    </row>
    <row r="24" spans="1:12" x14ac:dyDescent="0.25">
      <c r="A24" s="32">
        <v>36454</v>
      </c>
      <c r="B24" s="24">
        <v>54.688830000000003</v>
      </c>
      <c r="C24" s="27">
        <v>29.211590000000001</v>
      </c>
      <c r="D24" s="27">
        <v>114.47602000000001</v>
      </c>
      <c r="E24" s="27">
        <v>96.083889999999997</v>
      </c>
      <c r="F24" s="27">
        <v>75.764942105263202</v>
      </c>
      <c r="G24" s="27">
        <v>57.4734511578948</v>
      </c>
      <c r="H24" s="27">
        <v>0</v>
      </c>
      <c r="I24" s="27">
        <v>0</v>
      </c>
      <c r="J24" s="27">
        <v>15.03858</v>
      </c>
      <c r="K24" s="27">
        <v>0.14771000000000001</v>
      </c>
      <c r="L24" s="21"/>
    </row>
    <row r="25" spans="1:12" x14ac:dyDescent="0.25">
      <c r="A25" s="32">
        <v>36455</v>
      </c>
      <c r="B25" s="24">
        <v>50.849229999999999</v>
      </c>
      <c r="C25" s="27">
        <v>25.090070000000001</v>
      </c>
      <c r="D25" s="27">
        <v>110.54508</v>
      </c>
      <c r="E25" s="27">
        <v>96.546719999999993</v>
      </c>
      <c r="F25" s="27">
        <v>78.125992736842093</v>
      </c>
      <c r="G25" s="27">
        <v>54.889889894736797</v>
      </c>
      <c r="H25" s="27">
        <v>0</v>
      </c>
      <c r="I25" s="27">
        <v>0</v>
      </c>
      <c r="J25" s="27">
        <v>0</v>
      </c>
      <c r="K25" s="27">
        <v>8.8475400000000004</v>
      </c>
      <c r="L25" s="21"/>
    </row>
    <row r="26" spans="1:12" x14ac:dyDescent="0.25">
      <c r="A26" s="32">
        <v>36456</v>
      </c>
      <c r="B26" s="24">
        <v>49.889099999999999</v>
      </c>
      <c r="C26" s="27">
        <v>48.546990000000001</v>
      </c>
      <c r="D26" s="27">
        <v>110.3408</v>
      </c>
      <c r="E26" s="27">
        <v>85.776120000000006</v>
      </c>
      <c r="F26" s="27">
        <v>78.151383337719295</v>
      </c>
      <c r="G26" s="27">
        <v>62.420941157894703</v>
      </c>
      <c r="H26" s="27">
        <v>0</v>
      </c>
      <c r="I26" s="27">
        <v>0</v>
      </c>
      <c r="J26" s="27">
        <v>0</v>
      </c>
      <c r="K26" s="27">
        <v>26.016549999999999</v>
      </c>
      <c r="L26" s="21"/>
    </row>
    <row r="27" spans="1:12" x14ac:dyDescent="0.25">
      <c r="A27" s="32">
        <v>36457</v>
      </c>
      <c r="B27" s="24">
        <v>49.373840000000001</v>
      </c>
      <c r="C27" s="27">
        <v>40.326839999999997</v>
      </c>
      <c r="D27" s="27">
        <v>113.06012</v>
      </c>
      <c r="E27" s="27">
        <v>97.013919999999999</v>
      </c>
      <c r="F27" s="27">
        <v>79.3309458947368</v>
      </c>
      <c r="G27" s="27">
        <v>60.878194736842097</v>
      </c>
      <c r="H27" s="27">
        <v>0</v>
      </c>
      <c r="I27" s="27">
        <v>0</v>
      </c>
      <c r="J27" s="27">
        <v>0</v>
      </c>
      <c r="K27" s="27">
        <v>21.027539999999998</v>
      </c>
      <c r="L27" s="21"/>
    </row>
    <row r="28" spans="1:12" x14ac:dyDescent="0.25">
      <c r="A28" s="32">
        <v>36458</v>
      </c>
      <c r="B28" s="24">
        <v>55.694200000000002</v>
      </c>
      <c r="C28" s="27">
        <v>39.32987</v>
      </c>
      <c r="D28" s="27">
        <v>111.9704</v>
      </c>
      <c r="E28" s="27">
        <v>97.788979999999995</v>
      </c>
      <c r="F28" s="27">
        <v>68.687360105263195</v>
      </c>
      <c r="G28" s="27">
        <v>54.682282842105302</v>
      </c>
      <c r="H28" s="27">
        <v>0</v>
      </c>
      <c r="I28" s="27">
        <v>0</v>
      </c>
      <c r="J28" s="27">
        <v>8.5923800000000004</v>
      </c>
      <c r="K28" s="27">
        <v>33.14293</v>
      </c>
      <c r="L28" s="21"/>
    </row>
    <row r="29" spans="1:12" x14ac:dyDescent="0.25">
      <c r="A29" s="32">
        <v>36459</v>
      </c>
      <c r="B29" s="24">
        <v>45.989800000000002</v>
      </c>
      <c r="C29" s="27">
        <v>34.76585</v>
      </c>
      <c r="D29" s="27">
        <v>100.45733</v>
      </c>
      <c r="E29" s="27">
        <v>89.287120000000002</v>
      </c>
      <c r="F29" s="27">
        <v>67.308028052631599</v>
      </c>
      <c r="G29" s="27">
        <v>70.269060736842107</v>
      </c>
      <c r="H29" s="27">
        <v>0</v>
      </c>
      <c r="I29" s="27">
        <v>0</v>
      </c>
      <c r="J29" s="27">
        <v>3.6662300000000001</v>
      </c>
      <c r="K29" s="27">
        <v>15.64038</v>
      </c>
      <c r="L29" s="21"/>
    </row>
    <row r="30" spans="1:12" x14ac:dyDescent="0.25">
      <c r="A30" s="32">
        <v>36460</v>
      </c>
      <c r="B30" s="24">
        <v>48.159080000000003</v>
      </c>
      <c r="C30" s="27">
        <v>31.818239999999999</v>
      </c>
      <c r="D30" s="27">
        <v>108.61666</v>
      </c>
      <c r="E30" s="27">
        <v>90.457620000000006</v>
      </c>
      <c r="F30" s="27">
        <v>56.153334082105303</v>
      </c>
      <c r="G30" s="27">
        <v>71.986844894736805</v>
      </c>
      <c r="H30" s="27">
        <v>0</v>
      </c>
      <c r="I30" s="27">
        <v>0</v>
      </c>
      <c r="J30" s="27">
        <v>19.821359999999999</v>
      </c>
      <c r="K30" s="27">
        <v>6.3486599999999997</v>
      </c>
      <c r="L30" s="21"/>
    </row>
    <row r="31" spans="1:12" x14ac:dyDescent="0.25">
      <c r="A31" s="32">
        <v>36461</v>
      </c>
      <c r="B31" s="24">
        <v>44.514919999999996</v>
      </c>
      <c r="C31" s="27">
        <v>21.377600000000001</v>
      </c>
      <c r="D31" s="27">
        <v>111.91927</v>
      </c>
      <c r="E31" s="27">
        <v>94.694289999999995</v>
      </c>
      <c r="F31" s="27">
        <v>51.909022521929799</v>
      </c>
      <c r="G31" s="27">
        <v>72.881273368421006</v>
      </c>
      <c r="H31" s="27">
        <v>0</v>
      </c>
      <c r="I31" s="27">
        <v>0</v>
      </c>
      <c r="J31" s="27">
        <v>8.6047600000000006</v>
      </c>
      <c r="K31" s="27">
        <v>1.2804800000000001</v>
      </c>
      <c r="L31" s="21"/>
    </row>
    <row r="32" spans="1:12" x14ac:dyDescent="0.25">
      <c r="A32" s="32">
        <v>36462</v>
      </c>
      <c r="B32" s="24">
        <v>35.419420000000002</v>
      </c>
      <c r="C32" s="27">
        <v>19.970600000000001</v>
      </c>
      <c r="D32" s="27">
        <v>116.58110000000001</v>
      </c>
      <c r="E32" s="27">
        <v>90.223740000000006</v>
      </c>
      <c r="F32" s="27">
        <v>60.053009942982399</v>
      </c>
      <c r="G32" s="27">
        <v>76.166748157894702</v>
      </c>
      <c r="H32" s="27">
        <v>0</v>
      </c>
      <c r="I32" s="27">
        <v>0</v>
      </c>
      <c r="J32" s="27">
        <v>0</v>
      </c>
      <c r="K32" s="27">
        <v>0</v>
      </c>
      <c r="L32" s="21"/>
    </row>
    <row r="33" spans="1:18" x14ac:dyDescent="0.25">
      <c r="A33" s="32">
        <v>36463</v>
      </c>
      <c r="B33" s="24">
        <v>35.594200000000001</v>
      </c>
      <c r="C33" s="27">
        <v>14.423769999999999</v>
      </c>
      <c r="D33" s="27">
        <v>113.62815000000001</v>
      </c>
      <c r="E33" s="27">
        <v>88.109960000000001</v>
      </c>
      <c r="F33" s="27">
        <v>75.724747100877195</v>
      </c>
      <c r="G33" s="27">
        <v>77.309340684210596</v>
      </c>
      <c r="H33" s="27">
        <v>0</v>
      </c>
      <c r="I33" s="27">
        <v>0</v>
      </c>
      <c r="J33" s="27">
        <v>0.39699000000000001</v>
      </c>
      <c r="K33" s="27">
        <v>14.811210000000001</v>
      </c>
      <c r="L33" s="21"/>
      <c r="R33" s="14"/>
    </row>
    <row r="34" spans="1:18" x14ac:dyDescent="0.25">
      <c r="A34" s="32">
        <v>36464</v>
      </c>
      <c r="B34" s="24">
        <v>56.518320000000003</v>
      </c>
      <c r="C34" s="27">
        <v>34.355840000000001</v>
      </c>
      <c r="D34" s="27">
        <v>110.00713</v>
      </c>
      <c r="E34" s="27">
        <v>82.296689999999998</v>
      </c>
      <c r="F34" s="27">
        <v>59.867584885964902</v>
      </c>
      <c r="G34" s="27">
        <v>80.053554894736905</v>
      </c>
      <c r="H34" s="27">
        <v>0</v>
      </c>
      <c r="I34" s="27">
        <v>0</v>
      </c>
      <c r="J34" s="27">
        <v>15.58414</v>
      </c>
      <c r="K34" s="27">
        <v>6.3590400000000002</v>
      </c>
      <c r="L34" s="21"/>
      <c r="R34" s="14"/>
    </row>
    <row r="35" spans="1:18" x14ac:dyDescent="0.25">
      <c r="A35" s="32">
        <v>36465</v>
      </c>
      <c r="B35" s="24">
        <v>43.744050000000001</v>
      </c>
      <c r="C35" s="27">
        <v>47.96163</v>
      </c>
      <c r="D35" s="27">
        <v>109.54877999999999</v>
      </c>
      <c r="E35" s="27">
        <v>86.598200000000006</v>
      </c>
      <c r="F35" s="27">
        <v>61.567326684210499</v>
      </c>
      <c r="G35" s="27">
        <v>80.090625473684199</v>
      </c>
      <c r="H35" s="27">
        <v>0</v>
      </c>
      <c r="I35" s="27">
        <v>0</v>
      </c>
      <c r="J35" s="27">
        <v>0</v>
      </c>
      <c r="K35" s="27">
        <v>0</v>
      </c>
      <c r="L35" s="21"/>
      <c r="R35" s="14"/>
    </row>
    <row r="36" spans="1:18" x14ac:dyDescent="0.25">
      <c r="A36" s="32">
        <v>36466</v>
      </c>
      <c r="B36" s="24">
        <v>48.320489999999999</v>
      </c>
      <c r="C36" s="27">
        <v>52.363790000000002</v>
      </c>
      <c r="D36" s="27">
        <v>107.98484999999999</v>
      </c>
      <c r="E36" s="27">
        <v>77.502780000000001</v>
      </c>
      <c r="F36" s="27">
        <v>64.510891771929806</v>
      </c>
      <c r="G36" s="27">
        <v>83.925391368421103</v>
      </c>
      <c r="H36" s="27">
        <v>0</v>
      </c>
      <c r="I36" s="27">
        <v>0</v>
      </c>
      <c r="J36" s="27">
        <v>4.2153700000000001</v>
      </c>
      <c r="K36" s="27">
        <v>1.13914</v>
      </c>
      <c r="L36" s="21"/>
      <c r="R36" s="14"/>
    </row>
    <row r="37" spans="1:18" x14ac:dyDescent="0.25">
      <c r="A37" s="32">
        <v>36467</v>
      </c>
      <c r="B37" s="24">
        <v>79.514020000000002</v>
      </c>
      <c r="C37" s="27">
        <v>67.443179999999998</v>
      </c>
      <c r="D37" s="27">
        <v>109.35526</v>
      </c>
      <c r="E37" s="27">
        <v>82.140799999999999</v>
      </c>
      <c r="F37" s="27">
        <v>72.106548368421002</v>
      </c>
      <c r="G37" s="27">
        <v>76.671201578947404</v>
      </c>
      <c r="H37" s="27">
        <v>0</v>
      </c>
      <c r="I37" s="27">
        <v>0</v>
      </c>
      <c r="J37" s="27">
        <v>16.928930000000001</v>
      </c>
      <c r="K37" s="27">
        <v>0</v>
      </c>
      <c r="L37" s="21"/>
    </row>
    <row r="38" spans="1:18" x14ac:dyDescent="0.25">
      <c r="A38" s="32">
        <v>36468</v>
      </c>
      <c r="B38" s="24">
        <v>101.86065000000001</v>
      </c>
      <c r="C38" s="27">
        <v>39.346499999999999</v>
      </c>
      <c r="D38" s="27">
        <v>111.72002999999999</v>
      </c>
      <c r="E38" s="27">
        <v>91.794160000000005</v>
      </c>
      <c r="F38" s="27">
        <v>70.507022473684202</v>
      </c>
      <c r="G38" s="27">
        <v>80.083371421052604</v>
      </c>
      <c r="H38" s="27">
        <v>0</v>
      </c>
      <c r="I38" s="27">
        <v>0</v>
      </c>
      <c r="J38" s="27">
        <v>12.91034</v>
      </c>
      <c r="K38" s="27">
        <v>0</v>
      </c>
      <c r="L38" s="21"/>
    </row>
    <row r="39" spans="1:18" x14ac:dyDescent="0.25">
      <c r="A39" s="32">
        <v>36469</v>
      </c>
      <c r="B39" s="24">
        <v>77.384479999999996</v>
      </c>
      <c r="C39" s="27">
        <v>39.938960000000002</v>
      </c>
      <c r="D39" s="27">
        <v>112.23763</v>
      </c>
      <c r="E39" s="27">
        <v>94.869370000000004</v>
      </c>
      <c r="F39" s="27">
        <v>61.971552434210601</v>
      </c>
      <c r="G39" s="27">
        <v>81.1055852105263</v>
      </c>
      <c r="H39" s="27">
        <v>0</v>
      </c>
      <c r="I39" s="27">
        <v>0</v>
      </c>
      <c r="J39" s="27">
        <v>3.98584</v>
      </c>
      <c r="K39" s="27">
        <v>0</v>
      </c>
      <c r="L39" s="21"/>
    </row>
    <row r="40" spans="1:18" x14ac:dyDescent="0.25">
      <c r="A40" s="32">
        <v>36470</v>
      </c>
      <c r="B40" s="24">
        <v>75.264510000000001</v>
      </c>
      <c r="C40" s="27">
        <v>60.541629999999998</v>
      </c>
      <c r="D40" s="27">
        <v>110.76455</v>
      </c>
      <c r="E40" s="27">
        <v>90.273709999999994</v>
      </c>
      <c r="F40" s="27">
        <v>59.238658684210499</v>
      </c>
      <c r="G40" s="27">
        <v>78.366856473684194</v>
      </c>
      <c r="H40" s="27">
        <v>0</v>
      </c>
      <c r="I40" s="27">
        <v>0</v>
      </c>
      <c r="J40" s="27">
        <v>0</v>
      </c>
      <c r="K40" s="27">
        <v>0</v>
      </c>
      <c r="L40" s="21"/>
    </row>
    <row r="41" spans="1:18" x14ac:dyDescent="0.25">
      <c r="A41" s="32">
        <v>36471</v>
      </c>
      <c r="B41" s="24">
        <v>86.979169999999996</v>
      </c>
      <c r="C41" s="27">
        <v>53.452930000000002</v>
      </c>
      <c r="D41" s="27">
        <v>108.33094</v>
      </c>
      <c r="E41" s="27">
        <v>92.353870000000001</v>
      </c>
      <c r="F41" s="27">
        <v>58.406550157894699</v>
      </c>
      <c r="G41" s="27">
        <v>79.399771052631607</v>
      </c>
      <c r="H41" s="27">
        <v>0</v>
      </c>
      <c r="I41" s="27">
        <v>0</v>
      </c>
      <c r="J41" s="27">
        <v>0</v>
      </c>
      <c r="K41" s="27">
        <v>1.9845900000000001</v>
      </c>
      <c r="L41" s="21"/>
    </row>
    <row r="42" spans="1:18" x14ac:dyDescent="0.25">
      <c r="A42" s="32">
        <v>36472</v>
      </c>
      <c r="B42" s="24">
        <v>79.273570000000007</v>
      </c>
      <c r="C42" s="27">
        <v>51.664119999999997</v>
      </c>
      <c r="D42" s="27">
        <v>105.88572000000001</v>
      </c>
      <c r="E42" s="27">
        <v>90.697370000000006</v>
      </c>
      <c r="F42" s="27">
        <v>60.821953706140299</v>
      </c>
      <c r="G42" s="27">
        <v>87.679663894736805</v>
      </c>
      <c r="H42" s="27">
        <v>0</v>
      </c>
      <c r="I42" s="27">
        <v>0</v>
      </c>
      <c r="J42" s="27">
        <v>1.29941</v>
      </c>
      <c r="K42" s="27">
        <v>4.4310000000000002E-2</v>
      </c>
      <c r="L42" s="21"/>
    </row>
    <row r="43" spans="1:18" x14ac:dyDescent="0.25">
      <c r="A43" s="32">
        <v>36473</v>
      </c>
      <c r="B43" s="24">
        <v>86.059470000000005</v>
      </c>
      <c r="C43" s="27">
        <v>48.994610000000002</v>
      </c>
      <c r="D43" s="27">
        <v>96.657420000000002</v>
      </c>
      <c r="E43" s="27">
        <v>89.768889999999999</v>
      </c>
      <c r="F43" s="27">
        <v>56.363637592105299</v>
      </c>
      <c r="G43" s="27">
        <v>89.144550526315797</v>
      </c>
      <c r="H43" s="27">
        <v>0</v>
      </c>
      <c r="I43" s="27">
        <v>0</v>
      </c>
      <c r="J43" s="27">
        <v>21.43439</v>
      </c>
      <c r="K43" s="27">
        <v>12.617889999999999</v>
      </c>
      <c r="L43" s="21"/>
    </row>
    <row r="44" spans="1:18" x14ac:dyDescent="0.25">
      <c r="A44" s="32">
        <v>36474</v>
      </c>
      <c r="B44" s="24">
        <v>62.90164</v>
      </c>
      <c r="C44" s="27">
        <v>62.838180000000001</v>
      </c>
      <c r="D44" s="27">
        <v>110.81331</v>
      </c>
      <c r="E44" s="27">
        <v>88.856099999999998</v>
      </c>
      <c r="F44" s="27">
        <v>61.601089517543898</v>
      </c>
      <c r="G44" s="27">
        <v>91.219292263157897</v>
      </c>
      <c r="H44" s="27">
        <v>0</v>
      </c>
      <c r="I44" s="27">
        <v>0</v>
      </c>
      <c r="J44" s="27">
        <v>5.9613800000000001</v>
      </c>
      <c r="K44" s="27">
        <v>12.88571</v>
      </c>
      <c r="L44" s="21"/>
    </row>
    <row r="45" spans="1:18" x14ac:dyDescent="0.25">
      <c r="A45" s="32">
        <v>36475</v>
      </c>
      <c r="B45" s="24">
        <v>77.96163</v>
      </c>
      <c r="C45" s="27">
        <v>58.385660000000001</v>
      </c>
      <c r="D45" s="27">
        <v>113.10556</v>
      </c>
      <c r="E45" s="27">
        <v>88.365920000000003</v>
      </c>
      <c r="F45" s="27">
        <v>62.905724108421097</v>
      </c>
      <c r="G45" s="27">
        <v>88.003970473684205</v>
      </c>
      <c r="H45" s="27">
        <v>0</v>
      </c>
      <c r="I45" s="27">
        <v>0</v>
      </c>
      <c r="J45" s="27">
        <v>1.65689</v>
      </c>
      <c r="K45" s="27">
        <v>12.309699999999999</v>
      </c>
      <c r="L45" s="21"/>
    </row>
    <row r="46" spans="1:18" x14ac:dyDescent="0.25">
      <c r="A46" s="32">
        <v>36476</v>
      </c>
      <c r="B46" s="24">
        <v>76.482650000000007</v>
      </c>
      <c r="C46" s="27">
        <v>58.550870000000003</v>
      </c>
      <c r="D46" s="27">
        <v>114.17140000000001</v>
      </c>
      <c r="E46" s="27">
        <v>88.153750000000002</v>
      </c>
      <c r="F46" s="27">
        <v>67.652830789473697</v>
      </c>
      <c r="G46" s="27">
        <v>86.481258421052601</v>
      </c>
      <c r="H46" s="27">
        <v>0</v>
      </c>
      <c r="I46" s="27">
        <v>0</v>
      </c>
      <c r="J46" s="27">
        <v>0</v>
      </c>
      <c r="K46" s="27">
        <v>10.5305</v>
      </c>
      <c r="L46" s="21"/>
    </row>
    <row r="47" spans="1:18" x14ac:dyDescent="0.25">
      <c r="A47" s="32">
        <v>36477</v>
      </c>
      <c r="B47" s="24">
        <v>81.799160000000001</v>
      </c>
      <c r="C47" s="27">
        <v>55.504950000000001</v>
      </c>
      <c r="D47" s="27">
        <v>112.66856</v>
      </c>
      <c r="E47" s="27">
        <v>89.041120000000006</v>
      </c>
      <c r="F47" s="27">
        <v>65.999643877192995</v>
      </c>
      <c r="G47" s="27">
        <v>80.489078684210497</v>
      </c>
      <c r="H47" s="27">
        <v>0</v>
      </c>
      <c r="I47" s="27">
        <v>0</v>
      </c>
      <c r="J47" s="27">
        <v>0</v>
      </c>
      <c r="K47" s="27">
        <v>0</v>
      </c>
      <c r="L47" s="21"/>
    </row>
    <row r="48" spans="1:18" x14ac:dyDescent="0.25">
      <c r="A48" s="32">
        <v>36478</v>
      </c>
      <c r="B48" s="24">
        <v>103.00149999999999</v>
      </c>
      <c r="C48" s="27">
        <v>63.501420000000003</v>
      </c>
      <c r="D48" s="27">
        <v>110.50346</v>
      </c>
      <c r="E48" s="27">
        <v>88.883250000000004</v>
      </c>
      <c r="F48" s="27">
        <v>50.595379082105303</v>
      </c>
      <c r="G48" s="27">
        <v>83.921703263157895</v>
      </c>
      <c r="H48" s="27">
        <v>0</v>
      </c>
      <c r="I48" s="27">
        <v>0</v>
      </c>
      <c r="J48" s="27">
        <v>10.574669999999999</v>
      </c>
      <c r="K48" s="27">
        <v>6.2652900000000002</v>
      </c>
      <c r="L48" s="21"/>
    </row>
    <row r="49" spans="1:12" x14ac:dyDescent="0.25">
      <c r="A49" s="32">
        <v>36479</v>
      </c>
      <c r="B49" s="24">
        <v>89.808099999999996</v>
      </c>
      <c r="C49" s="27">
        <v>61.49906</v>
      </c>
      <c r="D49" s="27">
        <v>106.57332</v>
      </c>
      <c r="E49" s="27">
        <v>91.920370000000005</v>
      </c>
      <c r="F49" s="27">
        <v>53.5260044254386</v>
      </c>
      <c r="G49" s="27">
        <v>85.451650105263198</v>
      </c>
      <c r="H49" s="27">
        <v>0</v>
      </c>
      <c r="I49" s="27">
        <v>0</v>
      </c>
      <c r="J49" s="27">
        <v>0</v>
      </c>
      <c r="K49" s="27">
        <v>30.91526</v>
      </c>
      <c r="L49" s="21"/>
    </row>
    <row r="50" spans="1:12" x14ac:dyDescent="0.25">
      <c r="A50" s="32">
        <v>36480</v>
      </c>
      <c r="B50" s="24">
        <v>101.7642</v>
      </c>
      <c r="C50" s="27">
        <v>62.994050000000001</v>
      </c>
      <c r="D50" s="27">
        <v>110.28113</v>
      </c>
      <c r="E50" s="27">
        <v>86.104470000000006</v>
      </c>
      <c r="F50" s="27">
        <v>53.2956183452632</v>
      </c>
      <c r="G50" s="27">
        <v>86.319775842105301</v>
      </c>
      <c r="H50" s="27">
        <v>0</v>
      </c>
      <c r="I50" s="27">
        <v>0</v>
      </c>
      <c r="J50" s="27">
        <v>3.3500000000000002E-2</v>
      </c>
      <c r="K50" s="27">
        <v>48.373620000000003</v>
      </c>
      <c r="L50" s="21"/>
    </row>
    <row r="51" spans="1:12" x14ac:dyDescent="0.25">
      <c r="A51" s="32">
        <v>36481</v>
      </c>
      <c r="B51" s="24">
        <v>103.00989</v>
      </c>
      <c r="C51" s="27">
        <v>53.779490000000003</v>
      </c>
      <c r="D51" s="27">
        <v>109.54163</v>
      </c>
      <c r="E51" s="27">
        <v>86.301209999999998</v>
      </c>
      <c r="F51" s="27">
        <v>55.002684421052599</v>
      </c>
      <c r="G51" s="27">
        <v>91.023658105263195</v>
      </c>
      <c r="H51" s="27">
        <v>0</v>
      </c>
      <c r="I51" s="27">
        <v>0</v>
      </c>
      <c r="J51" s="27">
        <v>0</v>
      </c>
      <c r="K51" s="27">
        <v>35.944130000000001</v>
      </c>
      <c r="L51" s="21"/>
    </row>
    <row r="52" spans="1:12" x14ac:dyDescent="0.25">
      <c r="A52" s="32">
        <v>36482</v>
      </c>
      <c r="B52" s="24">
        <v>70.585489999999993</v>
      </c>
      <c r="C52" s="27">
        <v>13.898099999999999</v>
      </c>
      <c r="D52" s="27">
        <v>110.95525000000001</v>
      </c>
      <c r="E52" s="27">
        <v>87.244370000000004</v>
      </c>
      <c r="F52" s="27">
        <v>67.067916052631602</v>
      </c>
      <c r="G52" s="27">
        <v>97.779885736842104</v>
      </c>
      <c r="H52" s="27">
        <v>0</v>
      </c>
      <c r="I52" s="27">
        <v>0</v>
      </c>
      <c r="J52" s="27">
        <v>7.6519899999999996</v>
      </c>
      <c r="K52" s="27">
        <v>0</v>
      </c>
      <c r="L52" s="21"/>
    </row>
    <row r="53" spans="1:12" x14ac:dyDescent="0.25">
      <c r="A53" s="32">
        <v>36483</v>
      </c>
      <c r="B53" s="24">
        <v>94.558350000000004</v>
      </c>
      <c r="C53" s="27">
        <v>15.118040000000001</v>
      </c>
      <c r="D53" s="27">
        <v>111.24503</v>
      </c>
      <c r="E53" s="27">
        <v>87.638469999999998</v>
      </c>
      <c r="F53" s="27">
        <v>65.996995397894807</v>
      </c>
      <c r="G53" s="27">
        <v>97.371317631578904</v>
      </c>
      <c r="H53" s="27">
        <v>0</v>
      </c>
      <c r="I53" s="27">
        <v>0</v>
      </c>
      <c r="J53" s="27">
        <v>0</v>
      </c>
      <c r="K53" s="27">
        <v>0</v>
      </c>
      <c r="L53" s="21"/>
    </row>
    <row r="54" spans="1:12" x14ac:dyDescent="0.25">
      <c r="A54" s="32">
        <v>36484</v>
      </c>
      <c r="B54" s="24">
        <v>92.837770000000006</v>
      </c>
      <c r="C54" s="27">
        <v>35.337400000000002</v>
      </c>
      <c r="D54" s="27">
        <v>110.07133</v>
      </c>
      <c r="E54" s="27">
        <v>90.837249999999997</v>
      </c>
      <c r="F54" s="27">
        <v>64.178188526315793</v>
      </c>
      <c r="G54" s="27">
        <v>97.258622578947396</v>
      </c>
      <c r="H54" s="27">
        <v>0</v>
      </c>
      <c r="I54" s="27">
        <v>0</v>
      </c>
      <c r="J54" s="27">
        <v>1.0449900000000001</v>
      </c>
      <c r="K54" s="27">
        <v>0</v>
      </c>
      <c r="L54" s="21"/>
    </row>
    <row r="55" spans="1:12" x14ac:dyDescent="0.25">
      <c r="A55" s="32">
        <v>36485</v>
      </c>
      <c r="B55" s="24">
        <v>109.46953000000001</v>
      </c>
      <c r="C55" s="27">
        <v>46.064799999999998</v>
      </c>
      <c r="D55" s="27">
        <v>106.14012</v>
      </c>
      <c r="E55" s="27">
        <v>91.390360000000001</v>
      </c>
      <c r="F55" s="27">
        <v>74.458850192982496</v>
      </c>
      <c r="G55" s="27">
        <v>97.737321578947402</v>
      </c>
      <c r="H55" s="27">
        <v>0</v>
      </c>
      <c r="I55" s="27">
        <v>0</v>
      </c>
      <c r="J55" s="27">
        <v>16.60614</v>
      </c>
      <c r="K55" s="27">
        <v>8.4660899999999994</v>
      </c>
      <c r="L55" s="21"/>
    </row>
    <row r="56" spans="1:12" x14ac:dyDescent="0.25">
      <c r="A56" s="32">
        <v>36486</v>
      </c>
      <c r="B56" s="24">
        <v>76.208250000000007</v>
      </c>
      <c r="C56" s="27">
        <v>27.561699999999998</v>
      </c>
      <c r="D56" s="27">
        <v>99.509069999999994</v>
      </c>
      <c r="E56" s="27">
        <v>86.182119999999998</v>
      </c>
      <c r="F56" s="27">
        <v>77.541246421052605</v>
      </c>
      <c r="G56" s="27">
        <v>95.871086105263103</v>
      </c>
      <c r="H56" s="27">
        <v>0</v>
      </c>
      <c r="I56" s="27">
        <v>0</v>
      </c>
      <c r="J56" s="27">
        <v>43.561439999999997</v>
      </c>
      <c r="K56" s="27">
        <v>7.0980800000000004</v>
      </c>
      <c r="L56" s="21"/>
    </row>
    <row r="57" spans="1:12" x14ac:dyDescent="0.25">
      <c r="A57" s="32">
        <v>36487</v>
      </c>
      <c r="B57" s="24">
        <v>68.852800000000002</v>
      </c>
      <c r="C57" s="27">
        <v>20.776800000000001</v>
      </c>
      <c r="D57" s="27">
        <v>103.93682</v>
      </c>
      <c r="E57" s="27">
        <v>88.734160000000003</v>
      </c>
      <c r="F57" s="27">
        <v>85.518247600877203</v>
      </c>
      <c r="G57" s="27">
        <v>99.686921210526293</v>
      </c>
      <c r="H57" s="27">
        <v>0</v>
      </c>
      <c r="I57" s="27">
        <v>0</v>
      </c>
      <c r="J57" s="27">
        <v>0</v>
      </c>
      <c r="K57" s="27">
        <v>0</v>
      </c>
      <c r="L57" s="21"/>
    </row>
    <row r="58" spans="1:12" x14ac:dyDescent="0.25">
      <c r="A58" s="32">
        <v>36488</v>
      </c>
      <c r="B58" s="24">
        <v>69.97757</v>
      </c>
      <c r="C58" s="27">
        <v>29.30443</v>
      </c>
      <c r="D58" s="27">
        <v>104.20967</v>
      </c>
      <c r="E58" s="27">
        <v>89.808269999999993</v>
      </c>
      <c r="F58" s="27">
        <v>72.673809473684202</v>
      </c>
      <c r="G58" s="27">
        <v>97.314903000000001</v>
      </c>
      <c r="H58" s="27">
        <v>0</v>
      </c>
      <c r="I58" s="27">
        <v>0</v>
      </c>
      <c r="J58" s="27">
        <v>9.9304799999999993</v>
      </c>
      <c r="K58" s="27">
        <v>10.20593</v>
      </c>
      <c r="L58" s="21"/>
    </row>
    <row r="59" spans="1:12" x14ac:dyDescent="0.25">
      <c r="A59" s="32">
        <v>36489</v>
      </c>
      <c r="B59" s="24">
        <v>69.074070000000006</v>
      </c>
      <c r="C59" s="27">
        <v>57.511789999999998</v>
      </c>
      <c r="D59" s="27">
        <v>105.5988</v>
      </c>
      <c r="E59" s="27">
        <v>91.823449999999994</v>
      </c>
      <c r="F59" s="27">
        <v>86.889831083333306</v>
      </c>
      <c r="G59" s="27">
        <v>99.195312842105295</v>
      </c>
      <c r="H59" s="27">
        <v>0</v>
      </c>
      <c r="I59" s="27">
        <v>0</v>
      </c>
      <c r="J59" s="27">
        <v>0.78895999999999999</v>
      </c>
      <c r="K59" s="27">
        <v>15.94412</v>
      </c>
      <c r="L59" s="21"/>
    </row>
    <row r="60" spans="1:12" x14ac:dyDescent="0.25">
      <c r="A60" s="32">
        <v>36490</v>
      </c>
      <c r="B60" s="24">
        <v>59.006810000000002</v>
      </c>
      <c r="C60" s="27">
        <v>59.018259999999998</v>
      </c>
      <c r="D60" s="27">
        <v>99.132019999999997</v>
      </c>
      <c r="E60" s="27">
        <v>92.403940000000006</v>
      </c>
      <c r="F60" s="27">
        <v>86.689016820175397</v>
      </c>
      <c r="G60" s="27">
        <v>99.275068052631596</v>
      </c>
      <c r="H60" s="27">
        <v>0</v>
      </c>
      <c r="I60" s="27">
        <v>6.3270000000000007E-2</v>
      </c>
      <c r="J60" s="27">
        <v>0</v>
      </c>
      <c r="K60" s="27">
        <v>29.452590000000001</v>
      </c>
      <c r="L60" s="21"/>
    </row>
    <row r="61" spans="1:12" x14ac:dyDescent="0.25">
      <c r="A61" s="32">
        <v>36491</v>
      </c>
      <c r="B61" s="24">
        <v>64.73603</v>
      </c>
      <c r="C61" s="27">
        <v>72.413899999999998</v>
      </c>
      <c r="D61" s="27">
        <v>100.72156</v>
      </c>
      <c r="E61" s="27">
        <v>91.509469999999993</v>
      </c>
      <c r="F61" s="27">
        <v>85.775100526315796</v>
      </c>
      <c r="G61" s="27">
        <v>99.048663894736805</v>
      </c>
      <c r="H61" s="27">
        <v>0</v>
      </c>
      <c r="I61" s="27">
        <v>6.5549999999999997E-2</v>
      </c>
      <c r="J61" s="27">
        <v>0</v>
      </c>
      <c r="K61" s="27">
        <v>11.135540000000001</v>
      </c>
      <c r="L61" s="21"/>
    </row>
    <row r="62" spans="1:12" x14ac:dyDescent="0.25">
      <c r="A62" s="32">
        <v>36492</v>
      </c>
      <c r="B62" s="24">
        <v>108.77815</v>
      </c>
      <c r="C62" s="27">
        <v>76.679060000000007</v>
      </c>
      <c r="D62" s="27">
        <v>98.867530000000002</v>
      </c>
      <c r="E62" s="27">
        <v>87.373490000000004</v>
      </c>
      <c r="F62" s="27">
        <v>83.212982171052602</v>
      </c>
      <c r="G62" s="27">
        <v>96.188198736842097</v>
      </c>
      <c r="H62" s="27">
        <v>0</v>
      </c>
      <c r="I62" s="27">
        <v>1.00309</v>
      </c>
      <c r="J62" s="27">
        <v>7.2217399999999996</v>
      </c>
      <c r="K62" s="27">
        <v>39.50855</v>
      </c>
      <c r="L62" s="21"/>
    </row>
    <row r="63" spans="1:12" x14ac:dyDescent="0.25">
      <c r="A63" s="32">
        <v>36493</v>
      </c>
      <c r="B63" s="24">
        <v>99.887090000000001</v>
      </c>
      <c r="C63" s="27">
        <v>75.732709999999997</v>
      </c>
      <c r="D63" s="27">
        <v>95.053370000000001</v>
      </c>
      <c r="E63" s="27">
        <v>88.604960000000005</v>
      </c>
      <c r="F63" s="27">
        <v>95.554503271929903</v>
      </c>
      <c r="G63" s="27">
        <v>101.12146121052599</v>
      </c>
      <c r="H63" s="27">
        <v>0</v>
      </c>
      <c r="I63" s="27">
        <v>0</v>
      </c>
      <c r="J63" s="27">
        <v>29.589320000000001</v>
      </c>
      <c r="K63" s="27">
        <v>71.486829999999998</v>
      </c>
      <c r="L63" s="21"/>
    </row>
    <row r="64" spans="1:12" x14ac:dyDescent="0.25">
      <c r="A64" s="32">
        <v>36494</v>
      </c>
      <c r="B64" s="24">
        <v>120.35373</v>
      </c>
      <c r="C64" s="27">
        <v>82.616039999999998</v>
      </c>
      <c r="D64" s="27">
        <v>97.240700000000004</v>
      </c>
      <c r="E64" s="27">
        <v>87.416219999999996</v>
      </c>
      <c r="F64" s="27">
        <v>101.50575429385999</v>
      </c>
      <c r="G64" s="27">
        <v>105.678523684211</v>
      </c>
      <c r="H64" s="27">
        <v>0</v>
      </c>
      <c r="I64" s="27">
        <v>1.9E-3</v>
      </c>
      <c r="J64" s="27">
        <v>26.398029999999999</v>
      </c>
      <c r="K64" s="27">
        <v>91.674719999999994</v>
      </c>
      <c r="L64" s="21"/>
    </row>
    <row r="65" spans="1:12" x14ac:dyDescent="0.25">
      <c r="A65" s="32">
        <v>36495</v>
      </c>
      <c r="B65" s="24">
        <v>133.55921000000001</v>
      </c>
      <c r="C65" s="27">
        <v>107.48327</v>
      </c>
      <c r="D65" s="27">
        <v>97.175200000000004</v>
      </c>
      <c r="E65" s="27">
        <v>91.521439999999998</v>
      </c>
      <c r="F65" s="27">
        <v>92.568036701754394</v>
      </c>
      <c r="G65" s="27">
        <v>103.087016947368</v>
      </c>
      <c r="H65" s="27">
        <v>0</v>
      </c>
      <c r="I65" s="27">
        <v>0</v>
      </c>
      <c r="J65" s="27">
        <v>25.927510000000002</v>
      </c>
      <c r="K65" s="27">
        <v>76.455389999999994</v>
      </c>
      <c r="L65" s="21"/>
    </row>
    <row r="66" spans="1:12" x14ac:dyDescent="0.25">
      <c r="A66" s="32">
        <v>36496</v>
      </c>
      <c r="B66" s="24">
        <v>124.56577</v>
      </c>
      <c r="C66" s="27">
        <v>107.84708000000001</v>
      </c>
      <c r="D66" s="27">
        <v>97.942620000000005</v>
      </c>
      <c r="E66" s="27">
        <v>86.762289999999993</v>
      </c>
      <c r="F66" s="27">
        <v>101.35714915789499</v>
      </c>
      <c r="G66" s="27">
        <v>108.665166736842</v>
      </c>
      <c r="H66" s="27">
        <v>0.54668000000000005</v>
      </c>
      <c r="I66" s="27">
        <v>0</v>
      </c>
      <c r="J66" s="27">
        <v>6.2987599999999997</v>
      </c>
      <c r="K66" s="27">
        <v>60.431870000000004</v>
      </c>
      <c r="L66" s="21"/>
    </row>
    <row r="67" spans="1:12" x14ac:dyDescent="0.25">
      <c r="A67" s="32">
        <v>36497</v>
      </c>
      <c r="B67" s="24">
        <v>117.89234999999999</v>
      </c>
      <c r="C67" s="27">
        <v>101.76844</v>
      </c>
      <c r="D67" s="27">
        <v>101.25193</v>
      </c>
      <c r="E67" s="27">
        <v>89.762929999999997</v>
      </c>
      <c r="F67" s="27">
        <v>97.836129359649107</v>
      </c>
      <c r="G67" s="27">
        <v>108.946415421053</v>
      </c>
      <c r="H67" s="27">
        <v>1.192E-2</v>
      </c>
      <c r="I67" s="27">
        <v>0</v>
      </c>
      <c r="J67" s="27">
        <v>2.8313000000000001</v>
      </c>
      <c r="K67" s="27">
        <v>14.54025</v>
      </c>
      <c r="L67" s="21"/>
    </row>
    <row r="68" spans="1:12" x14ac:dyDescent="0.25">
      <c r="A68" s="32">
        <v>36498</v>
      </c>
      <c r="B68" s="24">
        <v>116.3502</v>
      </c>
      <c r="C68" s="27">
        <v>94.414460000000005</v>
      </c>
      <c r="D68" s="27">
        <v>98.647239999999996</v>
      </c>
      <c r="E68" s="27">
        <v>94.59863</v>
      </c>
      <c r="F68" s="27">
        <v>107.616141877193</v>
      </c>
      <c r="G68" s="27">
        <v>106.234115631579</v>
      </c>
      <c r="H68" s="27">
        <v>0</v>
      </c>
      <c r="I68" s="27">
        <v>0</v>
      </c>
      <c r="J68" s="27">
        <v>2.8140000000000001</v>
      </c>
      <c r="K68" s="27">
        <v>16.978819999999999</v>
      </c>
      <c r="L68" s="21"/>
    </row>
    <row r="69" spans="1:12" x14ac:dyDescent="0.25">
      <c r="A69" s="32">
        <v>36499</v>
      </c>
      <c r="B69" s="24">
        <v>125.64270999999999</v>
      </c>
      <c r="C69" s="27">
        <v>102.12069</v>
      </c>
      <c r="D69" s="27">
        <v>105.89366</v>
      </c>
      <c r="E69" s="27">
        <v>91.665409999999994</v>
      </c>
      <c r="F69" s="27">
        <v>104.27900479386</v>
      </c>
      <c r="G69" s="27">
        <v>106.94366626315799</v>
      </c>
      <c r="H69" s="27">
        <v>0</v>
      </c>
      <c r="I69" s="27">
        <v>0</v>
      </c>
      <c r="J69" s="27">
        <v>11.35768</v>
      </c>
      <c r="K69" s="27">
        <v>32.207349999999998</v>
      </c>
      <c r="L69" s="21"/>
    </row>
    <row r="70" spans="1:12" x14ac:dyDescent="0.25">
      <c r="A70" s="32">
        <v>36500</v>
      </c>
      <c r="B70" s="24">
        <v>130.15509</v>
      </c>
      <c r="C70" s="27">
        <v>106.97175</v>
      </c>
      <c r="D70" s="27">
        <v>109.28979</v>
      </c>
      <c r="E70" s="27">
        <v>88.592259999999996</v>
      </c>
      <c r="F70" s="27">
        <v>113.864753450526</v>
      </c>
      <c r="G70" s="27">
        <v>109.126895947368</v>
      </c>
      <c r="H70" s="27">
        <v>0.56835000000000002</v>
      </c>
      <c r="I70" s="27">
        <v>0</v>
      </c>
      <c r="J70" s="27">
        <v>3.1941999999999999</v>
      </c>
      <c r="K70" s="27">
        <v>35.435830000000003</v>
      </c>
      <c r="L70" s="21"/>
    </row>
    <row r="71" spans="1:12" x14ac:dyDescent="0.25">
      <c r="A71" s="32">
        <v>36501</v>
      </c>
      <c r="B71" s="24">
        <v>130.20668000000001</v>
      </c>
      <c r="C71" s="27">
        <v>77.198250000000002</v>
      </c>
      <c r="D71" s="27">
        <v>108.96071000000001</v>
      </c>
      <c r="E71" s="27">
        <v>89.657169999999994</v>
      </c>
      <c r="F71" s="27">
        <v>102.71125376754399</v>
      </c>
      <c r="G71" s="27">
        <v>108.923078631579</v>
      </c>
      <c r="H71" s="27">
        <v>1.1469499999999999</v>
      </c>
      <c r="I71" s="27">
        <v>0</v>
      </c>
      <c r="J71" s="27">
        <v>17.357089999999999</v>
      </c>
      <c r="K71" s="27">
        <v>21.509409999999999</v>
      </c>
      <c r="L71" s="21"/>
    </row>
    <row r="72" spans="1:12" x14ac:dyDescent="0.25">
      <c r="A72" s="32">
        <v>36502</v>
      </c>
      <c r="B72" s="24">
        <v>130.24044000000001</v>
      </c>
      <c r="C72" s="27">
        <v>66.996350000000007</v>
      </c>
      <c r="D72" s="27">
        <v>106.82583</v>
      </c>
      <c r="E72" s="27">
        <v>92.970429999999993</v>
      </c>
      <c r="F72" s="27">
        <v>98.084779978070202</v>
      </c>
      <c r="G72" s="27">
        <v>105.79728442105301</v>
      </c>
      <c r="H72" s="27">
        <v>0.85558000000000001</v>
      </c>
      <c r="I72" s="27">
        <v>0</v>
      </c>
      <c r="J72" s="27">
        <v>32.58737</v>
      </c>
      <c r="K72" s="27">
        <v>6.6557000000000004</v>
      </c>
      <c r="L72" s="21"/>
    </row>
    <row r="73" spans="1:12" x14ac:dyDescent="0.25">
      <c r="A73" s="32">
        <v>36503</v>
      </c>
      <c r="B73" s="24">
        <v>130.35375999999999</v>
      </c>
      <c r="C73" s="27">
        <v>21.66648</v>
      </c>
      <c r="D73" s="27">
        <v>104.35082</v>
      </c>
      <c r="E73" s="27">
        <v>93.413520000000005</v>
      </c>
      <c r="F73" s="27">
        <v>100.511826820175</v>
      </c>
      <c r="G73" s="27">
        <v>106.303094</v>
      </c>
      <c r="H73" s="27">
        <v>1.4298999999999999</v>
      </c>
      <c r="I73" s="27">
        <v>0</v>
      </c>
      <c r="J73" s="27">
        <v>37.28745</v>
      </c>
      <c r="K73" s="27">
        <v>2.6663999999999999</v>
      </c>
      <c r="L73" s="21"/>
    </row>
    <row r="74" spans="1:12" x14ac:dyDescent="0.25">
      <c r="A74" s="32">
        <v>36504</v>
      </c>
      <c r="B74" s="24">
        <v>131.12088</v>
      </c>
      <c r="C74" s="27">
        <v>21.638159999999999</v>
      </c>
      <c r="D74" s="27">
        <v>109.92897000000001</v>
      </c>
      <c r="E74" s="27">
        <v>89.351010000000002</v>
      </c>
      <c r="F74" s="27">
        <v>105.170592017544</v>
      </c>
      <c r="G74" s="27">
        <v>108.58972852631599</v>
      </c>
      <c r="H74" s="27">
        <v>0.58842000000000005</v>
      </c>
      <c r="I74" s="27">
        <v>6.3930000000000001E-2</v>
      </c>
      <c r="J74" s="27">
        <v>20.344609999999999</v>
      </c>
      <c r="K74" s="27">
        <v>3.6107999999999998</v>
      </c>
      <c r="L74" s="21"/>
    </row>
    <row r="75" spans="1:12" x14ac:dyDescent="0.25">
      <c r="A75" s="32">
        <v>36505</v>
      </c>
      <c r="B75" s="24">
        <v>124.36306</v>
      </c>
      <c r="C75" s="27">
        <v>53.179409999999997</v>
      </c>
      <c r="D75" s="27">
        <v>100.15655</v>
      </c>
      <c r="E75" s="27">
        <v>94.612579999999994</v>
      </c>
      <c r="F75" s="27">
        <v>99.466430175438603</v>
      </c>
      <c r="G75" s="27">
        <v>108.331981736842</v>
      </c>
      <c r="H75" s="27">
        <v>7.7864699999999996</v>
      </c>
      <c r="I75" s="27">
        <v>8.8000000000000003E-4</v>
      </c>
      <c r="J75" s="27">
        <v>38.621879999999997</v>
      </c>
      <c r="K75" s="27">
        <v>8.1845700000000008</v>
      </c>
      <c r="L75" s="21"/>
    </row>
    <row r="76" spans="1:12" x14ac:dyDescent="0.25">
      <c r="A76" s="32">
        <v>36506</v>
      </c>
      <c r="B76" s="24">
        <v>131.28367</v>
      </c>
      <c r="C76" s="27">
        <v>46.289079999999998</v>
      </c>
      <c r="D76" s="27">
        <v>94.854089999999999</v>
      </c>
      <c r="E76" s="27">
        <v>93.44453</v>
      </c>
      <c r="F76" s="27">
        <v>99.181993845263193</v>
      </c>
      <c r="G76" s="27">
        <v>109.59682610526301</v>
      </c>
      <c r="H76" s="27">
        <v>3.15286</v>
      </c>
      <c r="I76" s="27">
        <v>0.45667000000000002</v>
      </c>
      <c r="J76" s="27">
        <v>65.713430000000002</v>
      </c>
      <c r="K76" s="27">
        <v>17.600480000000001</v>
      </c>
      <c r="L76" s="21"/>
    </row>
    <row r="77" spans="1:12" x14ac:dyDescent="0.25">
      <c r="A77" s="32">
        <v>36507</v>
      </c>
      <c r="B77" s="24">
        <v>130.30118999999999</v>
      </c>
      <c r="C77" s="27">
        <v>75.370509999999996</v>
      </c>
      <c r="D77" s="27">
        <v>102.1754</v>
      </c>
      <c r="E77" s="27">
        <v>95.117949999999993</v>
      </c>
      <c r="F77" s="27">
        <v>109.04196810964901</v>
      </c>
      <c r="G77" s="27">
        <v>108.410927842105</v>
      </c>
      <c r="H77" s="27">
        <v>2.1412399999999998</v>
      </c>
      <c r="I77" s="27">
        <v>0</v>
      </c>
      <c r="J77" s="27">
        <v>63.847520000000003</v>
      </c>
      <c r="K77" s="27">
        <v>9.69177</v>
      </c>
      <c r="L77" s="21"/>
    </row>
    <row r="78" spans="1:12" x14ac:dyDescent="0.25">
      <c r="A78" s="32">
        <v>36508</v>
      </c>
      <c r="B78" s="24">
        <v>152.86004</v>
      </c>
      <c r="C78" s="27">
        <v>79.312340000000006</v>
      </c>
      <c r="D78" s="27">
        <v>103.48126999999999</v>
      </c>
      <c r="E78" s="27">
        <v>90.053439999999995</v>
      </c>
      <c r="F78" s="27">
        <v>103.144249789474</v>
      </c>
      <c r="G78" s="27">
        <v>108.14107300000001</v>
      </c>
      <c r="H78" s="27">
        <v>1.8408800000000001</v>
      </c>
      <c r="I78" s="27">
        <v>0</v>
      </c>
      <c r="J78" s="27">
        <v>59.434249999999999</v>
      </c>
      <c r="K78" s="27">
        <v>31.64781</v>
      </c>
      <c r="L78" s="21"/>
    </row>
    <row r="79" spans="1:12" x14ac:dyDescent="0.25">
      <c r="A79" s="32">
        <v>36509</v>
      </c>
      <c r="B79" s="24">
        <v>136.59957</v>
      </c>
      <c r="C79" s="27">
        <v>73.877769999999998</v>
      </c>
      <c r="D79" s="27">
        <v>107.56482</v>
      </c>
      <c r="E79" s="27">
        <v>90.119889999999998</v>
      </c>
      <c r="F79" s="27">
        <v>107.36334931578899</v>
      </c>
      <c r="G79" s="27">
        <v>105.834919368421</v>
      </c>
      <c r="H79" s="27">
        <v>3.3149999999999999E-2</v>
      </c>
      <c r="I79" s="27">
        <v>0</v>
      </c>
      <c r="J79" s="27">
        <v>67.273139999999998</v>
      </c>
      <c r="K79" s="27">
        <v>7.83718</v>
      </c>
      <c r="L79" s="21"/>
    </row>
    <row r="80" spans="1:12" x14ac:dyDescent="0.25">
      <c r="A80" s="32">
        <v>36510</v>
      </c>
      <c r="B80" s="24">
        <v>135.46254999999999</v>
      </c>
      <c r="C80" s="27">
        <v>58.375790000000002</v>
      </c>
      <c r="D80" s="27">
        <v>107.36126</v>
      </c>
      <c r="E80" s="27">
        <v>95.069900000000004</v>
      </c>
      <c r="F80" s="27">
        <v>94.694726789473705</v>
      </c>
      <c r="G80" s="27">
        <v>101.591258789474</v>
      </c>
      <c r="H80" s="27">
        <v>0.75165999999999999</v>
      </c>
      <c r="I80" s="27">
        <v>0</v>
      </c>
      <c r="J80" s="27">
        <v>59.089350000000003</v>
      </c>
      <c r="K80" s="27">
        <v>1.3472</v>
      </c>
      <c r="L80" s="21"/>
    </row>
    <row r="81" spans="1:12" x14ac:dyDescent="0.25">
      <c r="A81" s="32">
        <v>36511</v>
      </c>
      <c r="B81" s="24">
        <v>126.85629</v>
      </c>
      <c r="C81" s="27">
        <v>59.683729999999997</v>
      </c>
      <c r="D81" s="27">
        <v>107.49133999999999</v>
      </c>
      <c r="E81" s="27">
        <v>89.305160000000001</v>
      </c>
      <c r="F81" s="27">
        <v>89.303700157894696</v>
      </c>
      <c r="G81" s="27">
        <v>95.163724789473704</v>
      </c>
      <c r="H81" s="27">
        <v>0.33606999999999998</v>
      </c>
      <c r="I81" s="27">
        <v>0</v>
      </c>
      <c r="J81" s="27">
        <v>33.647219999999997</v>
      </c>
      <c r="K81" s="27">
        <v>1.3415999999999999</v>
      </c>
      <c r="L81" s="21"/>
    </row>
    <row r="82" spans="1:12" x14ac:dyDescent="0.25">
      <c r="A82" s="32">
        <v>36512</v>
      </c>
      <c r="B82" s="24">
        <v>126.44392000000001</v>
      </c>
      <c r="C82" s="27">
        <v>75.252430000000004</v>
      </c>
      <c r="D82" s="27">
        <v>109.77957000000001</v>
      </c>
      <c r="E82" s="27">
        <v>91.295500000000004</v>
      </c>
      <c r="F82" s="27">
        <v>83.742019684210504</v>
      </c>
      <c r="G82" s="27">
        <v>96.2933686315789</v>
      </c>
      <c r="H82" s="27">
        <v>0.65512999999999999</v>
      </c>
      <c r="I82" s="27">
        <v>0</v>
      </c>
      <c r="J82" s="27">
        <v>8.2119999999999997</v>
      </c>
      <c r="K82" s="27">
        <v>1.3460000000000001</v>
      </c>
      <c r="L82" s="21"/>
    </row>
    <row r="83" spans="1:12" x14ac:dyDescent="0.25">
      <c r="A83" s="32">
        <v>36513</v>
      </c>
      <c r="B83" s="24">
        <v>116.45094</v>
      </c>
      <c r="C83" s="27">
        <v>79.430350000000004</v>
      </c>
      <c r="D83" s="27">
        <v>105.86024999999999</v>
      </c>
      <c r="E83" s="27">
        <v>86.586039999999997</v>
      </c>
      <c r="F83" s="27">
        <v>82.270043578947394</v>
      </c>
      <c r="G83" s="27">
        <v>101.64476510526301</v>
      </c>
      <c r="H83" s="27">
        <v>8.9599999999999992E-3</v>
      </c>
      <c r="I83" s="27">
        <v>0</v>
      </c>
      <c r="J83" s="27">
        <v>2.86612</v>
      </c>
      <c r="K83" s="27">
        <v>1.3623000000000001</v>
      </c>
      <c r="L83" s="21"/>
    </row>
    <row r="84" spans="1:12" x14ac:dyDescent="0.25">
      <c r="A84" s="32">
        <v>36514</v>
      </c>
      <c r="B84" s="24">
        <v>111.64176999999999</v>
      </c>
      <c r="C84" s="27">
        <v>51.580289999999998</v>
      </c>
      <c r="D84" s="27">
        <v>110.98624</v>
      </c>
      <c r="E84" s="27">
        <v>89.841890000000006</v>
      </c>
      <c r="F84" s="27">
        <v>72.266646842105203</v>
      </c>
      <c r="G84" s="27">
        <v>96.7336805789474</v>
      </c>
      <c r="H84" s="27">
        <v>0</v>
      </c>
      <c r="I84" s="27">
        <v>0</v>
      </c>
      <c r="J84" s="27">
        <v>0.93110000000000004</v>
      </c>
      <c r="K84" s="27">
        <v>5.5219699999999996</v>
      </c>
      <c r="L84" s="21"/>
    </row>
    <row r="85" spans="1:12" x14ac:dyDescent="0.25">
      <c r="A85" s="32">
        <v>36515</v>
      </c>
      <c r="B85" s="24">
        <v>94.37133</v>
      </c>
      <c r="C85" s="27">
        <v>64.199820000000003</v>
      </c>
      <c r="D85" s="27">
        <v>113.46080000000001</v>
      </c>
      <c r="E85" s="27">
        <v>93.116510000000005</v>
      </c>
      <c r="F85" s="27">
        <v>85.216067263157896</v>
      </c>
      <c r="G85" s="27">
        <v>95.680917684210499</v>
      </c>
      <c r="H85" s="27">
        <v>0</v>
      </c>
      <c r="I85" s="27">
        <v>0</v>
      </c>
      <c r="J85" s="27">
        <v>8.5528999999999993</v>
      </c>
      <c r="K85" s="27">
        <v>6.2648299999999999</v>
      </c>
      <c r="L85" s="21"/>
    </row>
    <row r="86" spans="1:12" x14ac:dyDescent="0.25">
      <c r="A86" s="32">
        <v>36516</v>
      </c>
      <c r="B86" s="24">
        <v>94.758240000000001</v>
      </c>
      <c r="C86" s="27">
        <v>53.528210000000001</v>
      </c>
      <c r="D86" s="27">
        <v>113.77708</v>
      </c>
      <c r="E86" s="27">
        <v>99.561989999999994</v>
      </c>
      <c r="F86" s="27">
        <v>93.919140105263196</v>
      </c>
      <c r="G86" s="27">
        <v>88.944733578947407</v>
      </c>
      <c r="H86" s="27">
        <v>0</v>
      </c>
      <c r="I86" s="27">
        <v>0</v>
      </c>
      <c r="J86" s="27">
        <v>20.878769999999999</v>
      </c>
      <c r="K86" s="27">
        <v>2.3127399999999998</v>
      </c>
      <c r="L86" s="21"/>
    </row>
    <row r="87" spans="1:12" x14ac:dyDescent="0.25">
      <c r="A87" s="32">
        <v>36517</v>
      </c>
      <c r="B87" s="24">
        <v>87.517110000000002</v>
      </c>
      <c r="C87" s="27">
        <v>45.64705</v>
      </c>
      <c r="D87" s="27">
        <v>114.36914</v>
      </c>
      <c r="E87" s="27">
        <v>88.9572</v>
      </c>
      <c r="F87" s="27">
        <v>75.252736157894702</v>
      </c>
      <c r="G87" s="27">
        <v>93.480267947368404</v>
      </c>
      <c r="H87" s="27">
        <v>0</v>
      </c>
      <c r="I87" s="27">
        <v>0</v>
      </c>
      <c r="J87" s="27">
        <v>5.2156399999999996</v>
      </c>
      <c r="K87" s="27">
        <v>1.2465999999999999</v>
      </c>
      <c r="L87" s="21"/>
    </row>
    <row r="88" spans="1:12" x14ac:dyDescent="0.25">
      <c r="A88" s="32">
        <v>36518</v>
      </c>
      <c r="B88" s="24">
        <v>76.559010000000001</v>
      </c>
      <c r="C88" s="27">
        <v>38.256079999999997</v>
      </c>
      <c r="D88" s="27">
        <v>114.7475</v>
      </c>
      <c r="E88" s="27">
        <v>94.027159999999995</v>
      </c>
      <c r="F88" s="27">
        <v>87.855887842105304</v>
      </c>
      <c r="G88" s="27">
        <v>93.005256684210494</v>
      </c>
      <c r="H88" s="27">
        <v>0</v>
      </c>
      <c r="I88" s="27">
        <v>0</v>
      </c>
      <c r="J88" s="27">
        <v>0.68830000000000002</v>
      </c>
      <c r="K88" s="27">
        <v>1.2317</v>
      </c>
      <c r="L88" s="21"/>
    </row>
    <row r="89" spans="1:12" x14ac:dyDescent="0.25">
      <c r="A89" s="32">
        <v>36519</v>
      </c>
      <c r="B89" s="24">
        <v>77.066800000000001</v>
      </c>
      <c r="C89" s="27">
        <v>31.710049999999999</v>
      </c>
      <c r="D89" s="27">
        <v>116.19972</v>
      </c>
      <c r="E89" s="27">
        <v>95.306169999999995</v>
      </c>
      <c r="F89" s="27">
        <v>83.335706736842099</v>
      </c>
      <c r="G89" s="27">
        <v>92.169885578947401</v>
      </c>
      <c r="H89" s="27">
        <v>0</v>
      </c>
      <c r="I89" s="27">
        <v>0</v>
      </c>
      <c r="J89" s="27">
        <v>0.68840000000000001</v>
      </c>
      <c r="K89" s="27">
        <v>1.2451000000000001</v>
      </c>
      <c r="L89" s="21"/>
    </row>
    <row r="90" spans="1:12" x14ac:dyDescent="0.25">
      <c r="A90" s="32">
        <v>36520</v>
      </c>
      <c r="B90" s="24">
        <v>80.543729999999996</v>
      </c>
      <c r="C90" s="27">
        <v>36.164099999999998</v>
      </c>
      <c r="D90" s="27">
        <v>115.39458</v>
      </c>
      <c r="E90" s="27">
        <v>95.755369999999999</v>
      </c>
      <c r="F90" s="27">
        <v>83.6992174736842</v>
      </c>
      <c r="G90" s="27">
        <v>94.489079684210594</v>
      </c>
      <c r="H90" s="27">
        <v>0</v>
      </c>
      <c r="I90" s="27">
        <v>0</v>
      </c>
      <c r="J90" s="27">
        <v>0.6885</v>
      </c>
      <c r="K90" s="27">
        <v>2.2481300000000002</v>
      </c>
      <c r="L90" s="21"/>
    </row>
    <row r="91" spans="1:12" x14ac:dyDescent="0.25">
      <c r="A91" s="32">
        <v>36521</v>
      </c>
      <c r="B91" s="24">
        <v>81.236959999999996</v>
      </c>
      <c r="C91" s="27">
        <v>38.877290000000002</v>
      </c>
      <c r="D91" s="27">
        <v>115.1571</v>
      </c>
      <c r="E91" s="27">
        <v>94.035229999999999</v>
      </c>
      <c r="F91" s="27">
        <v>85.189511263157897</v>
      </c>
      <c r="G91" s="27">
        <v>93.935793578947397</v>
      </c>
      <c r="H91" s="27">
        <v>0</v>
      </c>
      <c r="I91" s="27">
        <v>0</v>
      </c>
      <c r="J91" s="27">
        <v>5.1804800000000002</v>
      </c>
      <c r="K91" s="27">
        <v>1.244</v>
      </c>
      <c r="L91" s="21"/>
    </row>
    <row r="92" spans="1:12" x14ac:dyDescent="0.25">
      <c r="A92" s="32">
        <v>36522</v>
      </c>
      <c r="B92" s="24">
        <v>102.12381999999999</v>
      </c>
      <c r="C92" s="27">
        <v>46.237400000000001</v>
      </c>
      <c r="D92" s="27">
        <v>113.60460999999999</v>
      </c>
      <c r="E92" s="27">
        <v>90.035340000000005</v>
      </c>
      <c r="F92" s="27">
        <v>81.652577894736893</v>
      </c>
      <c r="G92" s="27">
        <v>92.782861105263194</v>
      </c>
      <c r="H92" s="27">
        <v>0</v>
      </c>
      <c r="I92" s="27">
        <v>0</v>
      </c>
      <c r="J92" s="27">
        <v>0.68899999999999995</v>
      </c>
      <c r="K92" s="27">
        <v>1.2467999999999999</v>
      </c>
      <c r="L92" s="21"/>
    </row>
    <row r="93" spans="1:12" x14ac:dyDescent="0.25">
      <c r="A93" s="32">
        <v>36523</v>
      </c>
      <c r="B93" s="24">
        <v>55.516199999999998</v>
      </c>
      <c r="C93" s="27">
        <v>45.288409999999999</v>
      </c>
      <c r="D93" s="27">
        <v>117.66370999999999</v>
      </c>
      <c r="E93" s="27">
        <v>98.745069999999998</v>
      </c>
      <c r="F93" s="27">
        <v>78.874294736842103</v>
      </c>
      <c r="G93" s="27">
        <v>92.932451210526295</v>
      </c>
      <c r="H93" s="27">
        <v>0</v>
      </c>
      <c r="I93" s="27">
        <v>0</v>
      </c>
      <c r="J93" s="27">
        <v>9.7438599999999997</v>
      </c>
      <c r="K93" s="27">
        <v>1.2388999999999999</v>
      </c>
      <c r="L93" s="21"/>
    </row>
    <row r="94" spans="1:12" x14ac:dyDescent="0.25">
      <c r="A94" s="32">
        <v>36524</v>
      </c>
      <c r="B94" s="24">
        <v>28.242319999999999</v>
      </c>
      <c r="C94" s="27">
        <v>23.750240000000002</v>
      </c>
      <c r="D94" s="27">
        <v>117.28031</v>
      </c>
      <c r="E94" s="27">
        <v>96.483639999999994</v>
      </c>
      <c r="F94" s="27">
        <v>84.5670885263158</v>
      </c>
      <c r="G94" s="27">
        <v>94.638661157894703</v>
      </c>
      <c r="H94" s="27">
        <v>0</v>
      </c>
      <c r="I94" s="27">
        <v>0</v>
      </c>
      <c r="J94" s="27">
        <v>9.8226300000000002</v>
      </c>
      <c r="K94" s="27">
        <v>1.2605999999999999</v>
      </c>
      <c r="L94" s="21"/>
    </row>
    <row r="95" spans="1:12" x14ac:dyDescent="0.25">
      <c r="A95" s="32">
        <v>36525</v>
      </c>
      <c r="B95" s="24">
        <v>34.281820000000003</v>
      </c>
      <c r="C95" s="27">
        <v>27.290890000000001</v>
      </c>
      <c r="D95" s="27">
        <v>113.015</v>
      </c>
      <c r="E95" s="27">
        <v>97.278729999999996</v>
      </c>
      <c r="F95" s="27">
        <v>91.8450175263158</v>
      </c>
      <c r="G95" s="27">
        <v>96.184611210526299</v>
      </c>
      <c r="H95" s="27">
        <v>0.75836999999999999</v>
      </c>
      <c r="I95" s="27">
        <v>0</v>
      </c>
      <c r="J95" s="27">
        <v>0.68940000000000001</v>
      </c>
      <c r="K95" s="27">
        <v>1.2395</v>
      </c>
      <c r="L95" s="21"/>
    </row>
    <row r="96" spans="1:12" x14ac:dyDescent="0.25">
      <c r="A96" s="32">
        <v>36526</v>
      </c>
      <c r="B96" s="24">
        <v>37.187669999999997</v>
      </c>
      <c r="C96" s="27">
        <v>38.401490000000003</v>
      </c>
      <c r="D96" s="27">
        <v>105.42563</v>
      </c>
      <c r="E96" s="27">
        <v>96.145669999999996</v>
      </c>
      <c r="F96" s="27">
        <v>93.588066421052602</v>
      </c>
      <c r="G96" s="27">
        <v>95.829040894736806</v>
      </c>
      <c r="H96" s="27">
        <v>0.79779999999999995</v>
      </c>
      <c r="I96" s="27">
        <v>0</v>
      </c>
      <c r="J96" s="27">
        <v>3.1244000000000001</v>
      </c>
      <c r="K96" s="27">
        <v>1.2391000000000001</v>
      </c>
      <c r="L96" s="21"/>
    </row>
    <row r="97" spans="1:12" x14ac:dyDescent="0.25">
      <c r="A97" s="32">
        <v>36527</v>
      </c>
      <c r="B97" s="24">
        <v>44.92248</v>
      </c>
      <c r="C97" s="27">
        <v>39.178879999999999</v>
      </c>
      <c r="D97" s="27">
        <v>100.075</v>
      </c>
      <c r="E97" s="27">
        <v>95.837400000000002</v>
      </c>
      <c r="F97" s="27">
        <v>96.456946947368394</v>
      </c>
      <c r="G97" s="27">
        <v>93.815550578947395</v>
      </c>
      <c r="H97" s="27">
        <v>8.0850000000000005E-2</v>
      </c>
      <c r="I97" s="27">
        <v>0</v>
      </c>
      <c r="J97" s="27">
        <v>17.422450000000001</v>
      </c>
      <c r="K97" s="27">
        <v>1.2869999999999999</v>
      </c>
      <c r="L97" s="21"/>
    </row>
    <row r="98" spans="1:12" x14ac:dyDescent="0.25">
      <c r="A98" s="32">
        <v>36528</v>
      </c>
      <c r="B98" s="24">
        <v>64.107950000000002</v>
      </c>
      <c r="C98" s="27">
        <v>45.141710000000003</v>
      </c>
      <c r="D98" s="27">
        <v>105.19523</v>
      </c>
      <c r="E98" s="27">
        <v>95.895189999999999</v>
      </c>
      <c r="F98" s="27">
        <v>85.312234000000004</v>
      </c>
      <c r="G98" s="27">
        <v>93.033963736842097</v>
      </c>
      <c r="H98" s="27">
        <v>0.13829</v>
      </c>
      <c r="I98" s="27">
        <v>0</v>
      </c>
      <c r="J98" s="27">
        <v>22.504460000000002</v>
      </c>
      <c r="K98" s="27">
        <v>2.6853899999999999</v>
      </c>
      <c r="L98" s="21"/>
    </row>
    <row r="99" spans="1:12" x14ac:dyDescent="0.25">
      <c r="A99" s="32">
        <v>36529</v>
      </c>
      <c r="B99" s="24">
        <v>68.015960000000007</v>
      </c>
      <c r="C99" s="27">
        <v>53.406730000000003</v>
      </c>
      <c r="D99" s="27">
        <v>108.17341</v>
      </c>
      <c r="E99" s="27">
        <v>83.360159999999993</v>
      </c>
      <c r="F99" s="27">
        <v>84.021287000000001</v>
      </c>
      <c r="G99" s="27">
        <v>101.260689526316</v>
      </c>
      <c r="H99" s="27">
        <v>1.5499999999999999E-3</v>
      </c>
      <c r="I99" s="27">
        <v>0</v>
      </c>
      <c r="J99" s="27">
        <v>1.6213</v>
      </c>
      <c r="K99" s="27">
        <v>26.9224</v>
      </c>
      <c r="L99" s="21"/>
    </row>
    <row r="100" spans="1:12" x14ac:dyDescent="0.25">
      <c r="A100" s="32">
        <v>36530</v>
      </c>
      <c r="B100" s="24">
        <v>64.393730000000005</v>
      </c>
      <c r="C100" s="27">
        <v>41.24194</v>
      </c>
      <c r="D100" s="27">
        <v>110.81968999999999</v>
      </c>
      <c r="E100" s="27">
        <v>97.383930000000007</v>
      </c>
      <c r="F100" s="27">
        <v>88.357830315789499</v>
      </c>
      <c r="G100" s="27">
        <v>100.405400157895</v>
      </c>
      <c r="H100" s="27">
        <v>0</v>
      </c>
      <c r="I100" s="27">
        <v>0</v>
      </c>
      <c r="J100" s="27">
        <v>2.4245000000000001</v>
      </c>
      <c r="K100" s="27">
        <v>27.454239999999999</v>
      </c>
      <c r="L100" s="21"/>
    </row>
    <row r="101" spans="1:12" x14ac:dyDescent="0.25">
      <c r="A101" s="32">
        <v>36531</v>
      </c>
      <c r="B101" s="24">
        <v>47.914639999999999</v>
      </c>
      <c r="C101" s="27">
        <v>57.932580000000002</v>
      </c>
      <c r="D101" s="27">
        <v>113.59914000000001</v>
      </c>
      <c r="E101" s="27">
        <v>92.880830000000003</v>
      </c>
      <c r="F101" s="27">
        <v>82.248448315789503</v>
      </c>
      <c r="G101" s="27">
        <v>100.92904157894699</v>
      </c>
      <c r="H101" s="27">
        <v>0</v>
      </c>
      <c r="I101" s="27">
        <v>0</v>
      </c>
      <c r="J101" s="27">
        <v>11.634679999999999</v>
      </c>
      <c r="K101" s="27">
        <v>15.197710000000001</v>
      </c>
      <c r="L101" s="21"/>
    </row>
    <row r="102" spans="1:12" x14ac:dyDescent="0.25">
      <c r="A102" s="32">
        <v>36532</v>
      </c>
      <c r="B102" s="24">
        <v>32.135199999999998</v>
      </c>
      <c r="C102" s="27">
        <v>63.534050000000001</v>
      </c>
      <c r="D102" s="27">
        <v>111.41895</v>
      </c>
      <c r="E102" s="27">
        <v>91.491119999999995</v>
      </c>
      <c r="F102" s="27">
        <v>86.3095685263158</v>
      </c>
      <c r="G102" s="27">
        <v>104.874985052632</v>
      </c>
      <c r="H102" s="27">
        <v>0.12526999999999999</v>
      </c>
      <c r="I102" s="27">
        <v>0</v>
      </c>
      <c r="J102" s="27">
        <v>0</v>
      </c>
      <c r="K102" s="27">
        <v>34.695149999999998</v>
      </c>
      <c r="L102" s="21"/>
    </row>
    <row r="103" spans="1:12" x14ac:dyDescent="0.25">
      <c r="A103" s="32">
        <v>36533</v>
      </c>
      <c r="B103" s="24">
        <v>32.30491</v>
      </c>
      <c r="C103" s="27">
        <v>98.078289999999996</v>
      </c>
      <c r="D103" s="27">
        <v>109.94404</v>
      </c>
      <c r="E103" s="27">
        <v>98.941050000000004</v>
      </c>
      <c r="F103" s="27">
        <v>87.644724789473699</v>
      </c>
      <c r="G103" s="27">
        <v>94.189557684210499</v>
      </c>
      <c r="H103" s="27">
        <v>0.31034</v>
      </c>
      <c r="I103" s="27">
        <v>0</v>
      </c>
      <c r="J103" s="27">
        <v>10.938499999999999</v>
      </c>
      <c r="K103" s="27">
        <v>54.924970000000002</v>
      </c>
      <c r="L103" s="21"/>
    </row>
    <row r="104" spans="1:12" x14ac:dyDescent="0.25">
      <c r="A104" s="32">
        <v>36534</v>
      </c>
      <c r="B104" s="24">
        <v>45.369720000000001</v>
      </c>
      <c r="C104" s="27">
        <v>105.68841</v>
      </c>
      <c r="D104" s="27">
        <v>110.25199000000001</v>
      </c>
      <c r="E104" s="27">
        <v>81.817390000000003</v>
      </c>
      <c r="F104" s="27">
        <v>90.092593263157895</v>
      </c>
      <c r="G104" s="27">
        <v>97.733773789473702</v>
      </c>
      <c r="H104" s="27">
        <v>0.14144999999999999</v>
      </c>
      <c r="I104" s="27">
        <v>0</v>
      </c>
      <c r="J104" s="27">
        <v>16.232620000000001</v>
      </c>
      <c r="K104" s="27">
        <v>69.046869999999998</v>
      </c>
      <c r="L104" s="21"/>
    </row>
    <row r="105" spans="1:12" x14ac:dyDescent="0.25">
      <c r="A105" s="32">
        <v>36535</v>
      </c>
      <c r="B105" s="24">
        <v>56.20937</v>
      </c>
      <c r="C105" s="27">
        <v>105.70593</v>
      </c>
      <c r="D105" s="27">
        <v>106.65987</v>
      </c>
      <c r="E105" s="27">
        <v>87.254230000000007</v>
      </c>
      <c r="F105" s="27">
        <v>87.060203263157902</v>
      </c>
      <c r="G105" s="27">
        <v>96.084403368421107</v>
      </c>
      <c r="H105" s="27">
        <v>0.14018</v>
      </c>
      <c r="I105" s="27">
        <v>0.70579999999999998</v>
      </c>
      <c r="J105" s="27">
        <v>8.39344</v>
      </c>
      <c r="K105" s="27">
        <v>76.424580000000006</v>
      </c>
      <c r="L105" s="21"/>
    </row>
    <row r="106" spans="1:12" x14ac:dyDescent="0.25">
      <c r="A106" s="32">
        <v>36536</v>
      </c>
      <c r="B106" s="24">
        <v>68.967280000000002</v>
      </c>
      <c r="C106" s="27">
        <v>110.20390999999999</v>
      </c>
      <c r="D106" s="27">
        <v>101.83058</v>
      </c>
      <c r="E106" s="27">
        <v>93.624430000000004</v>
      </c>
      <c r="F106" s="27">
        <v>81.843757421052601</v>
      </c>
      <c r="G106" s="27">
        <v>91.4941114736842</v>
      </c>
      <c r="H106" s="27">
        <v>0.13727</v>
      </c>
      <c r="I106" s="27">
        <v>0.53237000000000001</v>
      </c>
      <c r="J106" s="27">
        <v>6.5091700000000001</v>
      </c>
      <c r="K106" s="27">
        <v>59.22945</v>
      </c>
      <c r="L106" s="21"/>
    </row>
    <row r="107" spans="1:12" x14ac:dyDescent="0.25">
      <c r="A107" s="32">
        <v>36537</v>
      </c>
      <c r="B107" s="24">
        <v>63.708979999999997</v>
      </c>
      <c r="C107" s="27">
        <v>100.87587000000001</v>
      </c>
      <c r="D107" s="27">
        <v>101.78381</v>
      </c>
      <c r="E107" s="27">
        <v>82.98245</v>
      </c>
      <c r="F107" s="27">
        <v>80.806609105263107</v>
      </c>
      <c r="G107" s="27">
        <v>97.818579368420998</v>
      </c>
      <c r="H107" s="27">
        <v>0.13455</v>
      </c>
      <c r="I107" s="27">
        <v>1.0037100000000001</v>
      </c>
      <c r="J107" s="27">
        <v>5.4379099999999996</v>
      </c>
      <c r="K107" s="27">
        <v>51.779220000000002</v>
      </c>
      <c r="L107" s="21"/>
    </row>
    <row r="108" spans="1:12" x14ac:dyDescent="0.25">
      <c r="A108" s="32">
        <v>36538</v>
      </c>
      <c r="B108" s="24">
        <v>66.567729999999997</v>
      </c>
      <c r="C108" s="27">
        <v>85.48715</v>
      </c>
      <c r="D108" s="27">
        <v>101.05809000000001</v>
      </c>
      <c r="E108" s="27">
        <v>97.154210000000006</v>
      </c>
      <c r="F108" s="27">
        <v>83.599532368421094</v>
      </c>
      <c r="G108" s="27">
        <v>93.849254421052606</v>
      </c>
      <c r="H108" s="27">
        <v>0.13649</v>
      </c>
      <c r="I108" s="27">
        <v>2.5400000000000002E-3</v>
      </c>
      <c r="J108" s="27">
        <v>4.7311699999999997</v>
      </c>
      <c r="K108" s="27">
        <v>30.863040000000002</v>
      </c>
      <c r="L108" s="21"/>
    </row>
    <row r="109" spans="1:12" x14ac:dyDescent="0.25">
      <c r="A109" s="32">
        <v>36539</v>
      </c>
      <c r="B109" s="24">
        <v>51.823549999999997</v>
      </c>
      <c r="C109" s="27">
        <v>85.580839999999995</v>
      </c>
      <c r="D109" s="27">
        <v>105.60527</v>
      </c>
      <c r="E109" s="27">
        <v>93.55762</v>
      </c>
      <c r="F109" s="27">
        <v>88.751860736842104</v>
      </c>
      <c r="G109" s="27">
        <v>87.196487473684201</v>
      </c>
      <c r="H109" s="27">
        <v>0.13605999999999999</v>
      </c>
      <c r="I109" s="27">
        <v>0</v>
      </c>
      <c r="J109" s="27">
        <v>1.8002</v>
      </c>
      <c r="K109" s="27">
        <v>21.580860000000001</v>
      </c>
      <c r="L109" s="21"/>
    </row>
    <row r="110" spans="1:12" x14ac:dyDescent="0.25">
      <c r="A110" s="32">
        <v>36540</v>
      </c>
      <c r="B110" s="24">
        <v>58.253799999999998</v>
      </c>
      <c r="C110" s="27">
        <v>101.76412000000001</v>
      </c>
      <c r="D110" s="27">
        <v>106.69070000000001</v>
      </c>
      <c r="E110" s="27">
        <v>89.790189999999996</v>
      </c>
      <c r="F110" s="27">
        <v>91.569776684210495</v>
      </c>
      <c r="G110" s="27">
        <v>92.524499578947399</v>
      </c>
      <c r="H110" s="27">
        <v>0.13561000000000001</v>
      </c>
      <c r="I110" s="27">
        <v>0</v>
      </c>
      <c r="J110" s="27">
        <v>6.0008400000000002</v>
      </c>
      <c r="K110" s="27">
        <v>68.868690000000001</v>
      </c>
      <c r="L110" s="21"/>
    </row>
    <row r="111" spans="1:12" x14ac:dyDescent="0.25">
      <c r="A111" s="32">
        <v>36541</v>
      </c>
      <c r="B111" s="24">
        <v>73.557879999999997</v>
      </c>
      <c r="C111" s="27">
        <v>105.92429</v>
      </c>
      <c r="D111" s="27">
        <v>102.23206</v>
      </c>
      <c r="E111" s="27">
        <v>88.624170000000007</v>
      </c>
      <c r="F111" s="27">
        <v>93.830502894736796</v>
      </c>
      <c r="G111" s="27">
        <v>99.127161000000001</v>
      </c>
      <c r="H111" s="27">
        <v>0.12866</v>
      </c>
      <c r="I111" s="27">
        <v>2.7437399999999998</v>
      </c>
      <c r="J111" s="27">
        <v>56.90325</v>
      </c>
      <c r="K111" s="27">
        <v>74.206299999999999</v>
      </c>
      <c r="L111" s="21"/>
    </row>
    <row r="112" spans="1:12" x14ac:dyDescent="0.25">
      <c r="A112" s="32">
        <v>36542</v>
      </c>
      <c r="B112" s="24">
        <v>114.64561999999999</v>
      </c>
      <c r="C112" s="27">
        <v>108.79325</v>
      </c>
      <c r="D112" s="27">
        <v>96.70147</v>
      </c>
      <c r="E112" s="27">
        <v>87.167410000000004</v>
      </c>
      <c r="F112" s="27">
        <v>82.871726842105204</v>
      </c>
      <c r="G112" s="27">
        <v>108.41976215789499</v>
      </c>
      <c r="H112" s="27">
        <v>0.13197</v>
      </c>
      <c r="I112" s="27">
        <v>2.1997599999999999</v>
      </c>
      <c r="J112" s="27">
        <v>70.163560000000004</v>
      </c>
      <c r="K112" s="27">
        <v>77.901219999999995</v>
      </c>
      <c r="L112" s="21"/>
    </row>
    <row r="113" spans="1:12" x14ac:dyDescent="0.25">
      <c r="A113" s="32">
        <v>36543</v>
      </c>
      <c r="B113" s="24">
        <v>126.6917</v>
      </c>
      <c r="C113" s="27">
        <v>110.24158</v>
      </c>
      <c r="D113" s="27">
        <v>96.450710000000001</v>
      </c>
      <c r="E113" s="27">
        <v>98.242909999999995</v>
      </c>
      <c r="F113" s="27">
        <v>83.433868526315806</v>
      </c>
      <c r="G113" s="27">
        <v>90.023384947368399</v>
      </c>
      <c r="H113" s="27">
        <v>0.13175000000000001</v>
      </c>
      <c r="I113" s="27">
        <v>2.0068169999998999</v>
      </c>
      <c r="J113" s="27">
        <v>55.5503</v>
      </c>
      <c r="K113" s="27">
        <v>84.336309999999997</v>
      </c>
      <c r="L113" s="21"/>
    </row>
    <row r="114" spans="1:12" x14ac:dyDescent="0.25">
      <c r="A114" s="32">
        <v>36544</v>
      </c>
      <c r="B114" s="24">
        <v>130.85834</v>
      </c>
      <c r="C114" s="27">
        <v>111.32364</v>
      </c>
      <c r="D114" s="27">
        <v>108.89002000000001</v>
      </c>
      <c r="E114" s="27">
        <v>87.999409999999997</v>
      </c>
      <c r="F114" s="27">
        <v>74.804090263157903</v>
      </c>
      <c r="G114" s="27">
        <v>91.912177789473702</v>
      </c>
      <c r="H114" s="27">
        <v>0.14124</v>
      </c>
      <c r="I114" s="27">
        <v>0</v>
      </c>
      <c r="J114" s="27">
        <v>53.561729999999997</v>
      </c>
      <c r="K114" s="27">
        <v>52.62764</v>
      </c>
      <c r="L114" s="21"/>
    </row>
    <row r="115" spans="1:12" x14ac:dyDescent="0.25">
      <c r="A115" s="32">
        <v>36545</v>
      </c>
      <c r="B115" s="24">
        <v>128.34220999999999</v>
      </c>
      <c r="C115" s="27">
        <v>73.760369999999995</v>
      </c>
      <c r="D115" s="27">
        <v>109.71109</v>
      </c>
      <c r="E115" s="27">
        <v>93.887889999999999</v>
      </c>
      <c r="F115" s="27">
        <v>82.726079999999996</v>
      </c>
      <c r="G115" s="27">
        <v>91.444698421052607</v>
      </c>
      <c r="H115" s="27">
        <v>0.14122000000000001</v>
      </c>
      <c r="I115" s="27">
        <v>0</v>
      </c>
      <c r="J115" s="27">
        <v>31.062750000000001</v>
      </c>
      <c r="K115" s="27">
        <v>21.702089999999998</v>
      </c>
      <c r="L115" s="21"/>
    </row>
    <row r="116" spans="1:12" x14ac:dyDescent="0.25">
      <c r="A116" s="32">
        <v>36546</v>
      </c>
      <c r="B116" s="24">
        <v>113.429</v>
      </c>
      <c r="C116" s="27">
        <v>66.174000000000007</v>
      </c>
      <c r="D116" s="27">
        <v>110.10596</v>
      </c>
      <c r="E116" s="27">
        <v>91.804929999999999</v>
      </c>
      <c r="F116" s="27">
        <v>79.033501473684197</v>
      </c>
      <c r="G116" s="27">
        <v>91.023807052631597</v>
      </c>
      <c r="H116" s="27">
        <v>0.13963999999999999</v>
      </c>
      <c r="I116" s="27">
        <v>0</v>
      </c>
      <c r="J116" s="27">
        <v>15.611190000000001</v>
      </c>
      <c r="K116" s="27">
        <v>8.6137800000000002</v>
      </c>
      <c r="L116" s="21"/>
    </row>
    <row r="117" spans="1:12" x14ac:dyDescent="0.25">
      <c r="A117" s="32">
        <v>36547</v>
      </c>
      <c r="B117" s="24">
        <v>113.86919</v>
      </c>
      <c r="C117" s="27">
        <v>62.737229999999997</v>
      </c>
      <c r="D117" s="27">
        <v>106.83707</v>
      </c>
      <c r="E117" s="27">
        <v>93.431399999999996</v>
      </c>
      <c r="F117" s="27">
        <v>74.381904000000006</v>
      </c>
      <c r="G117" s="27">
        <v>85.433864052631606</v>
      </c>
      <c r="H117" s="27">
        <v>0.14047000000000001</v>
      </c>
      <c r="I117" s="27">
        <v>0</v>
      </c>
      <c r="J117" s="27">
        <v>38.197330000000001</v>
      </c>
      <c r="K117" s="27">
        <v>8.1710999999999991</v>
      </c>
      <c r="L117" s="21"/>
    </row>
    <row r="118" spans="1:12" x14ac:dyDescent="0.25">
      <c r="A118" s="32">
        <v>36548</v>
      </c>
      <c r="B118" s="24">
        <v>126.03422</v>
      </c>
      <c r="C118" s="27">
        <v>66.997249999999994</v>
      </c>
      <c r="D118" s="27">
        <v>108.11583</v>
      </c>
      <c r="E118" s="27">
        <v>98.011870000000002</v>
      </c>
      <c r="F118" s="27">
        <v>77.706101157894807</v>
      </c>
      <c r="G118" s="27">
        <v>85.009915789473695</v>
      </c>
      <c r="H118" s="27">
        <v>0.1333</v>
      </c>
      <c r="I118" s="27">
        <v>0</v>
      </c>
      <c r="J118" s="27">
        <v>56.829410000000003</v>
      </c>
      <c r="K118" s="27">
        <v>8.6043800000000008</v>
      </c>
      <c r="L118" s="21"/>
    </row>
    <row r="119" spans="1:12" x14ac:dyDescent="0.25">
      <c r="A119" s="32">
        <v>36549</v>
      </c>
      <c r="B119" s="24">
        <v>116.88928</v>
      </c>
      <c r="C119" s="27">
        <v>64.952550000000002</v>
      </c>
      <c r="D119" s="27">
        <v>108.66216</v>
      </c>
      <c r="E119" s="27">
        <v>94.738320000000002</v>
      </c>
      <c r="F119" s="27">
        <v>77.925127052631595</v>
      </c>
      <c r="G119" s="27">
        <v>85.613201684210495</v>
      </c>
      <c r="H119" s="27">
        <v>0.14008000000000001</v>
      </c>
      <c r="I119" s="27">
        <v>0</v>
      </c>
      <c r="J119" s="27">
        <v>46.951300000000003</v>
      </c>
      <c r="K119" s="27">
        <v>8.0581999999999994</v>
      </c>
      <c r="L119" s="21"/>
    </row>
    <row r="120" spans="1:12" x14ac:dyDescent="0.25">
      <c r="A120" s="32">
        <v>36550</v>
      </c>
      <c r="B120" s="24">
        <v>115.62661</v>
      </c>
      <c r="C120" s="27">
        <v>56.745530000000002</v>
      </c>
      <c r="D120" s="27">
        <v>103.4504</v>
      </c>
      <c r="E120" s="27">
        <v>76.713999999999999</v>
      </c>
      <c r="F120" s="27">
        <v>94.682776947368396</v>
      </c>
      <c r="G120" s="27">
        <v>88.461741421052693</v>
      </c>
      <c r="H120" s="27">
        <v>0.1401</v>
      </c>
      <c r="I120" s="27">
        <v>0.23333999999999999</v>
      </c>
      <c r="J120" s="27">
        <v>33.744520000000001</v>
      </c>
      <c r="K120" s="27">
        <v>16.842300000000002</v>
      </c>
      <c r="L120" s="21"/>
    </row>
    <row r="121" spans="1:12" x14ac:dyDescent="0.25">
      <c r="A121" s="32">
        <v>36551</v>
      </c>
      <c r="B121" s="24">
        <v>115.39045</v>
      </c>
      <c r="C121" s="27">
        <v>38.337730000000001</v>
      </c>
      <c r="D121" s="27">
        <v>97.561449999999994</v>
      </c>
      <c r="E121" s="27">
        <v>82.014579999999995</v>
      </c>
      <c r="F121" s="27">
        <v>81.915647842105301</v>
      </c>
      <c r="G121" s="27">
        <v>87.157659526315797</v>
      </c>
      <c r="H121" s="27">
        <v>0.14015</v>
      </c>
      <c r="I121" s="27">
        <v>0</v>
      </c>
      <c r="J121" s="27">
        <v>45.8553</v>
      </c>
      <c r="K121" s="27">
        <v>7.9069000000000003</v>
      </c>
      <c r="L121" s="21"/>
    </row>
    <row r="122" spans="1:12" x14ac:dyDescent="0.25">
      <c r="A122" s="32">
        <v>36552</v>
      </c>
      <c r="B122" s="24">
        <v>111.89518</v>
      </c>
      <c r="C122" s="27">
        <v>28.462150000000001</v>
      </c>
      <c r="D122" s="27">
        <v>98.678039999999996</v>
      </c>
      <c r="E122" s="27">
        <v>88.68271</v>
      </c>
      <c r="F122" s="27">
        <v>66.825650947368402</v>
      </c>
      <c r="G122" s="27">
        <v>88.217257263157904</v>
      </c>
      <c r="H122" s="27">
        <v>0.25235999999999997</v>
      </c>
      <c r="I122" s="27">
        <v>1.09884</v>
      </c>
      <c r="J122" s="27">
        <v>49.962600000000002</v>
      </c>
      <c r="K122" s="27">
        <v>23.415510000000001</v>
      </c>
      <c r="L122" s="21"/>
    </row>
    <row r="123" spans="1:12" x14ac:dyDescent="0.25">
      <c r="A123" s="32">
        <v>36553</v>
      </c>
      <c r="B123" s="24">
        <v>98.480789999999999</v>
      </c>
      <c r="C123" s="27">
        <v>32.076819999999998</v>
      </c>
      <c r="D123" s="27">
        <v>96.148570000000007</v>
      </c>
      <c r="E123" s="27">
        <v>90.760540000000006</v>
      </c>
      <c r="F123" s="27">
        <v>68.577397052631596</v>
      </c>
      <c r="G123" s="27">
        <v>87.431635789473702</v>
      </c>
      <c r="H123" s="27">
        <v>1.07361</v>
      </c>
      <c r="I123" s="27">
        <v>1.9999999999999999E-6</v>
      </c>
      <c r="J123" s="27">
        <v>29.72006</v>
      </c>
      <c r="K123" s="27">
        <v>9.6432000000000002</v>
      </c>
      <c r="L123" s="21"/>
    </row>
    <row r="124" spans="1:12" x14ac:dyDescent="0.25">
      <c r="A124" s="32">
        <v>36554</v>
      </c>
      <c r="B124" s="24">
        <v>83.231279999999998</v>
      </c>
      <c r="C124" s="27">
        <v>55.5411</v>
      </c>
      <c r="D124" s="27">
        <v>95.739930000000001</v>
      </c>
      <c r="E124" s="27">
        <v>96.802620000000005</v>
      </c>
      <c r="F124" s="27">
        <v>82.333460842105296</v>
      </c>
      <c r="G124" s="27">
        <v>83.018637789473701</v>
      </c>
      <c r="H124" s="27">
        <v>0.13972999999999999</v>
      </c>
      <c r="I124" s="27">
        <v>0.35558000000000001</v>
      </c>
      <c r="J124" s="27">
        <v>1.6929000000000001</v>
      </c>
      <c r="K124" s="27">
        <v>17.98122</v>
      </c>
      <c r="L124" s="21"/>
    </row>
    <row r="125" spans="1:12" x14ac:dyDescent="0.25">
      <c r="A125" s="32">
        <v>36555</v>
      </c>
      <c r="B125" s="24">
        <v>109.71773</v>
      </c>
      <c r="C125" s="27">
        <v>54.678530000000002</v>
      </c>
      <c r="D125" s="27">
        <v>94.968249999999998</v>
      </c>
      <c r="E125" s="27">
        <v>89.276970000000006</v>
      </c>
      <c r="F125" s="27">
        <v>70.776724473684197</v>
      </c>
      <c r="G125" s="27">
        <v>84.435903105263193</v>
      </c>
      <c r="H125" s="27">
        <v>0.12742999999999999</v>
      </c>
      <c r="I125" s="27">
        <v>0</v>
      </c>
      <c r="J125" s="27">
        <v>15.701359999999999</v>
      </c>
      <c r="K125" s="27">
        <v>20.90382</v>
      </c>
      <c r="L125" s="21"/>
    </row>
    <row r="126" spans="1:12" x14ac:dyDescent="0.25">
      <c r="A126" s="32">
        <v>36556</v>
      </c>
      <c r="B126" s="24">
        <v>108.24261</v>
      </c>
      <c r="C126" s="27">
        <v>46.350110000000001</v>
      </c>
      <c r="D126" s="27">
        <v>93.559359999999998</v>
      </c>
      <c r="E126" s="27">
        <v>91.153620000000004</v>
      </c>
      <c r="F126" s="27">
        <v>71.598295263157894</v>
      </c>
      <c r="G126" s="27">
        <v>77.245607157894696</v>
      </c>
      <c r="H126" s="27">
        <v>0.13925999999999999</v>
      </c>
      <c r="I126" s="27">
        <v>0</v>
      </c>
      <c r="J126" s="27">
        <v>6.7390600000000003</v>
      </c>
      <c r="K126" s="27">
        <v>30.300419999999999</v>
      </c>
      <c r="L126" s="21"/>
    </row>
    <row r="127" spans="1:12" x14ac:dyDescent="0.25">
      <c r="A127" s="32">
        <v>36557</v>
      </c>
      <c r="B127" s="24">
        <v>83.624899999999997</v>
      </c>
      <c r="C127" s="27">
        <v>54.69605</v>
      </c>
      <c r="D127" s="27">
        <v>91.021289999999993</v>
      </c>
      <c r="E127" s="27">
        <v>91.753150000000005</v>
      </c>
      <c r="F127" s="27">
        <v>76.561882052631603</v>
      </c>
      <c r="G127" s="27">
        <v>91.6657760526316</v>
      </c>
      <c r="H127" s="27">
        <v>0.61051</v>
      </c>
      <c r="I127" s="27">
        <v>0</v>
      </c>
      <c r="J127" s="27">
        <v>7.2465400000000004</v>
      </c>
      <c r="K127" s="27">
        <v>10.446669999999999</v>
      </c>
      <c r="L127" s="21"/>
    </row>
    <row r="128" spans="1:12" x14ac:dyDescent="0.25">
      <c r="A128" s="32">
        <v>36558</v>
      </c>
      <c r="B128" s="24">
        <v>87.247280000000003</v>
      </c>
      <c r="C128" s="27">
        <v>48.202500000000001</v>
      </c>
      <c r="D128" s="27">
        <v>91.00676</v>
      </c>
      <c r="E128" s="27">
        <v>91.254249999999999</v>
      </c>
      <c r="F128" s="27">
        <v>77.810403736842105</v>
      </c>
      <c r="G128" s="27">
        <v>83.225477105263195</v>
      </c>
      <c r="H128" s="27">
        <v>0.41614000000000001</v>
      </c>
      <c r="I128" s="27">
        <v>0</v>
      </c>
      <c r="J128" s="27">
        <v>2.8546200000000002</v>
      </c>
      <c r="K128" s="27">
        <v>7.4459</v>
      </c>
      <c r="L128" s="21"/>
    </row>
    <row r="129" spans="1:12" x14ac:dyDescent="0.25">
      <c r="A129" s="32">
        <v>36559</v>
      </c>
      <c r="B129" s="24">
        <v>79.526139999999998</v>
      </c>
      <c r="C129" s="27">
        <v>42.34149</v>
      </c>
      <c r="D129" s="27">
        <v>96.990020000000001</v>
      </c>
      <c r="E129" s="27">
        <v>91.259010000000004</v>
      </c>
      <c r="F129" s="27">
        <v>82.983383263157904</v>
      </c>
      <c r="G129" s="27">
        <v>76.670907999999997</v>
      </c>
      <c r="H129" s="27">
        <v>0.42835000000000001</v>
      </c>
      <c r="I129" s="27">
        <v>0.27039999999999997</v>
      </c>
      <c r="J129" s="27">
        <v>1.484</v>
      </c>
      <c r="K129" s="27">
        <v>6.7613000000000003</v>
      </c>
      <c r="L129" s="21"/>
    </row>
    <row r="130" spans="1:12" x14ac:dyDescent="0.25">
      <c r="A130" s="32">
        <v>36560</v>
      </c>
      <c r="B130" s="24">
        <v>75.951549999999997</v>
      </c>
      <c r="C130" s="27">
        <v>47.244799999999998</v>
      </c>
      <c r="D130" s="27">
        <v>96.643010000000004</v>
      </c>
      <c r="E130" s="27">
        <v>90.563609999999997</v>
      </c>
      <c r="F130" s="27">
        <v>85.088222210526297</v>
      </c>
      <c r="G130" s="27">
        <v>50.105483105263097</v>
      </c>
      <c r="H130" s="27">
        <v>0.59287000000000001</v>
      </c>
      <c r="I130" s="27">
        <v>0</v>
      </c>
      <c r="J130" s="27">
        <v>0.53108999999999995</v>
      </c>
      <c r="K130" s="27">
        <v>8.8015399999999993</v>
      </c>
      <c r="L130" s="21"/>
    </row>
    <row r="131" spans="1:12" x14ac:dyDescent="0.25">
      <c r="A131" s="32">
        <v>36561</v>
      </c>
      <c r="B131" s="24">
        <v>80.514060000000001</v>
      </c>
      <c r="C131" s="27">
        <v>55.978560000000002</v>
      </c>
      <c r="D131" s="27">
        <v>92.855180000000004</v>
      </c>
      <c r="E131" s="27">
        <v>91.004180000000005</v>
      </c>
      <c r="F131" s="27">
        <v>86.180768105263198</v>
      </c>
      <c r="G131" s="27">
        <v>56.734447789473698</v>
      </c>
      <c r="H131" s="27">
        <v>0.46789999999999998</v>
      </c>
      <c r="I131" s="27">
        <v>0</v>
      </c>
      <c r="J131" s="27">
        <v>7.2454799999999997</v>
      </c>
      <c r="K131" s="27">
        <v>8.2861999999999991</v>
      </c>
      <c r="L131" s="21"/>
    </row>
    <row r="132" spans="1:12" x14ac:dyDescent="0.25">
      <c r="A132" s="32">
        <v>36562</v>
      </c>
      <c r="B132" s="24">
        <v>97.43571</v>
      </c>
      <c r="C132" s="27">
        <v>53.1158</v>
      </c>
      <c r="D132" s="27">
        <v>91.178870000000003</v>
      </c>
      <c r="E132" s="27">
        <v>86.214079999999996</v>
      </c>
      <c r="F132" s="27">
        <v>84.1822456842105</v>
      </c>
      <c r="G132" s="27">
        <v>65.224584526315795</v>
      </c>
      <c r="H132" s="27">
        <v>0.40755000000000002</v>
      </c>
      <c r="I132" s="27">
        <v>0.18342</v>
      </c>
      <c r="J132" s="27">
        <v>50.641739999999999</v>
      </c>
      <c r="K132" s="27">
        <v>11.7685</v>
      </c>
      <c r="L132" s="21"/>
    </row>
    <row r="133" spans="1:12" x14ac:dyDescent="0.25">
      <c r="A133" s="32">
        <v>36563</v>
      </c>
      <c r="B133" s="24">
        <v>108.76206000000001</v>
      </c>
      <c r="C133" s="27">
        <v>65.203760000000003</v>
      </c>
      <c r="D133" s="27">
        <v>95.619829999999993</v>
      </c>
      <c r="E133" s="27">
        <v>89.153019999999998</v>
      </c>
      <c r="F133" s="27">
        <v>82.864604</v>
      </c>
      <c r="G133" s="27">
        <v>70.626932999999994</v>
      </c>
      <c r="H133" s="27">
        <v>0.42075000000000001</v>
      </c>
      <c r="I133" s="27">
        <v>2.6006999999999998</v>
      </c>
      <c r="J133" s="27">
        <v>52.83455</v>
      </c>
      <c r="K133" s="27">
        <v>57.265259999999998</v>
      </c>
      <c r="L133" s="21"/>
    </row>
    <row r="134" spans="1:12" x14ac:dyDescent="0.25">
      <c r="A134" s="32">
        <v>36564</v>
      </c>
      <c r="B134" s="24">
        <v>100.87649</v>
      </c>
      <c r="C134" s="27">
        <v>55.295769999999997</v>
      </c>
      <c r="D134" s="27">
        <v>97.611549999999994</v>
      </c>
      <c r="E134" s="27">
        <v>89.141599999999997</v>
      </c>
      <c r="F134" s="27">
        <v>81.902609052631604</v>
      </c>
      <c r="G134" s="27">
        <v>81.916673210526298</v>
      </c>
      <c r="H134" s="27">
        <v>0.41243000000000002</v>
      </c>
      <c r="I134" s="27">
        <v>0.70966529759389996</v>
      </c>
      <c r="J134" s="27">
        <v>42.846559999999997</v>
      </c>
      <c r="K134" s="27">
        <v>40.51437</v>
      </c>
      <c r="L134" s="21"/>
    </row>
    <row r="135" spans="1:12" x14ac:dyDescent="0.25">
      <c r="A135" s="32">
        <v>36565</v>
      </c>
      <c r="B135" s="24">
        <v>101.88083</v>
      </c>
      <c r="C135" s="27">
        <v>44.728830000000002</v>
      </c>
      <c r="D135" s="27">
        <v>96.279129999999995</v>
      </c>
      <c r="E135" s="27">
        <v>90.121939999999995</v>
      </c>
      <c r="F135" s="27">
        <v>80.493056526315797</v>
      </c>
      <c r="G135" s="27">
        <v>85.8566432105263</v>
      </c>
      <c r="H135" s="27">
        <v>0.42749999999999999</v>
      </c>
      <c r="I135" s="27">
        <v>0.57574999999999998</v>
      </c>
      <c r="J135" s="27">
        <v>42.720500000000001</v>
      </c>
      <c r="K135" s="27">
        <v>10.88485</v>
      </c>
      <c r="L135" s="21"/>
    </row>
    <row r="136" spans="1:12" x14ac:dyDescent="0.25">
      <c r="A136" s="32">
        <v>36566</v>
      </c>
      <c r="B136" s="24">
        <v>105.98586</v>
      </c>
      <c r="C136" s="27">
        <v>46.113999999999997</v>
      </c>
      <c r="D136" s="27">
        <v>89.214920000000006</v>
      </c>
      <c r="E136" s="27">
        <v>88.81908</v>
      </c>
      <c r="F136" s="27">
        <v>46.617672894736799</v>
      </c>
      <c r="G136" s="27">
        <v>86.125338473684195</v>
      </c>
      <c r="H136" s="27">
        <v>0.42742000000000002</v>
      </c>
      <c r="I136" s="27">
        <v>0.67903000000000002</v>
      </c>
      <c r="J136" s="27">
        <v>50.969619999999999</v>
      </c>
      <c r="K136" s="27">
        <v>9.5885400000000001</v>
      </c>
      <c r="L136" s="21"/>
    </row>
    <row r="137" spans="1:12" x14ac:dyDescent="0.25">
      <c r="A137" s="32">
        <v>36567</v>
      </c>
      <c r="B137" s="24">
        <v>88.857730000000004</v>
      </c>
      <c r="C137" s="27">
        <v>46.110500000000002</v>
      </c>
      <c r="D137" s="27">
        <v>94.926950000000005</v>
      </c>
      <c r="E137" s="27">
        <v>88.875100000000003</v>
      </c>
      <c r="F137" s="27">
        <v>75.627184157894703</v>
      </c>
      <c r="G137" s="27">
        <v>82.594171368421101</v>
      </c>
      <c r="H137" s="27">
        <v>0.41132999999999997</v>
      </c>
      <c r="I137" s="27">
        <v>0.13123000000000001</v>
      </c>
      <c r="J137" s="27">
        <v>5.4585600000000003</v>
      </c>
      <c r="K137" s="27">
        <v>9.4431799999999999</v>
      </c>
      <c r="L137" s="21"/>
    </row>
    <row r="138" spans="1:12" x14ac:dyDescent="0.25">
      <c r="A138" s="32">
        <v>36568</v>
      </c>
      <c r="B138" s="24">
        <v>88.879360000000005</v>
      </c>
      <c r="C138" s="27">
        <v>47.450519999999997</v>
      </c>
      <c r="D138" s="27">
        <v>99.955770000000001</v>
      </c>
      <c r="E138" s="27">
        <v>86.615889999999993</v>
      </c>
      <c r="F138" s="27">
        <v>80.684596947368405</v>
      </c>
      <c r="G138" s="27">
        <v>85.165248526315807</v>
      </c>
      <c r="H138" s="27">
        <v>0.41142000000000001</v>
      </c>
      <c r="I138" s="27">
        <v>1.57E-3</v>
      </c>
      <c r="J138" s="27">
        <v>3.9438</v>
      </c>
      <c r="K138" s="27">
        <v>27.183789999999998</v>
      </c>
      <c r="L138" s="21"/>
    </row>
    <row r="139" spans="1:12" x14ac:dyDescent="0.25">
      <c r="A139" s="32">
        <v>36569</v>
      </c>
      <c r="B139" s="24">
        <v>87.937899999999999</v>
      </c>
      <c r="C139" s="27">
        <v>53.391730000000003</v>
      </c>
      <c r="D139" s="27">
        <v>104.31655000000001</v>
      </c>
      <c r="E139" s="27">
        <v>86.376289999999997</v>
      </c>
      <c r="F139" s="27">
        <v>84.152969315789505</v>
      </c>
      <c r="G139" s="27">
        <v>84.523894894736799</v>
      </c>
      <c r="H139" s="27">
        <v>0.42687999999999998</v>
      </c>
      <c r="I139" s="27">
        <v>0.5887</v>
      </c>
      <c r="J139" s="27">
        <v>19.401330000000002</v>
      </c>
      <c r="K139" s="27">
        <v>30.837070000000001</v>
      </c>
      <c r="L139" s="21"/>
    </row>
    <row r="140" spans="1:12" x14ac:dyDescent="0.25">
      <c r="A140" s="32">
        <v>36570</v>
      </c>
      <c r="B140" s="24">
        <v>89.313540000000003</v>
      </c>
      <c r="C140" s="27">
        <v>46.403599999999997</v>
      </c>
      <c r="D140" s="27">
        <v>102.03196</v>
      </c>
      <c r="E140" s="27">
        <v>85.738150000000005</v>
      </c>
      <c r="F140" s="27">
        <v>80.123426736842106</v>
      </c>
      <c r="G140" s="27">
        <v>81.461393684210506</v>
      </c>
      <c r="H140" s="27">
        <v>0.42122999999999999</v>
      </c>
      <c r="I140" s="27">
        <v>0</v>
      </c>
      <c r="J140" s="27">
        <v>26.738990000000001</v>
      </c>
      <c r="K140" s="27">
        <v>7.4682000000000004</v>
      </c>
      <c r="L140" s="21"/>
    </row>
    <row r="141" spans="1:12" x14ac:dyDescent="0.25">
      <c r="A141" s="32">
        <v>36571</v>
      </c>
      <c r="B141" s="24">
        <v>90.722300000000004</v>
      </c>
      <c r="C141" s="27">
        <v>60.556899999999999</v>
      </c>
      <c r="D141" s="27">
        <v>103.42489</v>
      </c>
      <c r="E141" s="27">
        <v>86.303340000000006</v>
      </c>
      <c r="F141" s="27">
        <v>79.455958526315797</v>
      </c>
      <c r="G141" s="27">
        <v>64.699639631578904</v>
      </c>
      <c r="H141" s="27">
        <v>0.41000999999999999</v>
      </c>
      <c r="I141" s="27">
        <v>0</v>
      </c>
      <c r="J141" s="27">
        <v>6.5423</v>
      </c>
      <c r="K141" s="27">
        <v>7.6080199999999998</v>
      </c>
      <c r="L141" s="21"/>
    </row>
    <row r="142" spans="1:12" x14ac:dyDescent="0.25">
      <c r="A142" s="32">
        <v>36572</v>
      </c>
      <c r="B142" s="24">
        <v>87.332669999999993</v>
      </c>
      <c r="C142" s="27">
        <v>57.752569999999999</v>
      </c>
      <c r="D142" s="27">
        <v>99.055250000000001</v>
      </c>
      <c r="E142" s="27">
        <v>84.720269999999999</v>
      </c>
      <c r="F142" s="27">
        <v>80.646850789473703</v>
      </c>
      <c r="G142" s="27">
        <v>62.038558421052599</v>
      </c>
      <c r="H142" s="27">
        <v>0.50422999999999996</v>
      </c>
      <c r="I142" s="27">
        <v>0.11738</v>
      </c>
      <c r="J142" s="27">
        <v>3.0095999999999998</v>
      </c>
      <c r="K142" s="27">
        <v>7.8953699999999998</v>
      </c>
      <c r="L142" s="21"/>
    </row>
    <row r="143" spans="1:12" x14ac:dyDescent="0.25">
      <c r="A143" s="32">
        <v>36573</v>
      </c>
      <c r="B143" s="24">
        <v>88.959069999999997</v>
      </c>
      <c r="C143" s="27">
        <v>45.076700000000002</v>
      </c>
      <c r="D143" s="27">
        <v>98.718059999999994</v>
      </c>
      <c r="E143" s="27">
        <v>87.785039999999995</v>
      </c>
      <c r="F143" s="27">
        <v>61.892418157894703</v>
      </c>
      <c r="G143" s="27">
        <v>73.251312999999996</v>
      </c>
      <c r="H143" s="27">
        <v>0.41531000000000001</v>
      </c>
      <c r="I143" s="27">
        <v>0.11908000000000001</v>
      </c>
      <c r="J143" s="27">
        <v>1.6576200000000001</v>
      </c>
      <c r="K143" s="27">
        <v>6.4124999999999996</v>
      </c>
      <c r="L143" s="21"/>
    </row>
    <row r="144" spans="1:12" x14ac:dyDescent="0.25">
      <c r="A144" s="32">
        <v>36574</v>
      </c>
      <c r="B144" s="24">
        <v>86.293549999999996</v>
      </c>
      <c r="C144" s="27">
        <v>44.3795</v>
      </c>
      <c r="D144" s="27">
        <v>101.46550999999999</v>
      </c>
      <c r="E144" s="27">
        <v>88.085290000000001</v>
      </c>
      <c r="F144" s="27">
        <v>65.4181510526316</v>
      </c>
      <c r="G144" s="27">
        <v>82.021857526315799</v>
      </c>
      <c r="H144" s="27">
        <v>0.42255999999999999</v>
      </c>
      <c r="I144" s="27">
        <v>0</v>
      </c>
      <c r="J144" s="27">
        <v>0</v>
      </c>
      <c r="K144" s="27">
        <v>2.9089999999999998</v>
      </c>
      <c r="L144" s="21"/>
    </row>
    <row r="145" spans="1:12" x14ac:dyDescent="0.25">
      <c r="A145" s="32">
        <v>36575</v>
      </c>
      <c r="B145" s="24">
        <v>86.292490000000001</v>
      </c>
      <c r="C145" s="27">
        <v>49.865099999999998</v>
      </c>
      <c r="D145" s="27">
        <v>103.84157</v>
      </c>
      <c r="E145" s="27">
        <v>85.688320000000004</v>
      </c>
      <c r="F145" s="27">
        <v>65.138833684210496</v>
      </c>
      <c r="G145" s="27">
        <v>80.914980631578999</v>
      </c>
      <c r="H145" s="27">
        <v>0.42426999999999998</v>
      </c>
      <c r="I145" s="27">
        <v>4.1790000000000001E-2</v>
      </c>
      <c r="J145" s="27">
        <v>0</v>
      </c>
      <c r="K145" s="27">
        <v>3.5341</v>
      </c>
      <c r="L145" s="21"/>
    </row>
    <row r="146" spans="1:12" x14ac:dyDescent="0.25">
      <c r="A146" s="32">
        <v>36576</v>
      </c>
      <c r="B146" s="24">
        <v>84.707539999999995</v>
      </c>
      <c r="C146" s="27">
        <v>42.936770000000003</v>
      </c>
      <c r="D146" s="27">
        <v>102.75905</v>
      </c>
      <c r="E146" s="27">
        <v>88.920400000000001</v>
      </c>
      <c r="F146" s="27">
        <v>84.290561947368403</v>
      </c>
      <c r="G146" s="27">
        <v>86.723727789473699</v>
      </c>
      <c r="H146" s="27">
        <v>0.41432000000000002</v>
      </c>
      <c r="I146" s="27">
        <v>6.2799999999999995E-2</v>
      </c>
      <c r="J146" s="27">
        <v>2.6044999999999998</v>
      </c>
      <c r="K146" s="27">
        <v>3.7587600000000001</v>
      </c>
      <c r="L146" s="21"/>
    </row>
    <row r="147" spans="1:12" x14ac:dyDescent="0.25">
      <c r="A147" s="32">
        <v>36577</v>
      </c>
      <c r="B147" s="24">
        <v>89.072220000000002</v>
      </c>
      <c r="C147" s="27">
        <v>27.60557</v>
      </c>
      <c r="D147" s="27">
        <v>98.673270000000002</v>
      </c>
      <c r="E147" s="27">
        <v>88.681250000000006</v>
      </c>
      <c r="F147" s="27">
        <v>89.5849427894737</v>
      </c>
      <c r="G147" s="27">
        <v>76.897759684210499</v>
      </c>
      <c r="H147" s="27">
        <v>0.42192000000000002</v>
      </c>
      <c r="I147" s="27">
        <v>0.13109999999999999</v>
      </c>
      <c r="J147" s="27">
        <v>7.2242499999999996</v>
      </c>
      <c r="K147" s="27">
        <v>7.6962200000000003</v>
      </c>
      <c r="L147" s="21"/>
    </row>
    <row r="148" spans="1:12" x14ac:dyDescent="0.25">
      <c r="A148" s="32">
        <v>36578</v>
      </c>
      <c r="B148" s="24">
        <v>92.230900000000005</v>
      </c>
      <c r="C148" s="27">
        <v>33.790900000000001</v>
      </c>
      <c r="D148" s="27">
        <v>102.88446999999999</v>
      </c>
      <c r="E148" s="27">
        <v>90.826679999999996</v>
      </c>
      <c r="F148" s="27">
        <v>97.288162789473702</v>
      </c>
      <c r="G148" s="27">
        <v>88.419614210526305</v>
      </c>
      <c r="H148" s="27">
        <v>0.42843999999999999</v>
      </c>
      <c r="I148" s="27">
        <v>6.3839999999999994E-2</v>
      </c>
      <c r="J148" s="27">
        <v>5.3239099999999997</v>
      </c>
      <c r="K148" s="27">
        <v>16.56944</v>
      </c>
      <c r="L148" s="21"/>
    </row>
    <row r="149" spans="1:12" x14ac:dyDescent="0.25">
      <c r="A149" s="32">
        <v>36579</v>
      </c>
      <c r="B149" s="24">
        <v>94.218549999999993</v>
      </c>
      <c r="C149" s="27">
        <v>41.725380000000001</v>
      </c>
      <c r="D149" s="27">
        <v>95.683329999999998</v>
      </c>
      <c r="E149" s="27">
        <v>94.736379999999997</v>
      </c>
      <c r="F149" s="27">
        <v>85.1172541052632</v>
      </c>
      <c r="G149" s="27">
        <v>86.606311947368397</v>
      </c>
      <c r="H149" s="27">
        <v>0.39717999999999998</v>
      </c>
      <c r="I149" s="27">
        <v>6.2509999999999996E-2</v>
      </c>
      <c r="J149" s="27">
        <v>13.59093</v>
      </c>
      <c r="K149" s="27">
        <v>28.638349999999999</v>
      </c>
      <c r="L149" s="21"/>
    </row>
    <row r="150" spans="1:12" x14ac:dyDescent="0.25">
      <c r="A150" s="32">
        <v>36580</v>
      </c>
      <c r="B150" s="24">
        <v>100.6279</v>
      </c>
      <c r="C150" s="27">
        <v>40.263460000000002</v>
      </c>
      <c r="D150" s="27">
        <v>80.114279999999994</v>
      </c>
      <c r="E150" s="27">
        <v>95.816879999999998</v>
      </c>
      <c r="F150" s="27">
        <v>87.402664210526297</v>
      </c>
      <c r="G150" s="27">
        <v>89.765782999999999</v>
      </c>
      <c r="H150" s="27">
        <v>0.4259</v>
      </c>
      <c r="I150" s="27">
        <v>6.2700000000000006E-2</v>
      </c>
      <c r="J150" s="27">
        <v>18.367260000000002</v>
      </c>
      <c r="K150" s="27">
        <v>34.680660000000003</v>
      </c>
      <c r="L150" s="21"/>
    </row>
    <row r="151" spans="1:12" x14ac:dyDescent="0.25">
      <c r="A151" s="32">
        <v>36581</v>
      </c>
      <c r="B151" s="24">
        <v>101.07288</v>
      </c>
      <c r="C151" s="27">
        <v>38.330680000000001</v>
      </c>
      <c r="D151" s="27">
        <v>89.162719999999993</v>
      </c>
      <c r="E151" s="27">
        <v>94.098849999999999</v>
      </c>
      <c r="F151" s="27">
        <v>85.976761052631602</v>
      </c>
      <c r="G151" s="27">
        <v>87.148555789473704</v>
      </c>
      <c r="H151" s="27">
        <v>0.42629</v>
      </c>
      <c r="I151" s="27">
        <v>0</v>
      </c>
      <c r="J151" s="27">
        <v>7.4329299999999998</v>
      </c>
      <c r="K151" s="27">
        <v>25.659330000000001</v>
      </c>
      <c r="L151" s="21"/>
    </row>
    <row r="152" spans="1:12" x14ac:dyDescent="0.25">
      <c r="A152" s="32">
        <v>36582</v>
      </c>
      <c r="B152" s="24">
        <v>100.96868000000001</v>
      </c>
      <c r="C152" s="27">
        <v>37.50967</v>
      </c>
      <c r="D152" s="27">
        <v>97.137950000000004</v>
      </c>
      <c r="E152" s="27">
        <v>92.921719999999993</v>
      </c>
      <c r="F152" s="27">
        <v>83.977304578947397</v>
      </c>
      <c r="G152" s="27">
        <v>87.326430526315804</v>
      </c>
      <c r="H152" s="27">
        <v>0.39951999999999999</v>
      </c>
      <c r="I152" s="27">
        <v>0.90493000000000001</v>
      </c>
      <c r="J152" s="27">
        <v>7.4282000000000004</v>
      </c>
      <c r="K152" s="27">
        <v>49.60022</v>
      </c>
      <c r="L152" s="21"/>
    </row>
    <row r="153" spans="1:12" x14ac:dyDescent="0.25">
      <c r="A153" s="32">
        <v>36583</v>
      </c>
      <c r="B153" s="24">
        <v>113.16838</v>
      </c>
      <c r="C153" s="27">
        <v>37.685609999999997</v>
      </c>
      <c r="D153" s="27">
        <v>96.978809999999996</v>
      </c>
      <c r="E153" s="27">
        <v>96.318629999999999</v>
      </c>
      <c r="F153" s="27">
        <v>87.906833000000006</v>
      </c>
      <c r="G153" s="27">
        <v>84.715361473684197</v>
      </c>
      <c r="H153" s="27">
        <v>0.42701</v>
      </c>
      <c r="I153" s="27">
        <v>0.90147999999999995</v>
      </c>
      <c r="J153" s="27">
        <v>40.63655</v>
      </c>
      <c r="K153" s="27">
        <v>58.034739999999999</v>
      </c>
      <c r="L153" s="21"/>
    </row>
    <row r="154" spans="1:12" x14ac:dyDescent="0.25">
      <c r="A154" s="32">
        <v>36584</v>
      </c>
      <c r="B154" s="24">
        <v>126.1687</v>
      </c>
      <c r="C154" s="27">
        <v>28.432569999999998</v>
      </c>
      <c r="D154" s="27">
        <v>95.685149999999993</v>
      </c>
      <c r="E154" s="27">
        <v>93.75864</v>
      </c>
      <c r="F154" s="27">
        <v>91.404179368421097</v>
      </c>
      <c r="G154" s="27">
        <v>84.679471000000007</v>
      </c>
      <c r="H154" s="27">
        <v>0.42473</v>
      </c>
      <c r="I154" s="27">
        <v>0.78822000000000003</v>
      </c>
      <c r="J154" s="27">
        <v>33.241660000000003</v>
      </c>
      <c r="K154" s="27">
        <v>34.119019999999999</v>
      </c>
      <c r="L154" s="21"/>
    </row>
    <row r="155" spans="1:12" x14ac:dyDescent="0.25">
      <c r="A155" s="32">
        <v>36585</v>
      </c>
      <c r="B155" s="24"/>
      <c r="C155" s="27">
        <v>26.540600000000001</v>
      </c>
      <c r="D155" s="28"/>
      <c r="E155" s="27">
        <v>88.997339999999994</v>
      </c>
      <c r="F155" s="28"/>
      <c r="G155" s="27">
        <v>87.096395894736801</v>
      </c>
      <c r="H155" s="28"/>
      <c r="I155" s="27">
        <v>0</v>
      </c>
      <c r="J155" s="28"/>
      <c r="K155" s="27">
        <v>29.4343</v>
      </c>
      <c r="L155" s="21"/>
    </row>
    <row r="156" spans="1:12" x14ac:dyDescent="0.25">
      <c r="A156" s="32">
        <v>36586</v>
      </c>
      <c r="B156" s="24">
        <v>101.17213</v>
      </c>
      <c r="C156" s="27">
        <v>30.873010000000001</v>
      </c>
      <c r="D156" s="27">
        <v>98.347939999999994</v>
      </c>
      <c r="E156" s="27">
        <v>83.953590000000005</v>
      </c>
      <c r="F156" s="29">
        <v>95.126763947368403</v>
      </c>
      <c r="G156" s="27">
        <v>86.800336263157902</v>
      </c>
      <c r="H156" s="27">
        <v>0.15634999999999999</v>
      </c>
      <c r="I156" s="27">
        <v>1.67547</v>
      </c>
      <c r="J156" s="27">
        <v>38.916539999999998</v>
      </c>
      <c r="K156" s="27">
        <v>48.173490000000001</v>
      </c>
      <c r="L156" s="21"/>
    </row>
    <row r="157" spans="1:12" x14ac:dyDescent="0.25">
      <c r="A157" s="32">
        <v>36587</v>
      </c>
      <c r="B157" s="24">
        <v>102.40084</v>
      </c>
      <c r="C157" s="27">
        <v>26.3782</v>
      </c>
      <c r="D157" s="27">
        <v>87.777370000000005</v>
      </c>
      <c r="E157" s="27">
        <v>85.859650000000002</v>
      </c>
      <c r="F157" s="29">
        <v>91.077437578947396</v>
      </c>
      <c r="G157" s="27">
        <v>91.923786421052597</v>
      </c>
      <c r="H157" s="27">
        <v>0.47706999999999999</v>
      </c>
      <c r="I157" s="27">
        <v>4.6747800000000002</v>
      </c>
      <c r="J157" s="27">
        <v>35.84301</v>
      </c>
      <c r="K157" s="27">
        <v>32.374540000000003</v>
      </c>
      <c r="L157" s="21"/>
    </row>
    <row r="158" spans="1:12" x14ac:dyDescent="0.25">
      <c r="A158" s="32">
        <v>36588</v>
      </c>
      <c r="B158" s="24">
        <v>100.82581</v>
      </c>
      <c r="C158" s="27">
        <v>30.43732</v>
      </c>
      <c r="D158" s="27">
        <v>87.166690000000003</v>
      </c>
      <c r="E158" s="27">
        <v>85.00958</v>
      </c>
      <c r="F158" s="29">
        <v>91.176200368420993</v>
      </c>
      <c r="G158" s="27">
        <v>93.832066999999995</v>
      </c>
      <c r="H158" s="27">
        <v>0.94135000000000002</v>
      </c>
      <c r="I158" s="27">
        <v>6.4130399999999996</v>
      </c>
      <c r="J158" s="27">
        <v>27.774170000000002</v>
      </c>
      <c r="K158" s="27">
        <v>36.681339999999999</v>
      </c>
      <c r="L158" s="21"/>
    </row>
    <row r="159" spans="1:12" x14ac:dyDescent="0.25">
      <c r="A159" s="32">
        <v>36589</v>
      </c>
      <c r="B159">
        <v>90.685929999999999</v>
      </c>
      <c r="C159" s="28">
        <v>31.177340000000001</v>
      </c>
      <c r="D159" s="27">
        <v>92.047120000000007</v>
      </c>
      <c r="E159" s="28">
        <v>85.819749999999999</v>
      </c>
      <c r="F159" s="29">
        <v>83.392763105263199</v>
      </c>
      <c r="G159" s="28">
        <v>89.081848421052598</v>
      </c>
      <c r="H159" s="27">
        <v>1.1768700000000001</v>
      </c>
      <c r="I159" s="28">
        <v>1.7308300000000001</v>
      </c>
      <c r="J159" s="27">
        <v>17.281580000000002</v>
      </c>
      <c r="K159" s="28">
        <v>41.517009999999999</v>
      </c>
      <c r="L159" s="19"/>
    </row>
    <row r="160" spans="1:12" x14ac:dyDescent="0.25">
      <c r="A160" s="32">
        <v>36590</v>
      </c>
      <c r="B160">
        <v>93.873720000000006</v>
      </c>
      <c r="C160" s="28">
        <v>24.590450000000001</v>
      </c>
      <c r="D160" s="27">
        <v>97.989090000000004</v>
      </c>
      <c r="E160" s="28">
        <v>86.487480000000005</v>
      </c>
      <c r="F160" s="29">
        <v>85.282073578947404</v>
      </c>
      <c r="G160" s="28">
        <v>92.644764421052599</v>
      </c>
      <c r="H160" s="27">
        <v>0.70406999999999997</v>
      </c>
      <c r="I160" s="28">
        <v>1.2982100000000001</v>
      </c>
      <c r="J160" s="27">
        <v>14.874750000000001</v>
      </c>
      <c r="K160" s="28">
        <v>45.502099999999999</v>
      </c>
      <c r="L160" s="19"/>
    </row>
    <row r="161" spans="1:12" x14ac:dyDescent="0.25">
      <c r="A161" s="32">
        <v>36591</v>
      </c>
      <c r="B161">
        <v>91.542509999999993</v>
      </c>
      <c r="C161" s="28">
        <v>21.198260000000001</v>
      </c>
      <c r="D161" s="27">
        <v>93.572050000000004</v>
      </c>
      <c r="E161" s="28">
        <v>93.668229999999994</v>
      </c>
      <c r="F161" s="29">
        <v>80.999944315789506</v>
      </c>
      <c r="G161" s="28">
        <v>91.047348210526295</v>
      </c>
      <c r="H161" s="27">
        <v>0.14294000000000001</v>
      </c>
      <c r="I161" s="28">
        <v>4.87826</v>
      </c>
      <c r="J161" s="27">
        <v>37.252519999999997</v>
      </c>
      <c r="K161" s="28">
        <v>36.767249999999997</v>
      </c>
      <c r="L161" s="19"/>
    </row>
    <row r="162" spans="1:12" x14ac:dyDescent="0.25">
      <c r="A162" s="32">
        <v>36592</v>
      </c>
      <c r="B162">
        <v>96.089439999999996</v>
      </c>
      <c r="C162" s="28">
        <v>16.075330000000001</v>
      </c>
      <c r="D162" s="27">
        <v>93.374830000000003</v>
      </c>
      <c r="E162" s="28">
        <v>92.33466</v>
      </c>
      <c r="F162" s="29">
        <v>61.575921578947401</v>
      </c>
      <c r="G162" s="28">
        <v>85.645131000000006</v>
      </c>
      <c r="H162" s="27">
        <v>1.6996</v>
      </c>
      <c r="I162" s="28">
        <v>4.1310200000000004</v>
      </c>
      <c r="J162" s="27">
        <v>61.106119999999997</v>
      </c>
      <c r="K162" s="28">
        <v>32.00808</v>
      </c>
      <c r="L162" s="19"/>
    </row>
    <row r="163" spans="1:12" x14ac:dyDescent="0.25">
      <c r="A163" s="32">
        <v>36593</v>
      </c>
      <c r="B163">
        <v>101.88258</v>
      </c>
      <c r="C163" s="28">
        <v>12.446999999999999</v>
      </c>
      <c r="D163" s="27">
        <v>81.990899999999996</v>
      </c>
      <c r="E163" s="28">
        <v>91.171289999999999</v>
      </c>
      <c r="F163" s="29">
        <v>77.634206315789498</v>
      </c>
      <c r="G163" s="28">
        <v>86.592327421052602</v>
      </c>
      <c r="H163" s="27">
        <v>6.8804299999999996</v>
      </c>
      <c r="I163" s="28">
        <v>1.6765399999999999</v>
      </c>
      <c r="J163" s="27">
        <v>66.375100000000003</v>
      </c>
      <c r="K163" s="28">
        <v>22.443570000000001</v>
      </c>
      <c r="L163" s="19"/>
    </row>
    <row r="164" spans="1:12" x14ac:dyDescent="0.25">
      <c r="A164" s="32">
        <v>36594</v>
      </c>
      <c r="B164">
        <v>98.500540000000001</v>
      </c>
      <c r="C164" s="28">
        <v>10.047599999999999</v>
      </c>
      <c r="D164" s="27">
        <v>90.055269999999993</v>
      </c>
      <c r="E164" s="28">
        <v>94.476529999999997</v>
      </c>
      <c r="F164" s="29">
        <v>76.302046315789497</v>
      </c>
      <c r="G164" s="28">
        <v>88.704341105263097</v>
      </c>
      <c r="H164" s="27">
        <v>0.50268999999999997</v>
      </c>
      <c r="I164" s="28">
        <v>1.66164</v>
      </c>
      <c r="J164" s="27">
        <v>31.898949999999999</v>
      </c>
      <c r="K164" s="28">
        <v>12.63265</v>
      </c>
      <c r="L164" s="19"/>
    </row>
    <row r="165" spans="1:12" x14ac:dyDescent="0.25">
      <c r="A165" s="32">
        <v>36595</v>
      </c>
      <c r="B165">
        <v>106.32239</v>
      </c>
      <c r="C165" s="28">
        <v>14.005420000000001</v>
      </c>
      <c r="D165" s="27">
        <v>99.57611</v>
      </c>
      <c r="E165" s="28">
        <v>95.144670000000005</v>
      </c>
      <c r="F165" s="29">
        <v>67.590146052631596</v>
      </c>
      <c r="G165" s="28">
        <v>87.894625000000005</v>
      </c>
      <c r="H165" s="27">
        <v>0.14101</v>
      </c>
      <c r="I165" s="28">
        <v>1.6873100000000001</v>
      </c>
      <c r="J165" s="27">
        <v>38.083260000000003</v>
      </c>
      <c r="K165" s="28">
        <v>14.778079999999999</v>
      </c>
      <c r="L165" s="19"/>
    </row>
    <row r="166" spans="1:12" x14ac:dyDescent="0.25">
      <c r="A166" s="32">
        <v>36596</v>
      </c>
      <c r="B166">
        <v>99.282560000000004</v>
      </c>
      <c r="C166" s="28">
        <v>18.50573</v>
      </c>
      <c r="D166" s="27">
        <v>99.431089999999998</v>
      </c>
      <c r="E166" s="28">
        <v>88.683149999999998</v>
      </c>
      <c r="F166" s="29">
        <v>78.894991157894694</v>
      </c>
      <c r="G166" s="28">
        <v>93.712502368421099</v>
      </c>
      <c r="H166" s="27">
        <v>0.1426</v>
      </c>
      <c r="I166" s="28">
        <v>7.1968300000000003</v>
      </c>
      <c r="J166" s="27">
        <v>8.3488199999999999</v>
      </c>
      <c r="K166" s="28">
        <v>54.994439999999997</v>
      </c>
      <c r="L166" s="19"/>
    </row>
    <row r="167" spans="1:12" x14ac:dyDescent="0.25">
      <c r="A167" s="32">
        <v>36597</v>
      </c>
      <c r="B167">
        <v>84.853279999999998</v>
      </c>
      <c r="C167" s="28">
        <v>19.266850000000002</v>
      </c>
      <c r="D167" s="27">
        <v>100.22498</v>
      </c>
      <c r="E167" s="28">
        <v>92.597740000000002</v>
      </c>
      <c r="F167" s="29">
        <v>76.431443842105296</v>
      </c>
      <c r="G167" s="28">
        <v>82.095650947368398</v>
      </c>
      <c r="H167" s="27">
        <v>0.14248</v>
      </c>
      <c r="I167" s="28">
        <v>1.0552975939000001E-3</v>
      </c>
      <c r="J167" s="27">
        <v>2.1635</v>
      </c>
      <c r="K167" s="28">
        <v>31.373200000000001</v>
      </c>
      <c r="L167" s="19"/>
    </row>
    <row r="168" spans="1:12" x14ac:dyDescent="0.25">
      <c r="A168" s="32">
        <v>36598</v>
      </c>
      <c r="B168">
        <v>78.727909999999994</v>
      </c>
      <c r="C168" s="28">
        <v>11.3835</v>
      </c>
      <c r="D168" s="27">
        <v>101.53995</v>
      </c>
      <c r="E168" s="28">
        <v>93.076580000000007</v>
      </c>
      <c r="F168" s="29">
        <v>77.729248315789505</v>
      </c>
      <c r="G168" s="28">
        <v>83.795314789473693</v>
      </c>
      <c r="H168" s="27">
        <v>0.14247000000000001</v>
      </c>
      <c r="I168" s="28">
        <v>0</v>
      </c>
      <c r="J168" s="27">
        <v>3.2915399999999999</v>
      </c>
      <c r="K168" s="28">
        <v>7.2891500000000002</v>
      </c>
      <c r="L168" s="19"/>
    </row>
    <row r="169" spans="1:12" x14ac:dyDescent="0.25">
      <c r="A169" s="32">
        <v>36599</v>
      </c>
      <c r="B169">
        <v>83.803539999999998</v>
      </c>
      <c r="C169" s="28">
        <v>11.63429</v>
      </c>
      <c r="D169" s="27">
        <v>101.63339999999999</v>
      </c>
      <c r="E169" s="28">
        <v>91.706059999999994</v>
      </c>
      <c r="F169" s="29">
        <v>75.405188736842106</v>
      </c>
      <c r="G169" s="28">
        <v>83.824798052631607</v>
      </c>
      <c r="H169" s="27">
        <v>0.14005000000000001</v>
      </c>
      <c r="I169" s="28">
        <v>0.71275999999999995</v>
      </c>
      <c r="J169" s="27">
        <v>13.944570000000001</v>
      </c>
      <c r="K169" s="28">
        <v>5.9219999999999997</v>
      </c>
      <c r="L169" s="19"/>
    </row>
    <row r="170" spans="1:12" x14ac:dyDescent="0.25">
      <c r="A170" s="32">
        <v>36600</v>
      </c>
      <c r="B170">
        <v>92.667259999999999</v>
      </c>
      <c r="C170" s="28">
        <v>9.0591000000000008</v>
      </c>
      <c r="D170" s="27">
        <v>95.572429999999997</v>
      </c>
      <c r="E170" s="28">
        <v>90.549059999999997</v>
      </c>
      <c r="F170" s="29">
        <v>73.894013315789493</v>
      </c>
      <c r="G170" s="28">
        <v>81.902865210526301</v>
      </c>
      <c r="H170" s="27">
        <v>0.14505000000000001</v>
      </c>
      <c r="I170" s="28">
        <v>0</v>
      </c>
      <c r="J170" s="27">
        <v>39.684150000000002</v>
      </c>
      <c r="K170" s="28">
        <v>5.8693</v>
      </c>
      <c r="L170" s="19"/>
    </row>
    <row r="171" spans="1:12" x14ac:dyDescent="0.25">
      <c r="A171" s="32">
        <v>36601</v>
      </c>
      <c r="B171">
        <v>96.403660000000002</v>
      </c>
      <c r="C171" s="28">
        <v>9.0568000000000008</v>
      </c>
      <c r="D171" s="27">
        <v>100.89794999999999</v>
      </c>
      <c r="E171" s="28">
        <v>80.761020000000002</v>
      </c>
      <c r="F171" s="29">
        <v>77.999334368421103</v>
      </c>
      <c r="G171" s="28">
        <v>77.204156368421096</v>
      </c>
      <c r="H171" s="27">
        <v>0.14249999999999999</v>
      </c>
      <c r="I171" s="28">
        <v>0</v>
      </c>
      <c r="J171" s="27">
        <v>3.50969</v>
      </c>
      <c r="K171" s="28">
        <v>17.818280000000001</v>
      </c>
      <c r="L171" s="19"/>
    </row>
    <row r="172" spans="1:12" x14ac:dyDescent="0.25">
      <c r="A172" s="32">
        <v>36602</v>
      </c>
      <c r="B172">
        <v>112.8338</v>
      </c>
      <c r="C172" s="28">
        <v>10.4468</v>
      </c>
      <c r="D172" s="27">
        <v>100.02145</v>
      </c>
      <c r="E172" s="28">
        <v>86.470320000000001</v>
      </c>
      <c r="F172" s="29">
        <v>82.579568894736795</v>
      </c>
      <c r="G172" s="28">
        <v>67.897374631578899</v>
      </c>
      <c r="H172" s="27">
        <v>0.24193999999999999</v>
      </c>
      <c r="I172" s="28">
        <v>0</v>
      </c>
      <c r="J172" s="27">
        <v>0</v>
      </c>
      <c r="K172" s="28">
        <v>11.93107</v>
      </c>
      <c r="L172" s="19"/>
    </row>
    <row r="173" spans="1:12" x14ac:dyDescent="0.25">
      <c r="A173" s="32">
        <v>36603</v>
      </c>
      <c r="B173">
        <v>92.727909999999994</v>
      </c>
      <c r="C173" s="28">
        <v>10.425800000000001</v>
      </c>
      <c r="D173" s="27">
        <v>100.74781</v>
      </c>
      <c r="E173" s="28">
        <v>75.000299999999996</v>
      </c>
      <c r="F173" s="29">
        <v>69.069216421052602</v>
      </c>
      <c r="G173" s="28">
        <v>75.525678842105293</v>
      </c>
      <c r="H173" s="27">
        <v>0.1414</v>
      </c>
      <c r="I173" s="28">
        <v>1.1879</v>
      </c>
      <c r="J173" s="27">
        <v>0</v>
      </c>
      <c r="K173" s="28">
        <v>14.040039999999999</v>
      </c>
      <c r="L173" s="19"/>
    </row>
    <row r="174" spans="1:12" x14ac:dyDescent="0.25">
      <c r="A174" s="32">
        <v>36604</v>
      </c>
      <c r="B174">
        <v>94.588499999999996</v>
      </c>
      <c r="C174" s="28">
        <v>10.8683</v>
      </c>
      <c r="D174" s="27">
        <v>100.11604</v>
      </c>
      <c r="E174" s="28">
        <v>74.39658</v>
      </c>
      <c r="F174" s="29">
        <v>77.666019000000006</v>
      </c>
      <c r="G174" s="28">
        <v>77.633939999999996</v>
      </c>
      <c r="H174" s="27">
        <v>0.14802000000000001</v>
      </c>
      <c r="I174" s="28">
        <v>2.7101999999999999</v>
      </c>
      <c r="J174" s="27">
        <v>0.20008999999999999</v>
      </c>
      <c r="K174" s="28">
        <v>24.106839999999998</v>
      </c>
      <c r="L174" s="19"/>
    </row>
    <row r="175" spans="1:12" x14ac:dyDescent="0.25">
      <c r="A175" s="32">
        <v>36605</v>
      </c>
      <c r="B175">
        <v>119.22651</v>
      </c>
      <c r="C175" s="28">
        <v>12.6778</v>
      </c>
      <c r="D175" s="27">
        <v>98.237589999999997</v>
      </c>
      <c r="E175" s="28">
        <v>83.078999999999994</v>
      </c>
      <c r="F175" s="29">
        <v>84.610492526315795</v>
      </c>
      <c r="G175" s="28">
        <v>88.029230578947306</v>
      </c>
      <c r="H175" s="27">
        <v>0.13836000000000001</v>
      </c>
      <c r="I175" s="28">
        <v>1.99478</v>
      </c>
      <c r="J175" s="27">
        <v>1.0209699999999999</v>
      </c>
      <c r="K175" s="28">
        <v>16.715209999999999</v>
      </c>
      <c r="L175" s="19"/>
    </row>
    <row r="176" spans="1:12" x14ac:dyDescent="0.25">
      <c r="A176" s="32">
        <v>36606</v>
      </c>
      <c r="B176">
        <v>89.120490000000004</v>
      </c>
      <c r="C176" s="28">
        <v>9.0683000000000007</v>
      </c>
      <c r="D176" s="27">
        <v>88.376679999999993</v>
      </c>
      <c r="E176" s="28">
        <v>93.100530000000006</v>
      </c>
      <c r="F176" s="29">
        <v>76.0635487894737</v>
      </c>
      <c r="G176" s="28">
        <v>102.127787368421</v>
      </c>
      <c r="H176" s="27">
        <v>0.10284</v>
      </c>
      <c r="I176" s="28">
        <v>0</v>
      </c>
      <c r="J176" s="27">
        <v>0</v>
      </c>
      <c r="K176" s="28">
        <v>6.1487499999999997</v>
      </c>
      <c r="L176" s="19"/>
    </row>
    <row r="177" spans="1:12" x14ac:dyDescent="0.25">
      <c r="A177" s="32">
        <v>36607</v>
      </c>
      <c r="B177">
        <v>77.569890000000001</v>
      </c>
      <c r="C177" s="28">
        <v>9.0709</v>
      </c>
      <c r="D177" s="27">
        <v>105.13621000000001</v>
      </c>
      <c r="E177" s="28">
        <v>86.927779999999998</v>
      </c>
      <c r="F177" s="29">
        <v>74.590573315789499</v>
      </c>
      <c r="G177" s="28">
        <v>100.521210894737</v>
      </c>
      <c r="H177" s="27">
        <v>0.14438999999999999</v>
      </c>
      <c r="I177" s="28">
        <v>0.30906</v>
      </c>
      <c r="J177" s="27">
        <v>0</v>
      </c>
      <c r="K177" s="28">
        <v>10.5923</v>
      </c>
      <c r="L177" s="19"/>
    </row>
    <row r="178" spans="1:12" x14ac:dyDescent="0.25">
      <c r="A178" s="32">
        <v>36608</v>
      </c>
      <c r="B178">
        <v>81.156890000000004</v>
      </c>
      <c r="C178" s="28">
        <v>9.0661000000000005</v>
      </c>
      <c r="D178" s="27">
        <v>104.37179999999999</v>
      </c>
      <c r="E178" s="28">
        <v>88.876909999999995</v>
      </c>
      <c r="F178" s="29">
        <v>69.899038684210495</v>
      </c>
      <c r="G178" s="28">
        <v>87.069014052631601</v>
      </c>
      <c r="H178" s="27">
        <v>0.14437</v>
      </c>
      <c r="I178" s="28">
        <v>0</v>
      </c>
      <c r="J178" s="27">
        <v>0</v>
      </c>
      <c r="K178" s="28">
        <v>8.8574000000000002</v>
      </c>
      <c r="L178" s="19"/>
    </row>
    <row r="179" spans="1:12" x14ac:dyDescent="0.25">
      <c r="A179" s="32">
        <v>36609</v>
      </c>
      <c r="B179">
        <v>78.736729999999994</v>
      </c>
      <c r="C179" s="28">
        <v>9.0588999999999995</v>
      </c>
      <c r="D179" s="27">
        <v>102.26649999999999</v>
      </c>
      <c r="E179" s="28">
        <v>94.465280000000007</v>
      </c>
      <c r="F179" s="29">
        <v>71.982461578947394</v>
      </c>
      <c r="G179" s="28">
        <v>87.815332473684194</v>
      </c>
      <c r="H179" s="27">
        <v>0.2102</v>
      </c>
      <c r="I179" s="28">
        <v>0.61458999999999997</v>
      </c>
      <c r="J179" s="27">
        <v>0.71043999999999996</v>
      </c>
      <c r="K179" s="28">
        <v>8.8628300000000007</v>
      </c>
      <c r="L179" s="19"/>
    </row>
    <row r="180" spans="1:12" x14ac:dyDescent="0.25">
      <c r="A180" s="32">
        <v>36610</v>
      </c>
      <c r="B180">
        <v>76.635750000000002</v>
      </c>
      <c r="C180" s="28">
        <v>12.607699999999999</v>
      </c>
      <c r="D180" s="27">
        <v>95.915610000000001</v>
      </c>
      <c r="E180" s="28">
        <v>93.455070000000006</v>
      </c>
      <c r="F180" s="29">
        <v>66.8414661578947</v>
      </c>
      <c r="G180" s="28">
        <v>92.397448263157898</v>
      </c>
      <c r="H180" s="27">
        <v>0.14469000000000001</v>
      </c>
      <c r="I180" s="28">
        <v>0.60640000000000005</v>
      </c>
      <c r="J180" s="27">
        <v>0</v>
      </c>
      <c r="K180" s="28">
        <v>19.95506</v>
      </c>
      <c r="L180" s="19"/>
    </row>
    <row r="181" spans="1:12" x14ac:dyDescent="0.25">
      <c r="A181" s="32">
        <v>36611</v>
      </c>
      <c r="B181">
        <v>88.025509999999997</v>
      </c>
      <c r="C181" s="28">
        <v>22.542190000000002</v>
      </c>
      <c r="D181" s="27">
        <v>101.32742</v>
      </c>
      <c r="E181" s="28">
        <v>92.254949999999994</v>
      </c>
      <c r="F181" s="29">
        <v>69.761216947368396</v>
      </c>
      <c r="G181" s="28">
        <v>84.479257947368396</v>
      </c>
      <c r="H181" s="27">
        <v>0.13735</v>
      </c>
      <c r="I181" s="28">
        <v>0.66181999999999996</v>
      </c>
      <c r="J181" s="27">
        <v>29.742989999999999</v>
      </c>
      <c r="K181" s="28">
        <v>14.663679999999999</v>
      </c>
      <c r="L181" s="19"/>
    </row>
    <row r="182" spans="1:12" x14ac:dyDescent="0.25">
      <c r="A182" s="32">
        <v>36612</v>
      </c>
      <c r="B182">
        <v>103.09554</v>
      </c>
      <c r="C182" s="28">
        <v>24.431080000000001</v>
      </c>
      <c r="D182" s="27">
        <v>105.18147</v>
      </c>
      <c r="E182" s="28">
        <v>94.212789999999998</v>
      </c>
      <c r="F182" s="29">
        <v>71.520418684210497</v>
      </c>
      <c r="G182" s="28">
        <v>72.843709263157905</v>
      </c>
      <c r="H182" s="27">
        <v>0.11210000000000001</v>
      </c>
      <c r="I182" s="28">
        <v>0</v>
      </c>
      <c r="J182" s="27">
        <v>11.46837</v>
      </c>
      <c r="K182" s="28">
        <v>14.09276</v>
      </c>
      <c r="L182" s="19"/>
    </row>
    <row r="183" spans="1:12" x14ac:dyDescent="0.25">
      <c r="A183" s="32">
        <v>36613</v>
      </c>
      <c r="B183">
        <v>103.28188</v>
      </c>
      <c r="C183" s="28">
        <v>18.167649999999998</v>
      </c>
      <c r="D183" s="27">
        <v>103.55842</v>
      </c>
      <c r="E183" s="28">
        <v>91.028530000000003</v>
      </c>
      <c r="F183" s="29">
        <v>76.134494263157904</v>
      </c>
      <c r="G183" s="28">
        <v>85.461709368421097</v>
      </c>
      <c r="H183" s="27">
        <v>0.17652999999999999</v>
      </c>
      <c r="I183" s="28">
        <v>0.74702999999999997</v>
      </c>
      <c r="J183" s="27">
        <v>13.399660000000001</v>
      </c>
      <c r="K183" s="28">
        <v>11.396879999999999</v>
      </c>
      <c r="L183" s="19"/>
    </row>
    <row r="184" spans="1:12" x14ac:dyDescent="0.25">
      <c r="A184" s="32">
        <v>36614</v>
      </c>
      <c r="B184">
        <v>102.11666</v>
      </c>
      <c r="C184" s="28">
        <v>9.5030000000000001</v>
      </c>
      <c r="D184" s="27">
        <v>99.923519999999996</v>
      </c>
      <c r="E184" s="28">
        <v>91.733760000000004</v>
      </c>
      <c r="F184" s="29">
        <v>81.212632736842096</v>
      </c>
      <c r="G184" s="28">
        <v>83.630535157894698</v>
      </c>
      <c r="H184" s="27">
        <v>6.2E-4</v>
      </c>
      <c r="I184" s="28">
        <v>0.60370000000000001</v>
      </c>
      <c r="J184" s="27">
        <v>0</v>
      </c>
      <c r="K184" s="28">
        <v>9.0691299999999995</v>
      </c>
      <c r="L184" s="19"/>
    </row>
    <row r="185" spans="1:12" x14ac:dyDescent="0.25">
      <c r="A185" s="32">
        <v>36615</v>
      </c>
      <c r="B185">
        <v>99.855810000000005</v>
      </c>
      <c r="C185" s="28">
        <v>9.4994999999999994</v>
      </c>
      <c r="D185" s="27">
        <v>89.856449999999995</v>
      </c>
      <c r="E185" s="28">
        <v>87.244829999999993</v>
      </c>
      <c r="F185" s="29">
        <v>80.285704157894699</v>
      </c>
      <c r="G185" s="28">
        <v>83.755071368421</v>
      </c>
      <c r="H185" s="27">
        <v>0</v>
      </c>
      <c r="I185" s="28">
        <v>0</v>
      </c>
      <c r="J185" s="27">
        <v>0</v>
      </c>
      <c r="K185" s="28">
        <v>4.4313099999999999</v>
      </c>
      <c r="L185" s="19"/>
    </row>
    <row r="186" spans="1:12" x14ac:dyDescent="0.25">
      <c r="A186" s="32">
        <v>36616</v>
      </c>
      <c r="B186">
        <v>100.50984</v>
      </c>
      <c r="C186" s="28">
        <v>9.4946999999999999</v>
      </c>
      <c r="D186" s="27">
        <v>93.355739999999997</v>
      </c>
      <c r="E186" s="28">
        <v>91.965770000000006</v>
      </c>
      <c r="F186" s="29">
        <v>81.115501947368401</v>
      </c>
      <c r="G186" s="28">
        <v>88.425100210526296</v>
      </c>
      <c r="H186" s="27">
        <v>0</v>
      </c>
      <c r="I186" s="28">
        <v>0</v>
      </c>
      <c r="J186" s="27">
        <v>0</v>
      </c>
      <c r="K186" s="28">
        <v>1.5948800000000001</v>
      </c>
      <c r="L186" s="19"/>
    </row>
    <row r="187" spans="1:12" x14ac:dyDescent="0.25">
      <c r="A187" s="32"/>
      <c r="B187" s="27"/>
      <c r="C187" s="28"/>
      <c r="D187" s="27"/>
      <c r="E187" s="28"/>
      <c r="F187" s="27"/>
      <c r="G187" s="28"/>
      <c r="H187" s="27"/>
      <c r="I187" s="28"/>
      <c r="J187" s="27"/>
      <c r="K187" s="28"/>
      <c r="L187" s="19"/>
    </row>
    <row r="188" spans="1:12" x14ac:dyDescent="0.25">
      <c r="A188" s="32"/>
      <c r="B188" s="27"/>
      <c r="C188" s="28"/>
      <c r="D188" s="27"/>
      <c r="E188" s="28"/>
      <c r="F188" s="27"/>
      <c r="G188" s="28"/>
      <c r="H188" s="27"/>
      <c r="I188" s="28"/>
      <c r="J188" s="27"/>
      <c r="K188" s="28"/>
      <c r="L188" s="19"/>
    </row>
    <row r="189" spans="1:12" x14ac:dyDescent="0.25">
      <c r="A189" s="32"/>
      <c r="B189" s="27"/>
      <c r="C189" s="28"/>
      <c r="D189" s="27"/>
      <c r="E189" s="28"/>
      <c r="F189" s="27"/>
      <c r="G189" s="28"/>
      <c r="H189" s="27"/>
      <c r="I189" s="28"/>
      <c r="J189" s="27"/>
      <c r="K189" s="28"/>
      <c r="L189" s="19"/>
    </row>
    <row r="190" spans="1:12" x14ac:dyDescent="0.25">
      <c r="A190" s="32"/>
      <c r="B190" s="27"/>
      <c r="C190" s="28"/>
      <c r="D190" s="27"/>
      <c r="E190" s="28"/>
      <c r="F190" s="27"/>
      <c r="G190" s="28"/>
      <c r="H190" s="27"/>
      <c r="I190" s="28"/>
      <c r="J190" s="27"/>
      <c r="K190" s="28"/>
      <c r="L190" s="19"/>
    </row>
    <row r="191" spans="1:12" x14ac:dyDescent="0.25">
      <c r="A191" s="32"/>
      <c r="B191" s="27"/>
      <c r="C191" s="28"/>
      <c r="D191" s="27"/>
      <c r="E191" s="28"/>
      <c r="F191" s="27"/>
      <c r="G191" s="28"/>
      <c r="H191" s="27"/>
      <c r="I191" s="28"/>
      <c r="J191" s="27"/>
      <c r="K191" s="28"/>
      <c r="L191" s="19"/>
    </row>
    <row r="192" spans="1:12" x14ac:dyDescent="0.25">
      <c r="A192" s="32"/>
      <c r="B192" s="27"/>
      <c r="C192" s="28"/>
      <c r="D192" s="27"/>
      <c r="E192" s="28"/>
      <c r="F192" s="27"/>
      <c r="G192" s="28"/>
      <c r="H192" s="27"/>
      <c r="I192" s="28"/>
      <c r="J192" s="27"/>
      <c r="K192" s="28"/>
      <c r="L192" s="19"/>
    </row>
    <row r="193" spans="1:12" x14ac:dyDescent="0.25">
      <c r="A193" s="32"/>
      <c r="B193" s="27"/>
      <c r="C193" s="28"/>
      <c r="D193" s="27"/>
      <c r="E193" s="28"/>
      <c r="F193" s="27"/>
      <c r="G193" s="28"/>
      <c r="H193" s="27"/>
      <c r="I193" s="28"/>
      <c r="J193" s="27"/>
      <c r="K193" s="28"/>
      <c r="L193" s="19"/>
    </row>
    <row r="194" spans="1:12" x14ac:dyDescent="0.25">
      <c r="A194" s="32"/>
      <c r="B194" s="27"/>
      <c r="C194" s="28"/>
      <c r="D194" s="27"/>
      <c r="E194" s="28"/>
      <c r="F194" s="27"/>
      <c r="G194" s="28"/>
      <c r="H194" s="27"/>
      <c r="I194" s="28"/>
      <c r="J194" s="27"/>
      <c r="K194" s="28"/>
      <c r="L194" s="19"/>
    </row>
    <row r="195" spans="1:12" x14ac:dyDescent="0.25">
      <c r="A195" s="32"/>
      <c r="B195" s="27"/>
      <c r="C195" s="28"/>
      <c r="D195" s="27"/>
      <c r="E195" s="28"/>
      <c r="F195" s="27"/>
      <c r="G195" s="28"/>
      <c r="H195" s="27"/>
      <c r="I195" s="28"/>
      <c r="J195" s="27"/>
      <c r="K195" s="28"/>
      <c r="L195" s="19"/>
    </row>
    <row r="196" spans="1:12" x14ac:dyDescent="0.25">
      <c r="A196" s="32"/>
      <c r="B196" s="27"/>
      <c r="C196" s="28"/>
      <c r="D196" s="27"/>
      <c r="E196" s="28"/>
      <c r="F196" s="27"/>
      <c r="G196" s="28"/>
      <c r="H196" s="27"/>
      <c r="I196" s="28"/>
      <c r="J196" s="27"/>
      <c r="K196" s="28"/>
      <c r="L196" s="19"/>
    </row>
    <row r="197" spans="1:12" x14ac:dyDescent="0.25">
      <c r="A197" s="32"/>
      <c r="B197" s="27"/>
      <c r="C197" s="28"/>
      <c r="D197" s="27"/>
      <c r="E197" s="28"/>
      <c r="F197" s="27"/>
      <c r="G197" s="28"/>
      <c r="H197" s="27"/>
      <c r="I197" s="28"/>
      <c r="J197" s="27"/>
      <c r="K197" s="28"/>
      <c r="L197" s="19"/>
    </row>
    <row r="198" spans="1:12" x14ac:dyDescent="0.25">
      <c r="A198" s="32"/>
      <c r="B198" s="27"/>
      <c r="C198" s="28"/>
      <c r="D198" s="27"/>
      <c r="E198" s="28"/>
      <c r="F198" s="27"/>
      <c r="G198" s="28"/>
      <c r="H198" s="27"/>
      <c r="I198" s="28"/>
      <c r="J198" s="27"/>
      <c r="K198" s="28"/>
      <c r="L198" s="19"/>
    </row>
    <row r="199" spans="1:12" x14ac:dyDescent="0.25">
      <c r="A199" s="32"/>
      <c r="B199" s="27"/>
      <c r="C199" s="28"/>
      <c r="D199" s="27"/>
      <c r="E199" s="28"/>
      <c r="F199" s="27"/>
      <c r="G199" s="28"/>
      <c r="H199" s="27"/>
      <c r="I199" s="28"/>
      <c r="J199" s="27"/>
      <c r="K199" s="28"/>
      <c r="L199" s="19"/>
    </row>
    <row r="200" spans="1:12" x14ac:dyDescent="0.25">
      <c r="A200" s="32"/>
      <c r="B200" s="27"/>
      <c r="C200" s="28"/>
      <c r="D200" s="27"/>
      <c r="E200" s="28"/>
      <c r="F200" s="27"/>
      <c r="G200" s="28"/>
      <c r="H200" s="27"/>
      <c r="I200" s="28"/>
      <c r="J200" s="27"/>
      <c r="K200" s="28"/>
      <c r="L200" s="19"/>
    </row>
    <row r="201" spans="1:12" x14ac:dyDescent="0.25">
      <c r="A201" s="32"/>
      <c r="B201" s="27"/>
      <c r="C201" s="28"/>
      <c r="D201" s="27"/>
      <c r="E201" s="28"/>
      <c r="F201" s="27"/>
      <c r="G201" s="28"/>
      <c r="H201" s="27"/>
      <c r="I201" s="28"/>
      <c r="J201" s="27"/>
      <c r="K201" s="28"/>
      <c r="L201" s="19"/>
    </row>
    <row r="202" spans="1:12" x14ac:dyDescent="0.25">
      <c r="A202" s="32"/>
      <c r="B202" s="27"/>
      <c r="C202" s="28"/>
      <c r="D202" s="27"/>
      <c r="E202" s="28"/>
      <c r="F202" s="27"/>
      <c r="G202" s="28"/>
      <c r="H202" s="27"/>
      <c r="I202" s="28"/>
      <c r="J202" s="27"/>
      <c r="K202" s="28"/>
      <c r="L202" s="19"/>
    </row>
    <row r="203" spans="1:12" x14ac:dyDescent="0.25">
      <c r="A203" s="32"/>
      <c r="B203" s="27"/>
      <c r="C203" s="28"/>
      <c r="D203" s="27"/>
      <c r="E203" s="28"/>
      <c r="F203" s="27"/>
      <c r="G203" s="28"/>
      <c r="H203" s="27"/>
      <c r="I203" s="28"/>
      <c r="J203" s="27"/>
      <c r="K203" s="28"/>
      <c r="L203" s="19"/>
    </row>
    <row r="204" spans="1:12" x14ac:dyDescent="0.25">
      <c r="A204" s="32"/>
      <c r="B204" s="27"/>
      <c r="C204" s="28"/>
      <c r="D204" s="27"/>
      <c r="E204" s="28"/>
      <c r="F204" s="27"/>
      <c r="G204" s="28"/>
      <c r="H204" s="27"/>
      <c r="I204" s="28"/>
      <c r="J204" s="27"/>
      <c r="K204" s="28"/>
      <c r="L204" s="19"/>
    </row>
    <row r="205" spans="1:12" x14ac:dyDescent="0.25">
      <c r="A205" s="32"/>
      <c r="B205" s="27"/>
      <c r="C205" s="28"/>
      <c r="D205" s="27"/>
      <c r="E205" s="28"/>
      <c r="F205" s="27"/>
      <c r="G205" s="28"/>
      <c r="H205" s="27"/>
      <c r="I205" s="28"/>
      <c r="J205" s="27"/>
      <c r="K205" s="28"/>
      <c r="L205" s="19"/>
    </row>
    <row r="206" spans="1:12" x14ac:dyDescent="0.25">
      <c r="A206" s="32"/>
      <c r="B206" s="27"/>
      <c r="C206" s="28"/>
      <c r="D206" s="27"/>
      <c r="E206" s="28"/>
      <c r="F206" s="27"/>
      <c r="G206" s="28"/>
      <c r="H206" s="27"/>
      <c r="I206" s="28"/>
      <c r="J206" s="27"/>
      <c r="K206" s="28"/>
      <c r="L206" s="19"/>
    </row>
    <row r="207" spans="1:12" x14ac:dyDescent="0.25">
      <c r="A207" s="32"/>
      <c r="B207" s="27"/>
      <c r="C207" s="28"/>
      <c r="D207" s="27"/>
      <c r="E207" s="28"/>
      <c r="F207" s="27"/>
      <c r="G207" s="28"/>
      <c r="H207" s="27"/>
      <c r="I207" s="28"/>
      <c r="J207" s="27"/>
      <c r="K207" s="28"/>
      <c r="L207" s="19"/>
    </row>
    <row r="208" spans="1:12" x14ac:dyDescent="0.25">
      <c r="A208" s="32"/>
      <c r="B208" s="27"/>
      <c r="C208" s="28"/>
      <c r="D208" s="27"/>
      <c r="E208" s="28"/>
      <c r="F208" s="27"/>
      <c r="G208" s="28"/>
      <c r="H208" s="27"/>
      <c r="I208" s="28"/>
      <c r="J208" s="27"/>
      <c r="K208" s="28"/>
      <c r="L208" s="19"/>
    </row>
    <row r="209" spans="1:12" x14ac:dyDescent="0.25">
      <c r="A209" s="32"/>
      <c r="B209" s="27"/>
      <c r="C209" s="28"/>
      <c r="D209" s="27"/>
      <c r="E209" s="28"/>
      <c r="F209" s="27"/>
      <c r="G209" s="28"/>
      <c r="H209" s="27"/>
      <c r="I209" s="28"/>
      <c r="J209" s="27"/>
      <c r="K209" s="28"/>
      <c r="L209" s="19"/>
    </row>
    <row r="210" spans="1:12" x14ac:dyDescent="0.25">
      <c r="A210" s="32"/>
      <c r="B210" s="27"/>
      <c r="C210" s="28"/>
      <c r="D210" s="27"/>
      <c r="E210" s="28"/>
      <c r="F210" s="27"/>
      <c r="G210" s="28"/>
      <c r="H210" s="27"/>
      <c r="I210" s="28"/>
      <c r="J210" s="27"/>
      <c r="K210" s="28"/>
      <c r="L210" s="19"/>
    </row>
    <row r="211" spans="1:12" x14ac:dyDescent="0.25">
      <c r="A211" s="32"/>
      <c r="B211" s="27"/>
      <c r="C211" s="28"/>
      <c r="D211" s="27"/>
      <c r="E211" s="28"/>
      <c r="F211" s="27"/>
      <c r="G211" s="28"/>
      <c r="H211" s="27"/>
      <c r="I211" s="28"/>
      <c r="J211" s="27"/>
      <c r="K211" s="28"/>
      <c r="L211" s="19"/>
    </row>
    <row r="212" spans="1:12" x14ac:dyDescent="0.25">
      <c r="A212" s="32"/>
      <c r="B212" s="27"/>
      <c r="C212" s="28"/>
      <c r="D212" s="27"/>
      <c r="E212" s="28"/>
      <c r="F212" s="27"/>
      <c r="G212" s="28"/>
      <c r="H212" s="27"/>
      <c r="I212" s="28"/>
      <c r="J212" s="27"/>
      <c r="K212" s="28"/>
      <c r="L212" s="19"/>
    </row>
    <row r="213" spans="1:12" x14ac:dyDescent="0.25">
      <c r="A213" s="32"/>
      <c r="B213" s="27"/>
      <c r="C213" s="28"/>
      <c r="D213" s="27"/>
      <c r="E213" s="28"/>
      <c r="F213" s="27"/>
      <c r="G213" s="28"/>
      <c r="H213" s="27"/>
      <c r="I213" s="28"/>
      <c r="J213" s="27"/>
      <c r="K213" s="28"/>
      <c r="L213" s="19"/>
    </row>
    <row r="214" spans="1:12" x14ac:dyDescent="0.25">
      <c r="A214" s="32"/>
      <c r="B214" s="27"/>
      <c r="C214" s="28"/>
      <c r="D214" s="27"/>
      <c r="E214" s="28"/>
      <c r="F214" s="27"/>
      <c r="G214" s="28"/>
      <c r="H214" s="27"/>
      <c r="I214" s="28"/>
      <c r="J214" s="27"/>
      <c r="K214" s="28"/>
      <c r="L214" s="19"/>
    </row>
    <row r="215" spans="1:12" x14ac:dyDescent="0.25">
      <c r="A215" s="32"/>
      <c r="B215" s="27"/>
      <c r="C215" s="28"/>
      <c r="D215" s="27"/>
      <c r="E215" s="28"/>
      <c r="F215" s="27"/>
      <c r="G215" s="28"/>
      <c r="H215" s="27"/>
      <c r="I215" s="28"/>
      <c r="J215" s="27"/>
      <c r="K215" s="28"/>
      <c r="L215" s="19"/>
    </row>
    <row r="216" spans="1:12" x14ac:dyDescent="0.25">
      <c r="A216" s="32"/>
      <c r="B216" s="27"/>
      <c r="C216" s="28"/>
      <c r="D216" s="27"/>
      <c r="E216" s="28"/>
      <c r="F216" s="27"/>
      <c r="G216" s="28"/>
      <c r="H216" s="27"/>
      <c r="I216" s="28"/>
      <c r="J216" s="27"/>
      <c r="K216" s="28"/>
      <c r="L216" s="19"/>
    </row>
    <row r="217" spans="1:12" x14ac:dyDescent="0.25">
      <c r="A217" s="32"/>
      <c r="B217" s="27"/>
      <c r="C217" s="28"/>
      <c r="D217" s="27"/>
      <c r="E217" s="28"/>
      <c r="F217" s="27"/>
      <c r="G217" s="28"/>
      <c r="H217" s="27"/>
      <c r="I217" s="28"/>
      <c r="J217" s="27"/>
      <c r="K217" s="28"/>
      <c r="L217" s="19"/>
    </row>
    <row r="218" spans="1:12" x14ac:dyDescent="0.25">
      <c r="A218" s="32"/>
      <c r="B218" s="27"/>
      <c r="C218" s="28"/>
      <c r="D218" s="27"/>
      <c r="E218" s="28"/>
      <c r="F218" s="27"/>
      <c r="G218" s="28"/>
      <c r="H218" s="27"/>
      <c r="I218" s="28"/>
      <c r="J218" s="27"/>
      <c r="K218" s="28"/>
      <c r="L218" s="19"/>
    </row>
    <row r="219" spans="1:12" x14ac:dyDescent="0.25">
      <c r="A219" s="32"/>
      <c r="B219" s="27"/>
      <c r="C219" s="28"/>
      <c r="D219" s="27"/>
      <c r="E219" s="28"/>
      <c r="F219" s="27"/>
      <c r="G219" s="28"/>
      <c r="H219" s="27"/>
      <c r="I219" s="28"/>
      <c r="J219" s="27"/>
      <c r="K219" s="28"/>
      <c r="L219" s="19"/>
    </row>
    <row r="220" spans="1:12" x14ac:dyDescent="0.25">
      <c r="A220" s="32"/>
      <c r="B220" s="27"/>
      <c r="C220" s="28"/>
      <c r="D220" s="27"/>
      <c r="E220" s="28"/>
      <c r="F220" s="27"/>
      <c r="G220" s="28"/>
      <c r="H220" s="27"/>
      <c r="I220" s="28"/>
      <c r="J220" s="27"/>
      <c r="K220" s="28"/>
      <c r="L220" s="19"/>
    </row>
    <row r="221" spans="1:12" x14ac:dyDescent="0.25">
      <c r="A221" s="32"/>
      <c r="B221" s="27"/>
      <c r="C221" s="28"/>
      <c r="D221" s="27"/>
      <c r="E221" s="28"/>
      <c r="F221" s="27"/>
      <c r="G221" s="28"/>
      <c r="H221" s="27"/>
      <c r="I221" s="28"/>
      <c r="J221" s="27"/>
      <c r="K221" s="28"/>
      <c r="L221" s="19"/>
    </row>
    <row r="222" spans="1:12" x14ac:dyDescent="0.25">
      <c r="A222" s="32"/>
      <c r="B222" s="27"/>
      <c r="C222" s="28"/>
      <c r="D222" s="27"/>
      <c r="E222" s="28"/>
      <c r="F222" s="27"/>
      <c r="G222" s="28"/>
      <c r="H222" s="27"/>
      <c r="I222" s="28"/>
      <c r="J222" s="27"/>
      <c r="K222" s="28"/>
      <c r="L222" s="19"/>
    </row>
    <row r="223" spans="1:12" x14ac:dyDescent="0.25">
      <c r="A223" s="32"/>
      <c r="B223" s="27"/>
      <c r="C223" s="28"/>
      <c r="D223" s="27"/>
      <c r="E223" s="28"/>
      <c r="F223" s="27"/>
      <c r="G223" s="28"/>
      <c r="H223" s="27"/>
      <c r="I223" s="28"/>
      <c r="J223" s="27"/>
      <c r="K223" s="28"/>
      <c r="L223" s="19"/>
    </row>
    <row r="224" spans="1:12" x14ac:dyDescent="0.25">
      <c r="A224" s="32"/>
      <c r="B224" s="27"/>
      <c r="C224" s="28"/>
      <c r="D224" s="27"/>
      <c r="E224" s="28"/>
      <c r="F224" s="27"/>
      <c r="G224" s="28"/>
      <c r="H224" s="27"/>
      <c r="I224" s="28"/>
      <c r="J224" s="27"/>
      <c r="K224" s="28"/>
      <c r="L224" s="19"/>
    </row>
    <row r="225" spans="1:12" x14ac:dyDescent="0.25">
      <c r="A225" s="32"/>
      <c r="B225" s="27"/>
      <c r="C225" s="28"/>
      <c r="D225" s="27"/>
      <c r="E225" s="28"/>
      <c r="F225" s="27"/>
      <c r="G225" s="28"/>
      <c r="H225" s="27"/>
      <c r="I225" s="28"/>
      <c r="J225" s="27"/>
      <c r="K225" s="28"/>
      <c r="L225" s="19"/>
    </row>
    <row r="226" spans="1:12" x14ac:dyDescent="0.25">
      <c r="A226" s="32"/>
      <c r="B226" s="27"/>
      <c r="C226" s="28"/>
      <c r="D226" s="27"/>
      <c r="E226" s="28"/>
      <c r="F226" s="27"/>
      <c r="G226" s="28"/>
      <c r="H226" s="27"/>
      <c r="I226" s="28"/>
      <c r="J226" s="27"/>
      <c r="K226" s="28"/>
      <c r="L226" s="19"/>
    </row>
    <row r="227" spans="1:12" x14ac:dyDescent="0.25">
      <c r="A227" s="32"/>
      <c r="B227" s="27"/>
      <c r="C227" s="28"/>
      <c r="D227" s="27"/>
      <c r="E227" s="28"/>
      <c r="F227" s="27"/>
      <c r="G227" s="28"/>
      <c r="H227" s="27"/>
      <c r="I227" s="28"/>
      <c r="J227" s="27"/>
      <c r="K227" s="28"/>
      <c r="L227" s="19"/>
    </row>
    <row r="228" spans="1:12" x14ac:dyDescent="0.25">
      <c r="A228" s="32"/>
      <c r="B228" s="27"/>
      <c r="C228" s="28"/>
      <c r="D228" s="27"/>
      <c r="E228" s="28"/>
      <c r="F228" s="27"/>
      <c r="G228" s="28"/>
      <c r="H228" s="27"/>
      <c r="I228" s="28"/>
      <c r="J228" s="27"/>
      <c r="K228" s="28"/>
      <c r="L228" s="19"/>
    </row>
    <row r="229" spans="1:12" x14ac:dyDescent="0.25">
      <c r="A229" s="32"/>
      <c r="B229" s="27"/>
      <c r="C229" s="28"/>
      <c r="D229" s="27"/>
      <c r="E229" s="28"/>
      <c r="F229" s="27"/>
      <c r="G229" s="28"/>
      <c r="H229" s="27"/>
      <c r="I229" s="28"/>
      <c r="J229" s="27"/>
      <c r="K229" s="28"/>
      <c r="L229" s="19"/>
    </row>
    <row r="230" spans="1:12" x14ac:dyDescent="0.25">
      <c r="A230" s="32"/>
      <c r="B230" s="27"/>
      <c r="C230" s="28"/>
      <c r="D230" s="27"/>
      <c r="E230" s="28"/>
      <c r="F230" s="27"/>
      <c r="G230" s="28"/>
      <c r="H230" s="27"/>
      <c r="I230" s="28"/>
      <c r="J230" s="27"/>
      <c r="K230" s="28"/>
      <c r="L230" s="19"/>
    </row>
    <row r="231" spans="1:12" x14ac:dyDescent="0.25">
      <c r="A231" s="32"/>
      <c r="B231" s="27"/>
      <c r="C231" s="28"/>
      <c r="D231" s="27"/>
      <c r="E231" s="28"/>
      <c r="F231" s="27"/>
      <c r="G231" s="28"/>
      <c r="H231" s="27"/>
      <c r="I231" s="28"/>
      <c r="J231" s="27"/>
      <c r="K231" s="28"/>
      <c r="L231" s="19"/>
    </row>
    <row r="232" spans="1:12" x14ac:dyDescent="0.25">
      <c r="A232" s="32"/>
      <c r="B232" s="27"/>
      <c r="C232" s="28"/>
      <c r="D232" s="27"/>
      <c r="E232" s="28"/>
      <c r="F232" s="27"/>
      <c r="G232" s="28"/>
      <c r="H232" s="27"/>
      <c r="I232" s="28"/>
      <c r="J232" s="27"/>
      <c r="K232" s="28"/>
      <c r="L232" s="19"/>
    </row>
    <row r="233" spans="1:12" x14ac:dyDescent="0.25">
      <c r="A233" s="32"/>
      <c r="B233" s="27"/>
      <c r="C233" s="28"/>
      <c r="D233" s="27"/>
      <c r="E233" s="28"/>
      <c r="F233" s="27"/>
      <c r="G233" s="28"/>
      <c r="H233" s="27"/>
      <c r="I233" s="28"/>
      <c r="J233" s="27"/>
      <c r="K233" s="28"/>
      <c r="L233" s="19"/>
    </row>
    <row r="234" spans="1:12" x14ac:dyDescent="0.25">
      <c r="A234" s="32"/>
      <c r="B234" s="27"/>
      <c r="C234" s="28"/>
      <c r="D234" s="27"/>
      <c r="E234" s="28"/>
      <c r="F234" s="27"/>
      <c r="G234" s="28"/>
      <c r="H234" s="27"/>
      <c r="I234" s="28"/>
      <c r="J234" s="27"/>
      <c r="K234" s="28"/>
      <c r="L234" s="19"/>
    </row>
    <row r="235" spans="1:12" x14ac:dyDescent="0.25">
      <c r="A235" s="32"/>
      <c r="B235" s="27"/>
      <c r="C235" s="28"/>
      <c r="D235" s="27"/>
      <c r="E235" s="28"/>
      <c r="F235" s="27"/>
      <c r="G235" s="28"/>
      <c r="H235" s="27"/>
      <c r="I235" s="28"/>
      <c r="J235" s="27"/>
      <c r="K235" s="28"/>
      <c r="L235" s="19"/>
    </row>
    <row r="236" spans="1:12" x14ac:dyDescent="0.25">
      <c r="A236" s="32"/>
      <c r="B236" s="27"/>
      <c r="C236" s="28"/>
      <c r="D236" s="27"/>
      <c r="E236" s="28"/>
      <c r="F236" s="27"/>
      <c r="G236" s="28"/>
      <c r="H236" s="27"/>
      <c r="I236" s="28"/>
      <c r="J236" s="27"/>
      <c r="K236" s="28"/>
      <c r="L236" s="19"/>
    </row>
    <row r="237" spans="1:12" x14ac:dyDescent="0.25">
      <c r="A237" s="32"/>
      <c r="B237" s="27"/>
      <c r="C237" s="28"/>
      <c r="D237" s="27"/>
      <c r="E237" s="28"/>
      <c r="F237" s="27"/>
      <c r="G237" s="28"/>
      <c r="H237" s="27"/>
      <c r="I237" s="28"/>
      <c r="J237" s="27"/>
      <c r="K237" s="28"/>
      <c r="L237" s="19"/>
    </row>
    <row r="238" spans="1:12" x14ac:dyDescent="0.25">
      <c r="A238" s="32"/>
      <c r="B238" s="27"/>
      <c r="C238" s="28"/>
      <c r="D238" s="27"/>
      <c r="E238" s="28"/>
      <c r="F238" s="27"/>
      <c r="G238" s="28"/>
      <c r="H238" s="27"/>
      <c r="I238" s="28"/>
      <c r="J238" s="27"/>
      <c r="K238" s="28"/>
      <c r="L238" s="19"/>
    </row>
    <row r="239" spans="1:12" x14ac:dyDescent="0.25">
      <c r="A239" s="32"/>
      <c r="B239" s="27"/>
      <c r="C239" s="28"/>
      <c r="D239" s="27"/>
      <c r="E239" s="28"/>
      <c r="F239" s="27"/>
      <c r="G239" s="28"/>
      <c r="H239" s="27"/>
      <c r="I239" s="28"/>
      <c r="J239" s="27"/>
      <c r="K239" s="28"/>
      <c r="L239" s="19"/>
    </row>
    <row r="240" spans="1:12" x14ac:dyDescent="0.25">
      <c r="A240" s="32"/>
      <c r="B240" s="27"/>
      <c r="C240" s="28"/>
      <c r="D240" s="27"/>
      <c r="E240" s="28"/>
      <c r="F240" s="27"/>
      <c r="G240" s="28"/>
      <c r="H240" s="27"/>
      <c r="I240" s="28"/>
      <c r="J240" s="27"/>
      <c r="K240" s="28"/>
      <c r="L240" s="19"/>
    </row>
    <row r="241" spans="1:12" x14ac:dyDescent="0.25">
      <c r="A241" s="32"/>
      <c r="B241" s="27"/>
      <c r="C241" s="28"/>
      <c r="D241" s="27"/>
      <c r="E241" s="28"/>
      <c r="F241" s="27"/>
      <c r="G241" s="28"/>
      <c r="H241" s="27"/>
      <c r="I241" s="28"/>
      <c r="J241" s="27"/>
      <c r="K241" s="28"/>
      <c r="L241" s="19"/>
    </row>
    <row r="242" spans="1:12" x14ac:dyDescent="0.25">
      <c r="A242" s="32"/>
      <c r="B242" s="27"/>
      <c r="C242" s="28"/>
      <c r="D242" s="27"/>
      <c r="E242" s="28"/>
      <c r="F242" s="27"/>
      <c r="G242" s="28"/>
      <c r="H242" s="27"/>
      <c r="I242" s="28"/>
      <c r="J242" s="27"/>
      <c r="K242" s="28"/>
      <c r="L242" s="19"/>
    </row>
    <row r="243" spans="1:12" x14ac:dyDescent="0.25">
      <c r="A243" s="32"/>
      <c r="B243" s="27"/>
      <c r="C243" s="28"/>
      <c r="D243" s="27"/>
      <c r="E243" s="28"/>
      <c r="F243" s="27"/>
      <c r="G243" s="28"/>
      <c r="H243" s="27"/>
      <c r="I243" s="28"/>
      <c r="J243" s="27"/>
      <c r="K243" s="28"/>
      <c r="L243" s="19"/>
    </row>
    <row r="244" spans="1:12" x14ac:dyDescent="0.25">
      <c r="A244" s="32"/>
      <c r="B244" s="27"/>
      <c r="C244" s="28"/>
      <c r="D244" s="27"/>
      <c r="E244" s="28"/>
      <c r="F244" s="27"/>
      <c r="G244" s="28"/>
      <c r="H244" s="27"/>
      <c r="I244" s="28"/>
      <c r="J244" s="27"/>
      <c r="K244" s="28"/>
      <c r="L244" s="19"/>
    </row>
    <row r="245" spans="1:12" x14ac:dyDescent="0.25">
      <c r="A245" s="32"/>
      <c r="B245" s="27"/>
      <c r="C245" s="28"/>
      <c r="D245" s="27"/>
      <c r="E245" s="28"/>
      <c r="F245" s="27"/>
      <c r="G245" s="28"/>
      <c r="H245" s="27"/>
      <c r="I245" s="28"/>
      <c r="J245" s="27"/>
      <c r="K245" s="28"/>
      <c r="L245" s="19"/>
    </row>
    <row r="246" spans="1:12" x14ac:dyDescent="0.25">
      <c r="A246" s="32"/>
      <c r="B246" s="27"/>
      <c r="C246" s="28"/>
      <c r="D246" s="27"/>
      <c r="E246" s="28"/>
      <c r="F246" s="27"/>
      <c r="G246" s="28"/>
      <c r="H246" s="27"/>
      <c r="I246" s="28"/>
      <c r="J246" s="27"/>
      <c r="K246" s="28"/>
      <c r="L246" s="19"/>
    </row>
    <row r="247" spans="1:12" x14ac:dyDescent="0.25">
      <c r="A247" s="32"/>
      <c r="B247" s="27"/>
      <c r="C247" s="28"/>
      <c r="D247" s="27"/>
      <c r="E247" s="28"/>
      <c r="F247" s="27"/>
      <c r="G247" s="28"/>
      <c r="H247" s="27"/>
      <c r="I247" s="28"/>
      <c r="J247" s="27"/>
      <c r="K247" s="28"/>
      <c r="L247" s="19"/>
    </row>
    <row r="248" spans="1:12" x14ac:dyDescent="0.25">
      <c r="A248" s="32"/>
      <c r="B248" s="27"/>
      <c r="C248" s="28"/>
      <c r="D248" s="27"/>
      <c r="E248" s="28"/>
      <c r="F248" s="27"/>
      <c r="G248" s="28"/>
      <c r="H248" s="27"/>
      <c r="I248" s="28"/>
      <c r="J248" s="27"/>
      <c r="K248" s="28"/>
      <c r="L248" s="19"/>
    </row>
    <row r="249" spans="1:12" x14ac:dyDescent="0.25">
      <c r="A249" s="32"/>
      <c r="B249" s="27"/>
      <c r="C249" s="28"/>
      <c r="D249" s="27"/>
      <c r="E249" s="28"/>
      <c r="F249" s="27"/>
      <c r="G249" s="28"/>
      <c r="H249" s="27"/>
      <c r="I249" s="28"/>
      <c r="J249" s="27"/>
      <c r="K249" s="28"/>
      <c r="L249" s="19"/>
    </row>
    <row r="250" spans="1:12" x14ac:dyDescent="0.25">
      <c r="A250" s="32"/>
      <c r="B250" s="27"/>
      <c r="C250" s="28"/>
      <c r="D250" s="27"/>
      <c r="E250" s="28"/>
      <c r="F250" s="27"/>
      <c r="G250" s="28"/>
      <c r="H250" s="27"/>
      <c r="I250" s="28"/>
      <c r="J250" s="27"/>
      <c r="K250" s="28"/>
      <c r="L250" s="19"/>
    </row>
    <row r="251" spans="1:12" x14ac:dyDescent="0.25">
      <c r="A251" s="32"/>
      <c r="B251" s="27"/>
      <c r="C251" s="28"/>
      <c r="D251" s="27"/>
      <c r="E251" s="28"/>
      <c r="F251" s="27"/>
      <c r="G251" s="28"/>
      <c r="H251" s="27"/>
      <c r="I251" s="28"/>
      <c r="J251" s="27"/>
      <c r="K251" s="28"/>
      <c r="L251" s="19"/>
    </row>
    <row r="252" spans="1:12" x14ac:dyDescent="0.25">
      <c r="A252" s="32"/>
      <c r="B252" s="27"/>
      <c r="C252" s="28"/>
      <c r="D252" s="27"/>
      <c r="E252" s="28"/>
      <c r="F252" s="27"/>
      <c r="G252" s="28"/>
      <c r="H252" s="27"/>
      <c r="I252" s="28"/>
      <c r="J252" s="27"/>
      <c r="K252" s="28"/>
      <c r="L252" s="19"/>
    </row>
    <row r="253" spans="1:12" x14ac:dyDescent="0.25">
      <c r="A253" s="32"/>
      <c r="B253" s="27"/>
      <c r="C253" s="28"/>
      <c r="D253" s="27"/>
      <c r="E253" s="28"/>
      <c r="F253" s="27"/>
      <c r="G253" s="28"/>
      <c r="H253" s="27"/>
      <c r="I253" s="28"/>
      <c r="J253" s="27"/>
      <c r="K253" s="28"/>
      <c r="L253" s="19"/>
    </row>
    <row r="254" spans="1:12" x14ac:dyDescent="0.25">
      <c r="A254" s="32"/>
      <c r="B254" s="27"/>
      <c r="C254" s="28"/>
      <c r="D254" s="27"/>
      <c r="E254" s="28"/>
      <c r="F254" s="27"/>
      <c r="G254" s="28"/>
      <c r="H254" s="27"/>
      <c r="I254" s="28"/>
      <c r="J254" s="27"/>
      <c r="K254" s="28"/>
      <c r="L254" s="19"/>
    </row>
    <row r="255" spans="1:12" x14ac:dyDescent="0.25">
      <c r="A255" s="32"/>
      <c r="B255" s="27"/>
      <c r="C255" s="28"/>
      <c r="D255" s="27"/>
      <c r="E255" s="28"/>
      <c r="F255" s="27"/>
      <c r="G255" s="28"/>
      <c r="H255" s="27"/>
      <c r="I255" s="28"/>
      <c r="J255" s="27"/>
      <c r="K255" s="28"/>
      <c r="L255" s="19"/>
    </row>
    <row r="256" spans="1:12" x14ac:dyDescent="0.25">
      <c r="A256" s="32"/>
      <c r="B256" s="27"/>
      <c r="C256" s="28"/>
      <c r="D256" s="27"/>
      <c r="E256" s="28"/>
      <c r="F256" s="27"/>
      <c r="G256" s="28"/>
      <c r="H256" s="27"/>
      <c r="I256" s="28"/>
      <c r="J256" s="27"/>
      <c r="K256" s="28"/>
      <c r="L256" s="19"/>
    </row>
    <row r="257" spans="1:12" x14ac:dyDescent="0.25">
      <c r="A257" s="32"/>
      <c r="B257" s="27"/>
      <c r="C257" s="28"/>
      <c r="D257" s="27"/>
      <c r="E257" s="28"/>
      <c r="F257" s="27"/>
      <c r="G257" s="28"/>
      <c r="H257" s="27"/>
      <c r="I257" s="28"/>
      <c r="J257" s="27"/>
      <c r="K257" s="28"/>
      <c r="L257" s="19"/>
    </row>
    <row r="258" spans="1:12" x14ac:dyDescent="0.25">
      <c r="A258" s="32"/>
      <c r="B258" s="27"/>
      <c r="C258" s="28"/>
      <c r="D258" s="27"/>
      <c r="E258" s="28"/>
      <c r="F258" s="27"/>
      <c r="G258" s="28"/>
      <c r="H258" s="27"/>
      <c r="I258" s="28"/>
      <c r="J258" s="27"/>
      <c r="K258" s="28"/>
      <c r="L258" s="19"/>
    </row>
    <row r="259" spans="1:12" x14ac:dyDescent="0.25">
      <c r="A259" s="32"/>
      <c r="B259" s="27"/>
      <c r="C259" s="28"/>
      <c r="D259" s="27"/>
      <c r="E259" s="28"/>
      <c r="F259" s="27"/>
      <c r="G259" s="28"/>
      <c r="H259" s="27"/>
      <c r="I259" s="28"/>
      <c r="J259" s="27"/>
      <c r="K259" s="28"/>
      <c r="L259" s="19"/>
    </row>
    <row r="260" spans="1:12" x14ac:dyDescent="0.25">
      <c r="A260" s="32"/>
      <c r="B260" s="27"/>
      <c r="C260" s="28"/>
      <c r="D260" s="27"/>
      <c r="E260" s="28"/>
      <c r="F260" s="27"/>
      <c r="G260" s="28"/>
      <c r="H260" s="27"/>
      <c r="I260" s="28"/>
      <c r="J260" s="27"/>
      <c r="K260" s="28"/>
      <c r="L260" s="19"/>
    </row>
    <row r="261" spans="1:12" x14ac:dyDescent="0.25">
      <c r="A261" s="32"/>
      <c r="B261" s="27"/>
      <c r="C261" s="28"/>
      <c r="D261" s="27"/>
      <c r="E261" s="28"/>
      <c r="F261" s="27"/>
      <c r="G261" s="28"/>
      <c r="H261" s="27"/>
      <c r="I261" s="28"/>
      <c r="J261" s="27"/>
      <c r="K261" s="28"/>
      <c r="L261" s="19"/>
    </row>
    <row r="262" spans="1:12" x14ac:dyDescent="0.25">
      <c r="A262" s="32"/>
      <c r="B262" s="27"/>
      <c r="C262" s="28"/>
      <c r="D262" s="27"/>
      <c r="E262" s="28"/>
      <c r="F262" s="27"/>
      <c r="G262" s="28"/>
      <c r="H262" s="27"/>
      <c r="I262" s="28"/>
      <c r="J262" s="27"/>
      <c r="K262" s="28"/>
      <c r="L262" s="19"/>
    </row>
    <row r="263" spans="1:12" x14ac:dyDescent="0.25">
      <c r="A263" s="32"/>
      <c r="B263" s="27"/>
      <c r="C263" s="28"/>
      <c r="D263" s="27"/>
      <c r="E263" s="28"/>
      <c r="F263" s="27"/>
      <c r="G263" s="28"/>
      <c r="H263" s="27"/>
      <c r="I263" s="28"/>
      <c r="J263" s="27"/>
      <c r="K263" s="28"/>
      <c r="L263" s="19"/>
    </row>
    <row r="264" spans="1:12" x14ac:dyDescent="0.25">
      <c r="A264" s="32"/>
      <c r="B264" s="27"/>
      <c r="C264" s="28"/>
      <c r="D264" s="27"/>
      <c r="E264" s="28"/>
      <c r="F264" s="27"/>
      <c r="G264" s="28"/>
      <c r="H264" s="27"/>
      <c r="I264" s="28"/>
      <c r="J264" s="27"/>
      <c r="K264" s="28"/>
      <c r="L264" s="19"/>
    </row>
    <row r="265" spans="1:12" x14ac:dyDescent="0.25">
      <c r="A265" s="32"/>
      <c r="B265" s="27"/>
      <c r="C265" s="28"/>
      <c r="D265" s="27"/>
      <c r="E265" s="28"/>
      <c r="F265" s="27"/>
      <c r="G265" s="28"/>
      <c r="H265" s="27"/>
      <c r="I265" s="28"/>
      <c r="J265" s="27"/>
      <c r="K265" s="28"/>
      <c r="L265" s="19"/>
    </row>
    <row r="266" spans="1:12" x14ac:dyDescent="0.25">
      <c r="A266" s="32"/>
      <c r="B266" s="27"/>
      <c r="C266" s="28"/>
      <c r="D266" s="27"/>
      <c r="E266" s="28"/>
      <c r="F266" s="27"/>
      <c r="G266" s="28"/>
      <c r="H266" s="27"/>
      <c r="I266" s="28"/>
      <c r="J266" s="27"/>
      <c r="K266" s="28"/>
      <c r="L266" s="19"/>
    </row>
    <row r="267" spans="1:12" x14ac:dyDescent="0.25">
      <c r="A267" s="32"/>
      <c r="B267" s="27"/>
      <c r="C267" s="28"/>
      <c r="D267" s="27"/>
      <c r="E267" s="28"/>
      <c r="F267" s="27"/>
      <c r="G267" s="28"/>
      <c r="H267" s="27"/>
      <c r="I267" s="28"/>
      <c r="J267" s="27"/>
      <c r="K267" s="28"/>
      <c r="L267" s="19"/>
    </row>
    <row r="268" spans="1:12" x14ac:dyDescent="0.25">
      <c r="A268" s="32"/>
      <c r="B268" s="27"/>
      <c r="C268" s="28"/>
      <c r="D268" s="27"/>
      <c r="E268" s="28"/>
      <c r="F268" s="27"/>
      <c r="G268" s="28"/>
      <c r="H268" s="27"/>
      <c r="I268" s="28"/>
      <c r="J268" s="27"/>
      <c r="K268" s="28"/>
      <c r="L268" s="19"/>
    </row>
    <row r="269" spans="1:12" x14ac:dyDescent="0.25">
      <c r="A269" s="32"/>
      <c r="B269" s="27"/>
      <c r="C269" s="28"/>
      <c r="D269" s="27"/>
      <c r="E269" s="28"/>
      <c r="F269" s="27"/>
      <c r="G269" s="28"/>
      <c r="H269" s="27"/>
      <c r="I269" s="28"/>
      <c r="J269" s="27"/>
      <c r="K269" s="28"/>
      <c r="L269" s="19"/>
    </row>
    <row r="270" spans="1:12" x14ac:dyDescent="0.25">
      <c r="A270" s="32"/>
      <c r="B270" s="27"/>
      <c r="C270" s="28"/>
      <c r="D270" s="27"/>
      <c r="E270" s="28"/>
      <c r="F270" s="27"/>
      <c r="G270" s="28"/>
      <c r="H270" s="27"/>
      <c r="I270" s="28"/>
      <c r="J270" s="27"/>
      <c r="K270" s="28"/>
      <c r="L270" s="19"/>
    </row>
    <row r="271" spans="1:12" x14ac:dyDescent="0.25">
      <c r="A271" s="32"/>
      <c r="B271" s="27"/>
      <c r="C271" s="28"/>
      <c r="D271" s="27"/>
      <c r="E271" s="28"/>
      <c r="F271" s="27"/>
      <c r="G271" s="28"/>
      <c r="H271" s="27"/>
      <c r="I271" s="28"/>
      <c r="J271" s="27"/>
      <c r="K271" s="28"/>
      <c r="L271" s="19"/>
    </row>
    <row r="272" spans="1:12" x14ac:dyDescent="0.25">
      <c r="A272" s="32"/>
      <c r="B272" s="27"/>
      <c r="C272" s="28"/>
      <c r="D272" s="27"/>
      <c r="E272" s="28"/>
      <c r="F272" s="27"/>
      <c r="G272" s="28"/>
      <c r="H272" s="27"/>
      <c r="I272" s="28"/>
      <c r="J272" s="27"/>
      <c r="K272" s="28"/>
      <c r="L272" s="19"/>
    </row>
    <row r="273" spans="1:12" x14ac:dyDescent="0.25">
      <c r="A273" s="32"/>
      <c r="B273" s="27"/>
      <c r="C273" s="28"/>
      <c r="D273" s="27"/>
      <c r="E273" s="28"/>
      <c r="F273" s="27"/>
      <c r="G273" s="28"/>
      <c r="H273" s="27"/>
      <c r="I273" s="28"/>
      <c r="J273" s="27"/>
      <c r="K273" s="28"/>
      <c r="L273" s="19"/>
    </row>
    <row r="274" spans="1:12" x14ac:dyDescent="0.25">
      <c r="A274" s="32"/>
      <c r="B274" s="27"/>
      <c r="C274" s="28"/>
      <c r="D274" s="27"/>
      <c r="E274" s="28"/>
      <c r="F274" s="27"/>
      <c r="G274" s="28"/>
      <c r="H274" s="27"/>
      <c r="I274" s="28"/>
      <c r="J274" s="27"/>
      <c r="K274" s="28"/>
      <c r="L274" s="19"/>
    </row>
    <row r="275" spans="1:12" x14ac:dyDescent="0.25">
      <c r="A275" s="32"/>
      <c r="B275" s="27"/>
      <c r="C275" s="28"/>
      <c r="D275" s="27"/>
      <c r="E275" s="28"/>
      <c r="F275" s="27"/>
      <c r="G275" s="28"/>
      <c r="H275" s="27"/>
      <c r="I275" s="28"/>
      <c r="J275" s="27"/>
      <c r="K275" s="28"/>
      <c r="L275" s="19"/>
    </row>
    <row r="276" spans="1:12" x14ac:dyDescent="0.25">
      <c r="A276" s="32"/>
      <c r="B276" s="27"/>
      <c r="C276" s="28"/>
      <c r="D276" s="27"/>
      <c r="E276" s="28"/>
      <c r="F276" s="27"/>
      <c r="G276" s="28"/>
      <c r="H276" s="27"/>
      <c r="I276" s="28"/>
      <c r="J276" s="27"/>
      <c r="K276" s="28"/>
      <c r="L276" s="19"/>
    </row>
    <row r="277" spans="1:12" x14ac:dyDescent="0.25">
      <c r="A277" s="32"/>
      <c r="B277" s="27"/>
      <c r="C277" s="28"/>
      <c r="D277" s="27"/>
      <c r="E277" s="28"/>
      <c r="F277" s="27"/>
      <c r="G277" s="28"/>
      <c r="H277" s="27"/>
      <c r="I277" s="28"/>
      <c r="J277" s="27"/>
      <c r="K277" s="28"/>
      <c r="L277" s="19"/>
    </row>
    <row r="278" spans="1:12" x14ac:dyDescent="0.25">
      <c r="A278" s="32"/>
      <c r="B278" s="27"/>
      <c r="C278" s="28"/>
      <c r="D278" s="27"/>
      <c r="E278" s="28"/>
      <c r="F278" s="27"/>
      <c r="G278" s="28"/>
      <c r="H278" s="27"/>
      <c r="I278" s="28"/>
      <c r="J278" s="27"/>
      <c r="K278" s="28"/>
      <c r="L278" s="19"/>
    </row>
    <row r="279" spans="1:12" x14ac:dyDescent="0.25">
      <c r="A279" s="32"/>
      <c r="B279" s="27"/>
      <c r="C279" s="28"/>
      <c r="D279" s="27"/>
      <c r="E279" s="28"/>
      <c r="F279" s="27"/>
      <c r="G279" s="28"/>
      <c r="H279" s="27"/>
      <c r="I279" s="28"/>
      <c r="J279" s="27"/>
      <c r="K279" s="28"/>
      <c r="L279" s="19"/>
    </row>
    <row r="280" spans="1:12" x14ac:dyDescent="0.25">
      <c r="A280" s="32"/>
      <c r="B280" s="27"/>
      <c r="C280" s="28"/>
      <c r="D280" s="27"/>
      <c r="E280" s="28"/>
      <c r="F280" s="27"/>
      <c r="G280" s="28"/>
      <c r="H280" s="27"/>
      <c r="I280" s="28"/>
      <c r="J280" s="27"/>
      <c r="K280" s="28"/>
      <c r="L280" s="19"/>
    </row>
    <row r="281" spans="1:12" x14ac:dyDescent="0.25">
      <c r="A281" s="32"/>
      <c r="B281" s="27"/>
      <c r="C281" s="28"/>
      <c r="D281" s="27"/>
      <c r="E281" s="28"/>
      <c r="F281" s="27"/>
      <c r="G281" s="28"/>
      <c r="H281" s="27"/>
      <c r="I281" s="28"/>
      <c r="J281" s="27"/>
      <c r="K281" s="28"/>
      <c r="L281" s="19"/>
    </row>
    <row r="282" spans="1:12" x14ac:dyDescent="0.25">
      <c r="A282" s="32"/>
      <c r="B282" s="27"/>
      <c r="C282" s="28"/>
      <c r="D282" s="27"/>
      <c r="E282" s="28"/>
      <c r="F282" s="27"/>
      <c r="G282" s="28"/>
      <c r="H282" s="27"/>
      <c r="I282" s="28"/>
      <c r="J282" s="27"/>
      <c r="K282" s="28"/>
      <c r="L282" s="19"/>
    </row>
    <row r="283" spans="1:12" x14ac:dyDescent="0.25">
      <c r="A283" s="32"/>
      <c r="B283" s="27"/>
      <c r="C283" s="28"/>
      <c r="D283" s="27"/>
      <c r="E283" s="28"/>
      <c r="F283" s="27"/>
      <c r="G283" s="28"/>
      <c r="H283" s="27"/>
      <c r="I283" s="28"/>
      <c r="J283" s="27"/>
      <c r="K283" s="28"/>
      <c r="L283" s="19"/>
    </row>
    <row r="284" spans="1:12" x14ac:dyDescent="0.25">
      <c r="A284" s="32"/>
      <c r="B284" s="27"/>
      <c r="C284" s="28"/>
      <c r="D284" s="27"/>
      <c r="E284" s="28"/>
      <c r="F284" s="27"/>
      <c r="G284" s="28"/>
      <c r="H284" s="27"/>
      <c r="I284" s="28"/>
      <c r="J284" s="27"/>
      <c r="K284" s="28"/>
      <c r="L284" s="19"/>
    </row>
    <row r="285" spans="1:12" x14ac:dyDescent="0.25">
      <c r="A285" s="32"/>
      <c r="B285" s="27"/>
      <c r="C285" s="28"/>
      <c r="D285" s="27"/>
      <c r="E285" s="28"/>
      <c r="F285" s="27"/>
      <c r="G285" s="28"/>
      <c r="H285" s="27"/>
      <c r="I285" s="28"/>
      <c r="J285" s="27"/>
      <c r="K285" s="28"/>
      <c r="L285" s="19"/>
    </row>
    <row r="286" spans="1:12" x14ac:dyDescent="0.25">
      <c r="A286" s="32"/>
      <c r="B286" s="27"/>
      <c r="C286" s="28"/>
      <c r="D286" s="27"/>
      <c r="E286" s="28"/>
      <c r="F286" s="27"/>
      <c r="G286" s="28"/>
      <c r="H286" s="27"/>
      <c r="I286" s="28"/>
      <c r="J286" s="27"/>
      <c r="K286" s="28"/>
      <c r="L286" s="19"/>
    </row>
    <row r="287" spans="1:12" x14ac:dyDescent="0.25">
      <c r="A287" s="32"/>
      <c r="B287" s="27"/>
      <c r="C287" s="28"/>
      <c r="D287" s="27"/>
      <c r="E287" s="28"/>
      <c r="F287" s="27"/>
      <c r="G287" s="28"/>
      <c r="H287" s="27"/>
      <c r="I287" s="28"/>
      <c r="J287" s="27"/>
      <c r="K287" s="28"/>
      <c r="L287" s="19"/>
    </row>
    <row r="288" spans="1:12" x14ac:dyDescent="0.25">
      <c r="A288" s="32"/>
      <c r="B288" s="27"/>
      <c r="C288" s="28"/>
      <c r="D288" s="27"/>
      <c r="E288" s="28"/>
      <c r="F288" s="27"/>
      <c r="G288" s="28"/>
      <c r="H288" s="27"/>
      <c r="I288" s="28"/>
      <c r="J288" s="27"/>
      <c r="K288" s="28"/>
      <c r="L288" s="19"/>
    </row>
    <row r="289" spans="1:12" x14ac:dyDescent="0.25">
      <c r="A289" s="32"/>
      <c r="B289" s="27"/>
      <c r="C289" s="28"/>
      <c r="D289" s="27"/>
      <c r="E289" s="28"/>
      <c r="F289" s="27"/>
      <c r="G289" s="28"/>
      <c r="H289" s="27"/>
      <c r="I289" s="28"/>
      <c r="J289" s="27"/>
      <c r="K289" s="28"/>
      <c r="L289" s="19"/>
    </row>
    <row r="290" spans="1:12" x14ac:dyDescent="0.25">
      <c r="A290" s="32"/>
      <c r="B290" s="27"/>
      <c r="C290" s="28"/>
      <c r="D290" s="27"/>
      <c r="E290" s="28"/>
      <c r="F290" s="27"/>
      <c r="G290" s="28"/>
      <c r="H290" s="27"/>
      <c r="I290" s="28"/>
      <c r="J290" s="27"/>
      <c r="K290" s="28"/>
      <c r="L290" s="19"/>
    </row>
    <row r="291" spans="1:12" x14ac:dyDescent="0.25">
      <c r="A291" s="32"/>
      <c r="B291" s="27"/>
      <c r="C291" s="28"/>
      <c r="D291" s="27"/>
      <c r="E291" s="28"/>
      <c r="F291" s="27"/>
      <c r="G291" s="28"/>
      <c r="H291" s="27"/>
      <c r="I291" s="28"/>
      <c r="J291" s="27"/>
      <c r="K291" s="28"/>
      <c r="L291" s="19"/>
    </row>
    <row r="292" spans="1:12" x14ac:dyDescent="0.25">
      <c r="A292" s="32"/>
      <c r="B292" s="27"/>
      <c r="C292" s="28"/>
      <c r="D292" s="27"/>
      <c r="E292" s="28"/>
      <c r="F292" s="27"/>
      <c r="G292" s="28"/>
      <c r="H292" s="27"/>
      <c r="I292" s="28"/>
      <c r="J292" s="27"/>
      <c r="K292" s="28"/>
      <c r="L292" s="19"/>
    </row>
    <row r="293" spans="1:12" x14ac:dyDescent="0.25">
      <c r="A293" s="32"/>
      <c r="B293" s="27"/>
      <c r="C293" s="28"/>
      <c r="D293" s="27"/>
      <c r="E293" s="28"/>
      <c r="F293" s="27"/>
      <c r="G293" s="28"/>
      <c r="H293" s="27"/>
      <c r="I293" s="28"/>
      <c r="J293" s="27"/>
      <c r="K293" s="28"/>
      <c r="L293" s="19"/>
    </row>
    <row r="294" spans="1:12" x14ac:dyDescent="0.25">
      <c r="A294" s="32"/>
      <c r="B294" s="27"/>
      <c r="C294" s="28"/>
      <c r="D294" s="27"/>
      <c r="E294" s="28"/>
      <c r="F294" s="27"/>
      <c r="G294" s="28"/>
      <c r="H294" s="27"/>
      <c r="I294" s="28"/>
      <c r="J294" s="27"/>
      <c r="K294" s="28"/>
      <c r="L294" s="19"/>
    </row>
    <row r="295" spans="1:12" x14ac:dyDescent="0.25">
      <c r="A295" s="32"/>
      <c r="B295" s="27"/>
      <c r="C295" s="28"/>
      <c r="D295" s="27"/>
      <c r="E295" s="28"/>
      <c r="F295" s="27"/>
      <c r="G295" s="28"/>
      <c r="H295" s="27"/>
      <c r="I295" s="28"/>
      <c r="J295" s="27"/>
      <c r="K295" s="28"/>
      <c r="L295" s="19"/>
    </row>
    <row r="296" spans="1:12" x14ac:dyDescent="0.25">
      <c r="A296" s="32"/>
      <c r="B296" s="27"/>
      <c r="C296" s="28"/>
      <c r="D296" s="27"/>
      <c r="E296" s="28"/>
      <c r="F296" s="27"/>
      <c r="G296" s="28"/>
      <c r="H296" s="27"/>
      <c r="I296" s="28"/>
      <c r="J296" s="27"/>
      <c r="K296" s="28"/>
      <c r="L296" s="19"/>
    </row>
    <row r="297" spans="1:12" x14ac:dyDescent="0.25">
      <c r="A297" s="32"/>
      <c r="B297" s="27"/>
      <c r="C297" s="28"/>
      <c r="D297" s="27"/>
      <c r="E297" s="28"/>
      <c r="F297" s="27"/>
      <c r="G297" s="28"/>
      <c r="H297" s="27"/>
      <c r="I297" s="28"/>
      <c r="J297" s="27"/>
      <c r="K297" s="28"/>
      <c r="L297" s="19"/>
    </row>
    <row r="298" spans="1:12" x14ac:dyDescent="0.25">
      <c r="A298" s="32"/>
      <c r="B298" s="27"/>
      <c r="C298" s="28"/>
      <c r="D298" s="27"/>
      <c r="E298" s="28"/>
      <c r="F298" s="27"/>
      <c r="G298" s="28"/>
      <c r="H298" s="27"/>
      <c r="I298" s="28"/>
      <c r="J298" s="27"/>
      <c r="K298" s="28"/>
      <c r="L298" s="19"/>
    </row>
    <row r="299" spans="1:12" x14ac:dyDescent="0.25">
      <c r="A299" s="32"/>
      <c r="B299" s="27"/>
      <c r="C299" s="28"/>
      <c r="D299" s="27"/>
      <c r="E299" s="28"/>
      <c r="F299" s="27"/>
      <c r="G299" s="28"/>
      <c r="H299" s="27"/>
      <c r="I299" s="28"/>
      <c r="J299" s="27"/>
      <c r="K299" s="28"/>
      <c r="L299" s="19"/>
    </row>
    <row r="300" spans="1:12" x14ac:dyDescent="0.25">
      <c r="A300" s="32"/>
      <c r="B300" s="27"/>
      <c r="C300" s="28"/>
      <c r="D300" s="27"/>
      <c r="E300" s="28"/>
      <c r="F300" s="27"/>
      <c r="G300" s="28"/>
      <c r="H300" s="27"/>
      <c r="I300" s="28"/>
      <c r="J300" s="27"/>
      <c r="K300" s="28"/>
      <c r="L300" s="19"/>
    </row>
    <row r="301" spans="1:12" x14ac:dyDescent="0.25">
      <c r="A301" s="32"/>
      <c r="B301" s="27"/>
      <c r="C301" s="28"/>
      <c r="D301" s="27"/>
      <c r="E301" s="28"/>
      <c r="F301" s="27"/>
      <c r="G301" s="28"/>
      <c r="H301" s="27"/>
      <c r="I301" s="28"/>
      <c r="J301" s="27"/>
      <c r="K301" s="28"/>
      <c r="L301" s="19"/>
    </row>
    <row r="302" spans="1:12" x14ac:dyDescent="0.25">
      <c r="A302" s="32"/>
      <c r="B302" s="27"/>
      <c r="C302" s="28"/>
      <c r="D302" s="27"/>
      <c r="E302" s="28"/>
      <c r="F302" s="27"/>
      <c r="G302" s="28"/>
      <c r="H302" s="27"/>
      <c r="I302" s="28"/>
      <c r="J302" s="27"/>
      <c r="K302" s="28"/>
      <c r="L302" s="19"/>
    </row>
    <row r="303" spans="1:12" x14ac:dyDescent="0.25">
      <c r="A303" s="32"/>
      <c r="B303" s="27"/>
      <c r="C303" s="28"/>
      <c r="D303" s="27"/>
      <c r="E303" s="28"/>
      <c r="F303" s="27"/>
      <c r="G303" s="28"/>
      <c r="H303" s="27"/>
      <c r="I303" s="28"/>
      <c r="J303" s="27"/>
      <c r="K303" s="28"/>
      <c r="L303" s="19"/>
    </row>
    <row r="304" spans="1:12" x14ac:dyDescent="0.25">
      <c r="A304" s="32"/>
      <c r="B304" s="27"/>
      <c r="C304" s="28"/>
      <c r="D304" s="27"/>
      <c r="E304" s="28"/>
      <c r="F304" s="27"/>
      <c r="G304" s="28"/>
      <c r="H304" s="27"/>
      <c r="I304" s="28"/>
      <c r="J304" s="27"/>
      <c r="K304" s="28"/>
      <c r="L304" s="19"/>
    </row>
    <row r="305" spans="1:12" x14ac:dyDescent="0.25">
      <c r="A305" s="32"/>
      <c r="B305" s="27"/>
      <c r="C305" s="28"/>
      <c r="D305" s="27"/>
      <c r="E305" s="28"/>
      <c r="F305" s="27"/>
      <c r="G305" s="28"/>
      <c r="H305" s="27"/>
      <c r="I305" s="28"/>
      <c r="J305" s="27"/>
      <c r="K305" s="28"/>
      <c r="L305" s="19"/>
    </row>
    <row r="306" spans="1:12" x14ac:dyDescent="0.25">
      <c r="A306" s="32"/>
      <c r="B306" s="27"/>
      <c r="C306" s="28"/>
      <c r="D306" s="27"/>
      <c r="E306" s="28"/>
      <c r="F306" s="27"/>
      <c r="G306" s="28"/>
      <c r="H306" s="27"/>
      <c r="I306" s="28"/>
      <c r="J306" s="27"/>
      <c r="K306" s="28"/>
      <c r="L306" s="19"/>
    </row>
    <row r="307" spans="1:12" x14ac:dyDescent="0.25">
      <c r="A307" s="32"/>
      <c r="B307" s="27"/>
      <c r="C307" s="28"/>
      <c r="D307" s="27"/>
      <c r="E307" s="28"/>
      <c r="F307" s="27"/>
      <c r="G307" s="28"/>
      <c r="H307" s="27"/>
      <c r="I307" s="28"/>
      <c r="J307" s="27"/>
      <c r="K307" s="28"/>
      <c r="L307" s="19"/>
    </row>
    <row r="308" spans="1:12" x14ac:dyDescent="0.25">
      <c r="A308" s="32"/>
      <c r="B308" s="27"/>
      <c r="C308" s="28"/>
      <c r="D308" s="27"/>
      <c r="E308" s="28"/>
      <c r="F308" s="27"/>
      <c r="G308" s="28"/>
      <c r="H308" s="27"/>
      <c r="I308" s="28"/>
      <c r="J308" s="27"/>
      <c r="K308" s="28"/>
      <c r="L308" s="19"/>
    </row>
    <row r="309" spans="1:12" x14ac:dyDescent="0.25">
      <c r="A309" s="32"/>
      <c r="B309" s="27"/>
      <c r="C309" s="28"/>
      <c r="D309" s="27"/>
      <c r="E309" s="28"/>
      <c r="F309" s="27"/>
      <c r="G309" s="28"/>
      <c r="H309" s="27"/>
      <c r="I309" s="28"/>
      <c r="J309" s="27"/>
      <c r="K309" s="28"/>
      <c r="L309" s="19"/>
    </row>
    <row r="310" spans="1:12" x14ac:dyDescent="0.25">
      <c r="A310" s="32"/>
      <c r="B310" s="27"/>
      <c r="C310" s="28"/>
      <c r="D310" s="27"/>
      <c r="E310" s="28"/>
      <c r="F310" s="27"/>
      <c r="G310" s="28"/>
      <c r="H310" s="27"/>
      <c r="I310" s="28"/>
      <c r="J310" s="27"/>
      <c r="K310" s="28"/>
      <c r="L310" s="19"/>
    </row>
    <row r="311" spans="1:12" x14ac:dyDescent="0.25">
      <c r="A311" s="32"/>
      <c r="B311" s="27"/>
      <c r="C311" s="28"/>
      <c r="D311" s="27"/>
      <c r="E311" s="28"/>
      <c r="F311" s="27"/>
      <c r="G311" s="28"/>
      <c r="H311" s="27"/>
      <c r="I311" s="28"/>
      <c r="J311" s="27"/>
      <c r="K311" s="28"/>
      <c r="L311" s="19"/>
    </row>
    <row r="312" spans="1:12" x14ac:dyDescent="0.25">
      <c r="A312" s="32"/>
      <c r="B312" s="27"/>
      <c r="C312" s="28"/>
      <c r="D312" s="27"/>
      <c r="E312" s="28"/>
      <c r="F312" s="27"/>
      <c r="G312" s="28"/>
      <c r="H312" s="27"/>
      <c r="I312" s="28"/>
      <c r="J312" s="27"/>
      <c r="K312" s="28"/>
      <c r="L312" s="19"/>
    </row>
    <row r="313" spans="1:12" x14ac:dyDescent="0.25">
      <c r="A313" s="32"/>
      <c r="B313" s="27"/>
      <c r="C313" s="28"/>
      <c r="D313" s="27"/>
      <c r="E313" s="28"/>
      <c r="F313" s="27"/>
      <c r="G313" s="28"/>
      <c r="H313" s="27"/>
      <c r="I313" s="28"/>
      <c r="J313" s="27"/>
      <c r="K313" s="28"/>
      <c r="L313" s="19"/>
    </row>
    <row r="314" spans="1:12" x14ac:dyDescent="0.25">
      <c r="A314" s="32"/>
      <c r="B314" s="27"/>
      <c r="C314" s="28"/>
      <c r="D314" s="27"/>
      <c r="E314" s="28"/>
      <c r="F314" s="27"/>
      <c r="G314" s="28"/>
      <c r="H314" s="27"/>
      <c r="I314" s="28"/>
      <c r="J314" s="27"/>
      <c r="K314" s="28"/>
      <c r="L314" s="19"/>
    </row>
    <row r="315" spans="1:12" x14ac:dyDescent="0.25">
      <c r="A315" s="32"/>
      <c r="B315" s="27"/>
      <c r="C315" s="28"/>
      <c r="D315" s="27"/>
      <c r="E315" s="28"/>
      <c r="F315" s="27"/>
      <c r="G315" s="28"/>
      <c r="H315" s="27"/>
      <c r="I315" s="28"/>
      <c r="J315" s="27"/>
      <c r="K315" s="28"/>
      <c r="L315" s="19"/>
    </row>
    <row r="316" spans="1:12" x14ac:dyDescent="0.25">
      <c r="A316" s="32"/>
      <c r="B316" s="27"/>
      <c r="C316" s="28"/>
      <c r="D316" s="27"/>
      <c r="E316" s="28"/>
      <c r="F316" s="27"/>
      <c r="G316" s="28"/>
      <c r="H316" s="27"/>
      <c r="I316" s="28"/>
      <c r="J316" s="27"/>
      <c r="K316" s="28"/>
      <c r="L316" s="19"/>
    </row>
    <row r="317" spans="1:12" x14ac:dyDescent="0.25">
      <c r="A317" s="32"/>
      <c r="B317" s="27"/>
      <c r="C317" s="28"/>
      <c r="D317" s="27"/>
      <c r="E317" s="28"/>
      <c r="F317" s="27"/>
      <c r="G317" s="28"/>
      <c r="H317" s="27"/>
      <c r="I317" s="28"/>
      <c r="J317" s="27"/>
      <c r="K317" s="28"/>
      <c r="L317" s="19"/>
    </row>
    <row r="318" spans="1:12" x14ac:dyDescent="0.25">
      <c r="A318" s="32"/>
      <c r="B318" s="27"/>
      <c r="C318" s="28"/>
      <c r="D318" s="27"/>
      <c r="E318" s="28"/>
      <c r="F318" s="27"/>
      <c r="G318" s="28"/>
      <c r="H318" s="27"/>
      <c r="I318" s="28"/>
      <c r="J318" s="27"/>
      <c r="K318" s="28"/>
      <c r="L318" s="19"/>
    </row>
    <row r="319" spans="1:12" x14ac:dyDescent="0.25">
      <c r="A319" s="32"/>
      <c r="B319" s="27"/>
      <c r="C319" s="28"/>
      <c r="D319" s="27"/>
      <c r="E319" s="28"/>
      <c r="F319" s="27"/>
      <c r="G319" s="28"/>
      <c r="H319" s="27"/>
      <c r="I319" s="28"/>
      <c r="J319" s="27"/>
      <c r="K319" s="28"/>
      <c r="L319" s="19"/>
    </row>
    <row r="320" spans="1:12" x14ac:dyDescent="0.25">
      <c r="A320" s="32"/>
      <c r="B320" s="27"/>
      <c r="C320" s="28"/>
      <c r="D320" s="27"/>
      <c r="E320" s="28"/>
      <c r="F320" s="27"/>
      <c r="G320" s="28"/>
      <c r="H320" s="27"/>
      <c r="I320" s="28"/>
      <c r="J320" s="27"/>
      <c r="K320" s="28"/>
      <c r="L320" s="19"/>
    </row>
    <row r="321" spans="1:12" x14ac:dyDescent="0.25">
      <c r="A321" s="32"/>
      <c r="B321" s="27"/>
      <c r="C321" s="28"/>
      <c r="D321" s="27"/>
      <c r="E321" s="28"/>
      <c r="F321" s="27"/>
      <c r="G321" s="28"/>
      <c r="H321" s="27"/>
      <c r="I321" s="28"/>
      <c r="J321" s="27"/>
      <c r="K321" s="28"/>
      <c r="L321" s="19"/>
    </row>
    <row r="322" spans="1:12" x14ac:dyDescent="0.25">
      <c r="A322" s="32"/>
      <c r="B322" s="27"/>
      <c r="C322" s="28"/>
      <c r="D322" s="27"/>
      <c r="E322" s="28"/>
      <c r="F322" s="27"/>
      <c r="G322" s="28"/>
      <c r="H322" s="27"/>
      <c r="I322" s="28"/>
      <c r="J322" s="27"/>
      <c r="K322" s="28"/>
      <c r="L322" s="19"/>
    </row>
    <row r="323" spans="1:12" x14ac:dyDescent="0.25">
      <c r="A323" s="32"/>
      <c r="B323" s="27"/>
      <c r="C323" s="28"/>
      <c r="D323" s="27"/>
      <c r="E323" s="28"/>
      <c r="F323" s="27"/>
      <c r="G323" s="28"/>
      <c r="H323" s="27"/>
      <c r="I323" s="28"/>
      <c r="J323" s="27"/>
      <c r="K323" s="28"/>
      <c r="L323" s="19"/>
    </row>
    <row r="324" spans="1:12" x14ac:dyDescent="0.25">
      <c r="A324" s="32"/>
      <c r="B324" s="27"/>
      <c r="C324" s="28"/>
      <c r="D324" s="27"/>
      <c r="E324" s="28"/>
      <c r="F324" s="27"/>
      <c r="G324" s="28"/>
      <c r="H324" s="27"/>
      <c r="I324" s="28"/>
      <c r="J324" s="27"/>
      <c r="K324" s="28"/>
      <c r="L324" s="19"/>
    </row>
    <row r="325" spans="1:12" x14ac:dyDescent="0.25">
      <c r="A325" s="32"/>
      <c r="B325" s="27"/>
      <c r="C325" s="28"/>
      <c r="D325" s="27"/>
      <c r="E325" s="28"/>
      <c r="F325" s="27"/>
      <c r="G325" s="28"/>
      <c r="H325" s="27"/>
      <c r="I325" s="28"/>
      <c r="J325" s="27"/>
      <c r="K325" s="28"/>
      <c r="L325" s="19"/>
    </row>
    <row r="326" spans="1:12" x14ac:dyDescent="0.25">
      <c r="A326" s="32"/>
      <c r="B326" s="27"/>
      <c r="C326" s="28"/>
      <c r="D326" s="27"/>
      <c r="E326" s="28"/>
      <c r="F326" s="27"/>
      <c r="G326" s="28"/>
      <c r="H326" s="27"/>
      <c r="I326" s="28"/>
      <c r="J326" s="27"/>
      <c r="K326" s="28"/>
      <c r="L326" s="19"/>
    </row>
    <row r="327" spans="1:12" x14ac:dyDescent="0.25">
      <c r="A327" s="32"/>
      <c r="B327" s="27"/>
      <c r="C327" s="28"/>
      <c r="D327" s="27"/>
      <c r="E327" s="28"/>
      <c r="F327" s="27"/>
      <c r="G327" s="28"/>
      <c r="H327" s="27"/>
      <c r="I327" s="28"/>
      <c r="J327" s="27"/>
      <c r="K327" s="28"/>
      <c r="L327" s="19"/>
    </row>
    <row r="328" spans="1:12" x14ac:dyDescent="0.25">
      <c r="A328" s="32"/>
      <c r="B328" s="27"/>
      <c r="C328" s="28"/>
      <c r="D328" s="27"/>
      <c r="E328" s="28"/>
      <c r="F328" s="27"/>
      <c r="G328" s="28"/>
      <c r="H328" s="27"/>
      <c r="I328" s="28"/>
      <c r="J328" s="27"/>
      <c r="K328" s="28"/>
      <c r="L328" s="19"/>
    </row>
    <row r="329" spans="1:12" x14ac:dyDescent="0.25">
      <c r="A329" s="32"/>
      <c r="B329" s="27"/>
      <c r="C329" s="28"/>
      <c r="D329" s="27"/>
      <c r="E329" s="28"/>
      <c r="F329" s="27"/>
      <c r="G329" s="28"/>
      <c r="H329" s="27"/>
      <c r="I329" s="28"/>
      <c r="J329" s="27"/>
      <c r="K329" s="28"/>
      <c r="L329" s="19"/>
    </row>
    <row r="330" spans="1:12" x14ac:dyDescent="0.25">
      <c r="A330" s="32"/>
      <c r="B330" s="27"/>
      <c r="C330" s="28"/>
      <c r="D330" s="27"/>
      <c r="E330" s="28"/>
      <c r="F330" s="27"/>
      <c r="G330" s="28"/>
      <c r="H330" s="27"/>
      <c r="I330" s="28"/>
      <c r="J330" s="27"/>
      <c r="K330" s="28"/>
      <c r="L330" s="19"/>
    </row>
    <row r="331" spans="1:12" x14ac:dyDescent="0.25">
      <c r="A331" s="32"/>
      <c r="B331" s="27"/>
      <c r="C331" s="28"/>
      <c r="D331" s="27"/>
      <c r="E331" s="28"/>
      <c r="F331" s="27"/>
      <c r="G331" s="28"/>
      <c r="H331" s="27"/>
      <c r="I331" s="28"/>
      <c r="J331" s="27"/>
      <c r="K331" s="28"/>
      <c r="L331" s="19"/>
    </row>
    <row r="332" spans="1:12" x14ac:dyDescent="0.25">
      <c r="A332" s="32"/>
      <c r="B332" s="27"/>
      <c r="C332" s="28"/>
      <c r="D332" s="27"/>
      <c r="E332" s="28"/>
      <c r="F332" s="27"/>
      <c r="G332" s="28"/>
      <c r="H332" s="27"/>
      <c r="I332" s="28"/>
      <c r="J332" s="27"/>
      <c r="K332" s="28"/>
      <c r="L332" s="19"/>
    </row>
    <row r="333" spans="1:12" x14ac:dyDescent="0.25">
      <c r="A333" s="32"/>
      <c r="B333" s="27"/>
      <c r="C333" s="28"/>
      <c r="D333" s="27"/>
      <c r="E333" s="28"/>
      <c r="F333" s="27"/>
      <c r="G333" s="28"/>
      <c r="H333" s="27"/>
      <c r="I333" s="28"/>
      <c r="J333" s="27"/>
      <c r="K333" s="28"/>
      <c r="L333" s="19"/>
    </row>
    <row r="334" spans="1:12" x14ac:dyDescent="0.25">
      <c r="A334" s="32"/>
      <c r="B334" s="27"/>
      <c r="C334" s="28"/>
      <c r="D334" s="27"/>
      <c r="E334" s="28"/>
      <c r="F334" s="27"/>
      <c r="G334" s="28"/>
      <c r="H334" s="27"/>
      <c r="I334" s="28"/>
      <c r="J334" s="27"/>
      <c r="K334" s="28"/>
      <c r="L334" s="19"/>
    </row>
    <row r="335" spans="1:12" x14ac:dyDescent="0.25">
      <c r="A335" s="32"/>
      <c r="B335" s="27"/>
      <c r="C335" s="28"/>
      <c r="D335" s="27"/>
      <c r="E335" s="28"/>
      <c r="F335" s="27"/>
      <c r="G335" s="28"/>
      <c r="H335" s="27"/>
      <c r="I335" s="28"/>
      <c r="J335" s="27"/>
      <c r="K335" s="28"/>
      <c r="L335" s="19"/>
    </row>
    <row r="336" spans="1:12" x14ac:dyDescent="0.25">
      <c r="A336" s="32"/>
      <c r="B336" s="27"/>
      <c r="C336" s="28"/>
      <c r="D336" s="27"/>
      <c r="E336" s="28"/>
      <c r="F336" s="27"/>
      <c r="G336" s="28"/>
      <c r="H336" s="27"/>
      <c r="I336" s="28"/>
      <c r="J336" s="27"/>
      <c r="K336" s="28"/>
      <c r="L336" s="19"/>
    </row>
    <row r="337" spans="1:12" x14ac:dyDescent="0.25">
      <c r="A337" s="32"/>
      <c r="B337" s="27"/>
      <c r="C337" s="28"/>
      <c r="D337" s="27"/>
      <c r="E337" s="28"/>
      <c r="F337" s="27"/>
      <c r="G337" s="28"/>
      <c r="H337" s="27"/>
      <c r="I337" s="28"/>
      <c r="J337" s="27"/>
      <c r="K337" s="28"/>
      <c r="L337" s="19"/>
    </row>
    <row r="338" spans="1:12" x14ac:dyDescent="0.25">
      <c r="A338" s="32"/>
      <c r="B338" s="27"/>
      <c r="C338" s="28"/>
      <c r="D338" s="27"/>
      <c r="E338" s="28"/>
      <c r="F338" s="27"/>
      <c r="G338" s="28"/>
      <c r="H338" s="27"/>
      <c r="I338" s="28"/>
      <c r="J338" s="27"/>
      <c r="K338" s="28"/>
      <c r="L338" s="19"/>
    </row>
    <row r="339" spans="1:12" x14ac:dyDescent="0.25">
      <c r="A339" s="32"/>
      <c r="B339" s="27"/>
      <c r="C339" s="28"/>
      <c r="D339" s="27"/>
      <c r="E339" s="28"/>
      <c r="F339" s="27"/>
      <c r="G339" s="28"/>
      <c r="H339" s="27"/>
      <c r="I339" s="28"/>
      <c r="J339" s="27"/>
      <c r="K339" s="28"/>
      <c r="L339" s="19"/>
    </row>
    <row r="340" spans="1:12" x14ac:dyDescent="0.25">
      <c r="A340" s="32"/>
      <c r="B340" s="27"/>
      <c r="C340" s="28"/>
      <c r="D340" s="27"/>
      <c r="E340" s="28"/>
      <c r="F340" s="27"/>
      <c r="G340" s="28"/>
      <c r="H340" s="27"/>
      <c r="I340" s="28"/>
      <c r="J340" s="27"/>
      <c r="K340" s="28"/>
      <c r="L340" s="19"/>
    </row>
    <row r="341" spans="1:12" x14ac:dyDescent="0.25">
      <c r="A341" s="32"/>
      <c r="B341" s="27"/>
      <c r="C341" s="28"/>
      <c r="D341" s="27"/>
      <c r="E341" s="28"/>
      <c r="F341" s="27"/>
      <c r="G341" s="28"/>
      <c r="H341" s="27"/>
      <c r="I341" s="28"/>
      <c r="J341" s="27"/>
      <c r="K341" s="28"/>
      <c r="L341" s="19"/>
    </row>
    <row r="342" spans="1:12" x14ac:dyDescent="0.25">
      <c r="A342" s="32"/>
      <c r="B342" s="27"/>
      <c r="C342" s="28"/>
      <c r="D342" s="27"/>
      <c r="E342" s="28"/>
      <c r="F342" s="27"/>
      <c r="G342" s="28"/>
      <c r="H342" s="27"/>
      <c r="I342" s="28"/>
      <c r="J342" s="27"/>
      <c r="K342" s="28"/>
      <c r="L342" s="19"/>
    </row>
    <row r="343" spans="1:12" x14ac:dyDescent="0.25">
      <c r="A343" s="32"/>
      <c r="B343" s="27"/>
      <c r="C343" s="28"/>
      <c r="D343" s="27"/>
      <c r="E343" s="28"/>
      <c r="F343" s="27"/>
      <c r="G343" s="28"/>
      <c r="H343" s="27"/>
      <c r="I343" s="28"/>
      <c r="J343" s="27"/>
      <c r="K343" s="28"/>
      <c r="L343" s="19"/>
    </row>
    <row r="344" spans="1:12" x14ac:dyDescent="0.25">
      <c r="A344" s="32"/>
      <c r="B344" s="27"/>
      <c r="C344" s="28"/>
      <c r="D344" s="27"/>
      <c r="E344" s="28"/>
      <c r="F344" s="27"/>
      <c r="G344" s="28"/>
      <c r="H344" s="27"/>
      <c r="I344" s="28"/>
      <c r="J344" s="27"/>
      <c r="K344" s="28"/>
      <c r="L344" s="19"/>
    </row>
    <row r="345" spans="1:12" x14ac:dyDescent="0.25">
      <c r="A345" s="32"/>
      <c r="B345" s="27"/>
      <c r="C345" s="28"/>
      <c r="D345" s="27"/>
      <c r="E345" s="28"/>
      <c r="F345" s="27"/>
      <c r="G345" s="28"/>
      <c r="H345" s="27"/>
      <c r="I345" s="28"/>
      <c r="J345" s="27"/>
      <c r="K345" s="28"/>
      <c r="L345" s="19"/>
    </row>
    <row r="346" spans="1:12" x14ac:dyDescent="0.25">
      <c r="A346" s="32"/>
      <c r="B346" s="27"/>
      <c r="C346" s="28"/>
      <c r="D346" s="27"/>
      <c r="E346" s="28"/>
      <c r="F346" s="27"/>
      <c r="G346" s="28"/>
      <c r="H346" s="27"/>
      <c r="I346" s="28"/>
      <c r="J346" s="27"/>
      <c r="K346" s="28"/>
      <c r="L346" s="19"/>
    </row>
    <row r="347" spans="1:12" x14ac:dyDescent="0.25">
      <c r="A347" s="32"/>
      <c r="B347" s="27"/>
      <c r="C347" s="28"/>
      <c r="D347" s="27"/>
      <c r="E347" s="28"/>
      <c r="F347" s="27"/>
      <c r="G347" s="28"/>
      <c r="H347" s="27"/>
      <c r="I347" s="28"/>
      <c r="J347" s="27"/>
      <c r="K347" s="28"/>
      <c r="L347" s="19"/>
    </row>
    <row r="348" spans="1:12" x14ac:dyDescent="0.25">
      <c r="A348" s="32"/>
      <c r="B348" s="27"/>
      <c r="C348" s="28"/>
      <c r="D348" s="27"/>
      <c r="E348" s="28"/>
      <c r="F348" s="27"/>
      <c r="G348" s="28"/>
      <c r="H348" s="27"/>
      <c r="I348" s="28"/>
      <c r="J348" s="27"/>
      <c r="K348" s="28"/>
      <c r="L348" s="19"/>
    </row>
    <row r="349" spans="1:12" x14ac:dyDescent="0.25">
      <c r="A349" s="32"/>
      <c r="B349" s="27"/>
      <c r="C349" s="28"/>
      <c r="D349" s="27"/>
      <c r="E349" s="28"/>
      <c r="F349" s="27"/>
      <c r="G349" s="28"/>
      <c r="H349" s="27"/>
      <c r="I349" s="28"/>
      <c r="J349" s="27"/>
      <c r="K349" s="28"/>
      <c r="L349" s="19"/>
    </row>
    <row r="350" spans="1:12" x14ac:dyDescent="0.25">
      <c r="A350" s="32"/>
      <c r="B350" s="27"/>
      <c r="C350" s="28"/>
      <c r="D350" s="27"/>
      <c r="E350" s="28"/>
      <c r="F350" s="27"/>
      <c r="G350" s="28"/>
      <c r="H350" s="27"/>
      <c r="I350" s="28"/>
      <c r="J350" s="27"/>
      <c r="K350" s="28"/>
      <c r="L350" s="19"/>
    </row>
    <row r="351" spans="1:12" x14ac:dyDescent="0.25">
      <c r="A351" s="32"/>
      <c r="B351" s="27"/>
      <c r="C351" s="28"/>
      <c r="D351" s="27"/>
      <c r="E351" s="28"/>
      <c r="F351" s="27"/>
      <c r="G351" s="28"/>
      <c r="H351" s="27"/>
      <c r="I351" s="28"/>
      <c r="J351" s="27"/>
      <c r="K351" s="28"/>
      <c r="L351" s="19"/>
    </row>
    <row r="352" spans="1:12" x14ac:dyDescent="0.25">
      <c r="A352" s="32"/>
      <c r="B352" s="27"/>
      <c r="C352" s="28"/>
      <c r="D352" s="27"/>
      <c r="E352" s="28"/>
      <c r="F352" s="27"/>
      <c r="G352" s="28"/>
      <c r="H352" s="27"/>
      <c r="I352" s="28"/>
      <c r="J352" s="27"/>
      <c r="K352" s="28"/>
      <c r="L352" s="19"/>
    </row>
    <row r="353" spans="1:12" x14ac:dyDescent="0.25">
      <c r="A353" s="32"/>
      <c r="B353" s="27"/>
      <c r="C353" s="28"/>
      <c r="D353" s="27"/>
      <c r="E353" s="28"/>
      <c r="F353" s="27"/>
      <c r="G353" s="28"/>
      <c r="H353" s="27"/>
      <c r="I353" s="28"/>
      <c r="J353" s="27"/>
      <c r="K353" s="28"/>
      <c r="L353" s="19"/>
    </row>
    <row r="354" spans="1:12" x14ac:dyDescent="0.25">
      <c r="A354" s="32"/>
      <c r="B354" s="27"/>
      <c r="C354" s="28"/>
      <c r="D354" s="27"/>
      <c r="E354" s="28"/>
      <c r="F354" s="27"/>
      <c r="G354" s="28"/>
      <c r="H354" s="27"/>
      <c r="I354" s="28"/>
      <c r="J354" s="27"/>
      <c r="K354" s="28"/>
      <c r="L354" s="19"/>
    </row>
    <row r="355" spans="1:12" x14ac:dyDescent="0.25">
      <c r="A355" s="32"/>
      <c r="B355" s="27"/>
      <c r="C355" s="28"/>
      <c r="D355" s="27"/>
      <c r="E355" s="28"/>
      <c r="F355" s="27"/>
      <c r="G355" s="28"/>
      <c r="H355" s="27"/>
      <c r="I355" s="28"/>
      <c r="J355" s="27"/>
      <c r="K355" s="28"/>
      <c r="L355" s="19"/>
    </row>
    <row r="356" spans="1:12" x14ac:dyDescent="0.25">
      <c r="A356" s="32"/>
      <c r="B356" s="27"/>
      <c r="C356" s="28"/>
      <c r="D356" s="27"/>
      <c r="E356" s="28"/>
      <c r="F356" s="27"/>
      <c r="G356" s="28"/>
      <c r="H356" s="27"/>
      <c r="I356" s="28"/>
      <c r="J356" s="27"/>
      <c r="K356" s="28"/>
      <c r="L356" s="19"/>
    </row>
    <row r="357" spans="1:12" x14ac:dyDescent="0.25">
      <c r="A357" s="32"/>
      <c r="B357" s="27"/>
      <c r="C357" s="28"/>
      <c r="D357" s="27"/>
      <c r="E357" s="28"/>
      <c r="F357" s="27"/>
      <c r="G357" s="28"/>
      <c r="H357" s="27"/>
      <c r="I357" s="28"/>
      <c r="J357" s="27"/>
      <c r="K357" s="28"/>
      <c r="L357" s="19"/>
    </row>
    <row r="358" spans="1:12" x14ac:dyDescent="0.25">
      <c r="A358" s="32"/>
      <c r="B358" s="27"/>
      <c r="C358" s="28"/>
      <c r="D358" s="27"/>
      <c r="E358" s="28"/>
      <c r="F358" s="27"/>
      <c r="G358" s="28"/>
      <c r="H358" s="27"/>
      <c r="I358" s="28"/>
      <c r="J358" s="27"/>
      <c r="K358" s="28"/>
      <c r="L358" s="19"/>
    </row>
    <row r="359" spans="1:12" x14ac:dyDescent="0.25">
      <c r="A359" s="32"/>
      <c r="B359" s="27"/>
      <c r="C359" s="28"/>
      <c r="D359" s="27"/>
      <c r="E359" s="28"/>
      <c r="F359" s="27"/>
      <c r="G359" s="28"/>
      <c r="H359" s="27"/>
      <c r="I359" s="28"/>
      <c r="J359" s="27"/>
      <c r="K359" s="28"/>
      <c r="L359" s="19"/>
    </row>
    <row r="360" spans="1:12" x14ac:dyDescent="0.25">
      <c r="A360" s="32"/>
      <c r="B360" s="27"/>
      <c r="C360" s="28"/>
      <c r="D360" s="27"/>
      <c r="E360" s="28"/>
      <c r="F360" s="27"/>
      <c r="G360" s="28"/>
      <c r="H360" s="27"/>
      <c r="I360" s="28"/>
      <c r="J360" s="27"/>
      <c r="K360" s="28"/>
      <c r="L360" s="19"/>
    </row>
    <row r="361" spans="1:12" x14ac:dyDescent="0.25">
      <c r="A361" s="32"/>
      <c r="B361" s="27"/>
      <c r="C361" s="28"/>
      <c r="D361" s="27"/>
      <c r="E361" s="28"/>
      <c r="F361" s="27"/>
      <c r="G361" s="28"/>
      <c r="H361" s="27"/>
      <c r="I361" s="28"/>
      <c r="J361" s="27"/>
      <c r="K361" s="28"/>
      <c r="L361" s="19"/>
    </row>
    <row r="362" spans="1:12" x14ac:dyDescent="0.25">
      <c r="A362" s="32"/>
      <c r="B362" s="27"/>
      <c r="C362" s="28"/>
      <c r="D362" s="27"/>
      <c r="E362" s="28"/>
      <c r="F362" s="27"/>
      <c r="G362" s="28"/>
      <c r="H362" s="27"/>
      <c r="I362" s="28"/>
      <c r="J362" s="27"/>
      <c r="K362" s="28"/>
      <c r="L362" s="19"/>
    </row>
    <row r="363" spans="1:12" x14ac:dyDescent="0.25">
      <c r="A363" s="32"/>
      <c r="B363" s="27"/>
      <c r="C363" s="28"/>
      <c r="D363" s="27"/>
      <c r="E363" s="28"/>
      <c r="F363" s="27"/>
      <c r="G363" s="28"/>
      <c r="H363" s="27"/>
      <c r="I363" s="28"/>
      <c r="J363" s="27"/>
      <c r="K363" s="28"/>
      <c r="L363" s="19"/>
    </row>
    <row r="364" spans="1:12" x14ac:dyDescent="0.25">
      <c r="A364" s="32"/>
      <c r="B364" s="27"/>
      <c r="C364" s="28"/>
      <c r="D364" s="27"/>
      <c r="E364" s="28"/>
      <c r="F364" s="27"/>
      <c r="G364" s="28"/>
      <c r="H364" s="27"/>
      <c r="I364" s="28"/>
      <c r="J364" s="27"/>
      <c r="K364" s="28"/>
      <c r="L364" s="19"/>
    </row>
    <row r="365" spans="1:12" x14ac:dyDescent="0.25">
      <c r="A365" s="32"/>
      <c r="B365" s="27"/>
      <c r="C365" s="28"/>
      <c r="D365" s="27"/>
      <c r="E365" s="28"/>
      <c r="F365" s="27"/>
      <c r="G365" s="28"/>
      <c r="H365" s="27"/>
      <c r="I365" s="28"/>
      <c r="J365" s="27"/>
      <c r="K365" s="28"/>
      <c r="L365" s="19"/>
    </row>
    <row r="366" spans="1:12" x14ac:dyDescent="0.25">
      <c r="A366" s="32"/>
      <c r="B366" s="27"/>
      <c r="C366" s="28"/>
      <c r="D366" s="27"/>
      <c r="E366" s="28"/>
      <c r="F366" s="27"/>
      <c r="G366" s="28"/>
      <c r="H366" s="27"/>
      <c r="I366" s="28"/>
      <c r="J366" s="27"/>
      <c r="K366" s="28"/>
      <c r="L366" s="19"/>
    </row>
    <row r="367" spans="1:12" x14ac:dyDescent="0.25">
      <c r="A367" s="32"/>
      <c r="B367" s="27"/>
      <c r="C367" s="28"/>
      <c r="D367" s="27"/>
      <c r="E367" s="28"/>
      <c r="F367" s="27"/>
      <c r="G367" s="28"/>
      <c r="H367" s="27"/>
      <c r="I367" s="28"/>
      <c r="J367" s="27"/>
      <c r="K367" s="28"/>
      <c r="L367" s="19"/>
    </row>
    <row r="368" spans="1:12" x14ac:dyDescent="0.25">
      <c r="A368" s="32"/>
      <c r="B368" s="27"/>
      <c r="C368" s="28"/>
      <c r="D368" s="27"/>
      <c r="E368" s="28"/>
      <c r="F368" s="27"/>
      <c r="G368" s="28"/>
      <c r="H368" s="27"/>
      <c r="I368" s="28"/>
      <c r="J368" s="27"/>
      <c r="K368" s="28"/>
      <c r="L368" s="19"/>
    </row>
    <row r="369" spans="1:12" x14ac:dyDescent="0.25">
      <c r="A369" s="32"/>
      <c r="B369" s="27"/>
      <c r="C369" s="28"/>
      <c r="D369" s="27"/>
      <c r="E369" s="28"/>
      <c r="F369" s="27"/>
      <c r="G369" s="28"/>
      <c r="H369" s="27"/>
      <c r="I369" s="28"/>
      <c r="J369" s="27"/>
      <c r="K369" s="28"/>
      <c r="L369" s="19"/>
    </row>
  </sheetData>
  <mergeCells count="6">
    <mergeCell ref="P8:Q9"/>
    <mergeCell ref="B2:C2"/>
    <mergeCell ref="D2:E2"/>
    <mergeCell ref="F2:G2"/>
    <mergeCell ref="H2:I2"/>
    <mergeCell ref="J2:K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B5450-6D0D-4DA1-9664-2D4EE4A6F082}">
  <dimension ref="A1:T42"/>
  <sheetViews>
    <sheetView tabSelected="1" topLeftCell="A2" workbookViewId="0">
      <selection activeCell="L6" sqref="L6"/>
    </sheetView>
  </sheetViews>
  <sheetFormatPr defaultRowHeight="15" x14ac:dyDescent="0.25"/>
  <cols>
    <col min="1" max="1" width="21.7109375" bestFit="1" customWidth="1"/>
    <col min="13" max="13" width="22.28515625" customWidth="1"/>
    <col min="14" max="15" width="10.28515625" customWidth="1"/>
  </cols>
  <sheetData>
    <row r="1" spans="1:20" x14ac:dyDescent="0.25">
      <c r="A1" s="106" t="str">
        <f>HYPERLINK("#'Contents page'!A1","Contents page")</f>
        <v>Contents page</v>
      </c>
    </row>
    <row r="2" spans="1:20" ht="23.25" x14ac:dyDescent="0.35">
      <c r="A2" s="168" t="s">
        <v>46</v>
      </c>
      <c r="B2" s="169"/>
      <c r="C2" s="169"/>
      <c r="D2" s="169"/>
      <c r="E2" s="169"/>
      <c r="F2" s="169"/>
      <c r="K2" s="73"/>
    </row>
    <row r="3" spans="1:20" ht="11.65" customHeight="1" x14ac:dyDescent="0.35">
      <c r="K3" s="73"/>
    </row>
    <row r="4" spans="1:20" ht="15.75" thickBot="1" x14ac:dyDescent="0.3">
      <c r="A4" s="87" t="s">
        <v>47</v>
      </c>
      <c r="C4" t="s">
        <v>233</v>
      </c>
    </row>
    <row r="5" spans="1:20" ht="15" customHeight="1" thickBot="1" x14ac:dyDescent="0.3">
      <c r="A5" s="50"/>
      <c r="B5" s="170" t="s">
        <v>48</v>
      </c>
      <c r="C5" s="171"/>
      <c r="D5" s="170" t="s">
        <v>49</v>
      </c>
      <c r="E5" s="172"/>
      <c r="F5" s="173" t="s">
        <v>50</v>
      </c>
      <c r="G5" s="174"/>
      <c r="H5" s="175"/>
    </row>
    <row r="6" spans="1:20" ht="64.5" thickBot="1" x14ac:dyDescent="0.35">
      <c r="A6" s="51" t="s">
        <v>51</v>
      </c>
      <c r="B6" s="52" t="s">
        <v>52</v>
      </c>
      <c r="C6" s="52" t="s">
        <v>53</v>
      </c>
      <c r="D6" s="52" t="s">
        <v>54</v>
      </c>
      <c r="E6" s="52" t="s">
        <v>55</v>
      </c>
      <c r="F6" s="52" t="s">
        <v>56</v>
      </c>
      <c r="G6" s="78" t="s">
        <v>57</v>
      </c>
      <c r="H6" s="79" t="s">
        <v>58</v>
      </c>
      <c r="I6" s="80" t="s">
        <v>59</v>
      </c>
      <c r="N6" s="1"/>
      <c r="O6" s="1"/>
    </row>
    <row r="7" spans="1:20" ht="15.75" thickBot="1" x14ac:dyDescent="0.3">
      <c r="A7" s="53" t="s">
        <v>17</v>
      </c>
      <c r="B7" s="152">
        <v>28.1</v>
      </c>
      <c r="C7" s="152">
        <v>29.7</v>
      </c>
      <c r="D7" s="152">
        <v>25.4</v>
      </c>
      <c r="E7" s="152">
        <v>26.3</v>
      </c>
      <c r="F7" s="152">
        <v>27.9</v>
      </c>
      <c r="G7" s="153">
        <v>25.2</v>
      </c>
      <c r="H7" s="153">
        <v>26.8</v>
      </c>
      <c r="I7" s="14">
        <f t="shared" ref="I7:I15" si="0">H7-E7</f>
        <v>0.5</v>
      </c>
      <c r="J7" s="12">
        <f t="shared" ref="J7:J15" si="1">I7/E7</f>
        <v>1.9011406844106463E-2</v>
      </c>
      <c r="L7" s="13"/>
      <c r="M7" s="128"/>
      <c r="N7" s="128"/>
      <c r="O7" s="128"/>
      <c r="P7" s="128"/>
      <c r="Q7" s="128"/>
      <c r="R7" s="127"/>
      <c r="S7" s="127"/>
      <c r="T7" s="127"/>
    </row>
    <row r="8" spans="1:20" ht="15.75" thickBot="1" x14ac:dyDescent="0.3">
      <c r="A8" s="53" t="s">
        <v>16</v>
      </c>
      <c r="B8" s="176">
        <v>4</v>
      </c>
      <c r="C8" s="176">
        <v>4</v>
      </c>
      <c r="D8" s="152">
        <v>3.8</v>
      </c>
      <c r="E8" s="152">
        <v>3.8</v>
      </c>
      <c r="F8" s="152">
        <v>3.5</v>
      </c>
      <c r="G8" s="153">
        <v>3.7</v>
      </c>
      <c r="H8" s="153">
        <v>3.7</v>
      </c>
      <c r="I8" s="14">
        <f t="shared" si="0"/>
        <v>-9.9999999999999645E-2</v>
      </c>
      <c r="J8" s="12">
        <f t="shared" si="1"/>
        <v>-2.6315789473684119E-2</v>
      </c>
      <c r="L8" s="13"/>
      <c r="M8" s="128"/>
      <c r="N8" s="128"/>
      <c r="O8" s="128"/>
      <c r="P8" s="128"/>
      <c r="Q8" s="128"/>
      <c r="R8" s="127"/>
      <c r="S8" s="127"/>
    </row>
    <row r="9" spans="1:20" ht="15.75" thickBot="1" x14ac:dyDescent="0.3">
      <c r="A9" s="53" t="s">
        <v>60</v>
      </c>
      <c r="B9" s="177"/>
      <c r="C9" s="177"/>
      <c r="D9" s="152">
        <v>0.5</v>
      </c>
      <c r="E9" s="152">
        <v>0.5</v>
      </c>
      <c r="F9" s="152">
        <v>0.7</v>
      </c>
      <c r="G9" s="153">
        <v>0.5</v>
      </c>
      <c r="H9" s="153">
        <v>0.5</v>
      </c>
      <c r="I9" s="14">
        <f t="shared" si="0"/>
        <v>0</v>
      </c>
      <c r="J9" s="12">
        <f t="shared" si="1"/>
        <v>0</v>
      </c>
      <c r="L9" s="13"/>
      <c r="M9" s="128"/>
      <c r="N9" s="128"/>
      <c r="O9" s="128"/>
      <c r="P9" s="128"/>
      <c r="Q9" s="128"/>
      <c r="R9" s="127"/>
      <c r="S9" s="127"/>
    </row>
    <row r="10" spans="1:20" ht="15.75" thickBot="1" x14ac:dyDescent="0.3">
      <c r="A10" s="53" t="s">
        <v>61</v>
      </c>
      <c r="B10" s="152">
        <v>10.1</v>
      </c>
      <c r="C10" s="152">
        <v>10.1</v>
      </c>
      <c r="D10" s="152">
        <v>9.3000000000000007</v>
      </c>
      <c r="E10" s="152">
        <v>9.3000000000000007</v>
      </c>
      <c r="F10" s="152">
        <v>7.8</v>
      </c>
      <c r="G10" s="153">
        <v>7.8</v>
      </c>
      <c r="H10" s="153">
        <v>7.8</v>
      </c>
      <c r="I10" s="14">
        <f>H10-E10</f>
        <v>-1.5000000000000009</v>
      </c>
      <c r="J10" s="12">
        <f t="shared" si="1"/>
        <v>-0.16129032258064524</v>
      </c>
      <c r="L10" s="13"/>
      <c r="M10" s="128"/>
      <c r="N10" s="128"/>
      <c r="O10" s="128"/>
      <c r="P10" s="128"/>
      <c r="Q10" s="128"/>
      <c r="R10" s="127"/>
      <c r="S10" s="127"/>
    </row>
    <row r="11" spans="1:20" ht="15.75" thickBot="1" x14ac:dyDescent="0.3">
      <c r="A11" s="53" t="s">
        <v>62</v>
      </c>
      <c r="B11" s="152">
        <v>42.2</v>
      </c>
      <c r="C11" s="152">
        <v>43.8</v>
      </c>
      <c r="D11" s="152">
        <v>39</v>
      </c>
      <c r="E11" s="152">
        <v>39.9</v>
      </c>
      <c r="F11" s="152">
        <v>39.9</v>
      </c>
      <c r="G11" s="153">
        <v>37.1</v>
      </c>
      <c r="H11" s="153">
        <v>38.799999999999997</v>
      </c>
      <c r="I11" s="14">
        <f t="shared" si="0"/>
        <v>-1.1000000000000014</v>
      </c>
      <c r="J11" s="12">
        <f t="shared" si="1"/>
        <v>-2.7568922305764448E-2</v>
      </c>
      <c r="L11" s="13"/>
      <c r="M11" s="128"/>
      <c r="N11" s="128"/>
      <c r="O11" s="128"/>
      <c r="P11" s="128"/>
      <c r="Q11" s="128"/>
      <c r="R11" s="127"/>
      <c r="S11" s="127"/>
    </row>
    <row r="12" spans="1:20" ht="15.75" thickBot="1" x14ac:dyDescent="0.3">
      <c r="A12" s="53" t="s">
        <v>63</v>
      </c>
      <c r="B12" s="152">
        <v>2.8</v>
      </c>
      <c r="C12" s="152">
        <v>2.8</v>
      </c>
      <c r="D12" s="152">
        <v>3</v>
      </c>
      <c r="E12" s="152">
        <v>3</v>
      </c>
      <c r="F12" s="152">
        <v>3.7</v>
      </c>
      <c r="G12" s="153">
        <v>3</v>
      </c>
      <c r="H12" s="153">
        <v>3</v>
      </c>
      <c r="I12" s="14">
        <f t="shared" si="0"/>
        <v>0</v>
      </c>
      <c r="J12" s="12">
        <f t="shared" si="1"/>
        <v>0</v>
      </c>
      <c r="L12" s="65"/>
      <c r="M12" s="128"/>
      <c r="N12" s="128"/>
      <c r="O12" s="128"/>
      <c r="P12" s="128"/>
      <c r="Q12" s="128"/>
      <c r="R12" s="127"/>
      <c r="S12" s="127"/>
    </row>
    <row r="13" spans="1:20" ht="15.75" thickBot="1" x14ac:dyDescent="0.3">
      <c r="A13" s="53" t="s">
        <v>64</v>
      </c>
      <c r="B13" s="152">
        <v>3.7</v>
      </c>
      <c r="C13" s="152">
        <v>3.7</v>
      </c>
      <c r="D13" s="152">
        <v>7.6</v>
      </c>
      <c r="E13" s="152">
        <v>7.6</v>
      </c>
      <c r="F13" s="152">
        <v>3.2</v>
      </c>
      <c r="G13" s="153">
        <v>1.7</v>
      </c>
      <c r="H13" s="153">
        <v>1.7</v>
      </c>
      <c r="I13" s="14">
        <f t="shared" si="0"/>
        <v>-5.8999999999999995</v>
      </c>
      <c r="J13" s="12">
        <f t="shared" si="1"/>
        <v>-0.77631578947368418</v>
      </c>
      <c r="L13" s="13"/>
      <c r="M13" s="128"/>
      <c r="N13" s="128"/>
      <c r="O13" s="128"/>
      <c r="P13" s="128"/>
      <c r="Q13" s="128"/>
      <c r="R13" s="127"/>
      <c r="S13" s="127"/>
    </row>
    <row r="14" spans="1:20" ht="15.75" thickBot="1" x14ac:dyDescent="0.3">
      <c r="A14" s="53" t="s">
        <v>65</v>
      </c>
      <c r="B14" s="152">
        <v>1.3</v>
      </c>
      <c r="C14" s="152">
        <v>1.3</v>
      </c>
      <c r="D14" s="152">
        <v>2.5</v>
      </c>
      <c r="E14" s="152">
        <v>2.5</v>
      </c>
      <c r="F14" s="152" t="s">
        <v>66</v>
      </c>
      <c r="G14" s="153">
        <v>2.2999999999999998</v>
      </c>
      <c r="H14" s="153">
        <v>2.2999999999999998</v>
      </c>
      <c r="I14" s="14">
        <f t="shared" si="0"/>
        <v>-0.20000000000000018</v>
      </c>
      <c r="J14" s="12">
        <f t="shared" si="1"/>
        <v>-8.0000000000000071E-2</v>
      </c>
      <c r="L14" s="65"/>
      <c r="M14" s="128"/>
      <c r="N14" s="128"/>
      <c r="O14" s="128"/>
      <c r="P14" s="128"/>
      <c r="Q14" s="128"/>
      <c r="R14" s="127"/>
      <c r="S14" s="127"/>
    </row>
    <row r="15" spans="1:20" ht="15.75" thickBot="1" x14ac:dyDescent="0.3">
      <c r="A15" s="53" t="s">
        <v>67</v>
      </c>
      <c r="B15" s="152">
        <v>50.3</v>
      </c>
      <c r="C15" s="152">
        <v>51.9</v>
      </c>
      <c r="D15" s="152">
        <v>52.1</v>
      </c>
      <c r="E15" s="152">
        <v>53</v>
      </c>
      <c r="F15" s="152">
        <v>46.8</v>
      </c>
      <c r="G15" s="153">
        <v>44.1</v>
      </c>
      <c r="H15" s="153">
        <v>45.8</v>
      </c>
      <c r="I15" s="14">
        <f t="shared" si="0"/>
        <v>-7.2000000000000028</v>
      </c>
      <c r="J15" s="12">
        <f t="shared" si="1"/>
        <v>-0.13584905660377364</v>
      </c>
      <c r="L15" s="13"/>
      <c r="M15" s="128"/>
      <c r="N15" s="128"/>
      <c r="O15" s="128"/>
      <c r="P15" s="128"/>
      <c r="Q15" s="128"/>
      <c r="R15" s="127"/>
      <c r="S15" s="127"/>
    </row>
    <row r="17" spans="1:13" x14ac:dyDescent="0.25">
      <c r="B17" s="13"/>
      <c r="C17" s="13"/>
      <c r="D17" s="13"/>
      <c r="E17" s="13"/>
      <c r="F17" s="13"/>
      <c r="G17" s="13"/>
      <c r="H17" s="13"/>
      <c r="M17" s="14"/>
    </row>
    <row r="18" spans="1:13" x14ac:dyDescent="0.25">
      <c r="A18" s="138" t="s">
        <v>69</v>
      </c>
      <c r="B18" s="13"/>
      <c r="C18" s="13"/>
      <c r="D18" s="13"/>
      <c r="E18" s="13"/>
      <c r="F18" s="13"/>
      <c r="G18" s="13"/>
      <c r="H18" s="13"/>
      <c r="J18" s="87" t="s">
        <v>68</v>
      </c>
    </row>
    <row r="19" spans="1:13" x14ac:dyDescent="0.25">
      <c r="A19" s="33" t="s">
        <v>27</v>
      </c>
      <c r="B19" s="33" t="s">
        <v>25</v>
      </c>
      <c r="C19" s="33" t="s">
        <v>26</v>
      </c>
      <c r="D19" s="18"/>
      <c r="G19" s="18"/>
    </row>
    <row r="20" spans="1:13" ht="15" customHeight="1" x14ac:dyDescent="0.25">
      <c r="A20" s="25" t="s">
        <v>17</v>
      </c>
      <c r="B20" s="65">
        <f>E7</f>
        <v>26.3</v>
      </c>
      <c r="C20" s="65">
        <f>H7</f>
        <v>26.8</v>
      </c>
      <c r="G20" s="18"/>
    </row>
    <row r="21" spans="1:13" ht="15" customHeight="1" x14ac:dyDescent="0.25">
      <c r="A21" s="25" t="s">
        <v>16</v>
      </c>
      <c r="B21" s="65">
        <f>D8</f>
        <v>3.8</v>
      </c>
      <c r="C21" s="65">
        <f>H8</f>
        <v>3.7</v>
      </c>
      <c r="G21" s="18"/>
    </row>
    <row r="22" spans="1:13" x14ac:dyDescent="0.25">
      <c r="A22" s="25" t="s">
        <v>1</v>
      </c>
      <c r="B22" s="65">
        <f>E10</f>
        <v>9.3000000000000007</v>
      </c>
      <c r="C22" s="65">
        <f>H10</f>
        <v>7.8</v>
      </c>
    </row>
    <row r="23" spans="1:13" x14ac:dyDescent="0.25">
      <c r="A23" s="25" t="s">
        <v>2</v>
      </c>
      <c r="B23" s="65">
        <f>E9</f>
        <v>0.5</v>
      </c>
      <c r="C23" s="65">
        <f>H9</f>
        <v>0.5</v>
      </c>
    </row>
    <row r="24" spans="1:13" x14ac:dyDescent="0.25">
      <c r="A24" s="25" t="s">
        <v>3</v>
      </c>
      <c r="B24" s="65">
        <f>E13</f>
        <v>7.6</v>
      </c>
      <c r="C24" s="65">
        <f>H13</f>
        <v>1.7</v>
      </c>
    </row>
    <row r="25" spans="1:13" x14ac:dyDescent="0.25">
      <c r="A25" s="25" t="s">
        <v>4</v>
      </c>
      <c r="B25" s="65">
        <f>E12</f>
        <v>3</v>
      </c>
      <c r="C25" s="65">
        <f>H12</f>
        <v>3</v>
      </c>
      <c r="G25" s="18"/>
    </row>
    <row r="26" spans="1:13" x14ac:dyDescent="0.25">
      <c r="A26" s="26" t="s">
        <v>5</v>
      </c>
      <c r="B26" s="101">
        <f>E14</f>
        <v>2.5</v>
      </c>
      <c r="C26" s="101">
        <f>H14</f>
        <v>2.2999999999999998</v>
      </c>
      <c r="G26" s="12"/>
    </row>
    <row r="27" spans="1:13" x14ac:dyDescent="0.25">
      <c r="A27" s="25" t="s">
        <v>39</v>
      </c>
      <c r="B27" s="65">
        <f>SUM(B20:B26)</f>
        <v>53.000000000000007</v>
      </c>
      <c r="C27" s="65">
        <f>SUM(C20:C26)</f>
        <v>45.8</v>
      </c>
    </row>
    <row r="31" spans="1:13" ht="15.75" thickBot="1" x14ac:dyDescent="0.3">
      <c r="A31" s="87" t="s">
        <v>69</v>
      </c>
      <c r="C31" t="s">
        <v>70</v>
      </c>
    </row>
    <row r="32" spans="1:13" ht="15.75" customHeight="1" thickBot="1" x14ac:dyDescent="0.3">
      <c r="A32" s="50"/>
      <c r="B32" s="170" t="s">
        <v>48</v>
      </c>
      <c r="C32" s="171"/>
      <c r="D32" s="170" t="s">
        <v>49</v>
      </c>
      <c r="E32" s="172"/>
      <c r="F32" s="173" t="s">
        <v>50</v>
      </c>
      <c r="G32" s="174"/>
      <c r="H32" s="175"/>
    </row>
    <row r="33" spans="1:8" ht="64.5" thickBot="1" x14ac:dyDescent="0.3">
      <c r="A33" s="51" t="s">
        <v>51</v>
      </c>
      <c r="B33" s="52" t="s">
        <v>52</v>
      </c>
      <c r="C33" s="52" t="s">
        <v>53</v>
      </c>
      <c r="D33" s="52" t="s">
        <v>54</v>
      </c>
      <c r="E33" s="52" t="s">
        <v>55</v>
      </c>
      <c r="F33" s="52" t="s">
        <v>56</v>
      </c>
      <c r="G33" s="78" t="s">
        <v>57</v>
      </c>
      <c r="H33" s="79" t="s">
        <v>58</v>
      </c>
    </row>
    <row r="34" spans="1:8" ht="15.75" thickBot="1" x14ac:dyDescent="0.3">
      <c r="A34" s="53" t="s">
        <v>17</v>
      </c>
      <c r="B34" s="126">
        <f t="shared" ref="B34:H35" si="2">B7*11</f>
        <v>309.10000000000002</v>
      </c>
      <c r="C34" s="126">
        <f t="shared" si="2"/>
        <v>326.7</v>
      </c>
      <c r="D34" s="126">
        <f t="shared" si="2"/>
        <v>279.39999999999998</v>
      </c>
      <c r="E34" s="126">
        <f t="shared" si="2"/>
        <v>289.3</v>
      </c>
      <c r="F34" s="126">
        <f t="shared" si="2"/>
        <v>306.89999999999998</v>
      </c>
      <c r="G34" s="126">
        <f t="shared" si="2"/>
        <v>277.2</v>
      </c>
      <c r="H34" s="126">
        <f t="shared" si="2"/>
        <v>294.8</v>
      </c>
    </row>
    <row r="35" spans="1:8" ht="15.75" thickBot="1" x14ac:dyDescent="0.3">
      <c r="A35" s="53" t="s">
        <v>16</v>
      </c>
      <c r="B35" s="178">
        <f t="shared" si="2"/>
        <v>44</v>
      </c>
      <c r="C35" s="178">
        <f t="shared" si="2"/>
        <v>44</v>
      </c>
      <c r="D35" s="126">
        <f t="shared" si="2"/>
        <v>41.8</v>
      </c>
      <c r="E35" s="126">
        <f t="shared" si="2"/>
        <v>41.8</v>
      </c>
      <c r="F35" s="126">
        <f t="shared" si="2"/>
        <v>38.5</v>
      </c>
      <c r="G35" s="126">
        <f t="shared" si="2"/>
        <v>40.700000000000003</v>
      </c>
      <c r="H35" s="126">
        <f t="shared" si="2"/>
        <v>40.700000000000003</v>
      </c>
    </row>
    <row r="36" spans="1:8" ht="15.75" thickBot="1" x14ac:dyDescent="0.3">
      <c r="A36" s="53" t="s">
        <v>60</v>
      </c>
      <c r="B36" s="179"/>
      <c r="C36" s="179"/>
      <c r="D36" s="126">
        <f t="shared" ref="D36:H40" si="3">D9*11</f>
        <v>5.5</v>
      </c>
      <c r="E36" s="126">
        <f t="shared" si="3"/>
        <v>5.5</v>
      </c>
      <c r="F36" s="126">
        <f t="shared" si="3"/>
        <v>7.6999999999999993</v>
      </c>
      <c r="G36" s="126">
        <f t="shared" si="3"/>
        <v>5.5</v>
      </c>
      <c r="H36" s="126">
        <f t="shared" si="3"/>
        <v>5.5</v>
      </c>
    </row>
    <row r="37" spans="1:8" ht="15.75" thickBot="1" x14ac:dyDescent="0.3">
      <c r="A37" s="53" t="s">
        <v>61</v>
      </c>
      <c r="B37" s="126">
        <f t="shared" ref="B37:C42" si="4">B10*11</f>
        <v>111.1</v>
      </c>
      <c r="C37" s="126">
        <f t="shared" si="4"/>
        <v>111.1</v>
      </c>
      <c r="D37" s="126">
        <f t="shared" si="3"/>
        <v>102.30000000000001</v>
      </c>
      <c r="E37" s="126">
        <f t="shared" si="3"/>
        <v>102.30000000000001</v>
      </c>
      <c r="F37" s="126">
        <f t="shared" si="3"/>
        <v>85.8</v>
      </c>
      <c r="G37" s="126">
        <f t="shared" si="3"/>
        <v>85.8</v>
      </c>
      <c r="H37" s="126">
        <f t="shared" si="3"/>
        <v>85.8</v>
      </c>
    </row>
    <row r="38" spans="1:8" ht="15.75" thickBot="1" x14ac:dyDescent="0.3">
      <c r="A38" s="53" t="s">
        <v>62</v>
      </c>
      <c r="B38" s="126">
        <f t="shared" si="4"/>
        <v>464.20000000000005</v>
      </c>
      <c r="C38" s="126">
        <f t="shared" si="4"/>
        <v>481.79999999999995</v>
      </c>
      <c r="D38" s="126">
        <f t="shared" si="3"/>
        <v>429</v>
      </c>
      <c r="E38" s="126">
        <f t="shared" si="3"/>
        <v>438.9</v>
      </c>
      <c r="F38" s="126">
        <f t="shared" si="3"/>
        <v>438.9</v>
      </c>
      <c r="G38" s="126">
        <f t="shared" si="3"/>
        <v>408.1</v>
      </c>
      <c r="H38" s="126">
        <f t="shared" si="3"/>
        <v>426.79999999999995</v>
      </c>
    </row>
    <row r="39" spans="1:8" ht="15.75" thickBot="1" x14ac:dyDescent="0.3">
      <c r="A39" s="53" t="s">
        <v>63</v>
      </c>
      <c r="B39" s="126">
        <f t="shared" si="4"/>
        <v>30.799999999999997</v>
      </c>
      <c r="C39" s="126">
        <f t="shared" si="4"/>
        <v>30.799999999999997</v>
      </c>
      <c r="D39" s="126">
        <f t="shared" si="3"/>
        <v>33</v>
      </c>
      <c r="E39" s="126">
        <f t="shared" si="3"/>
        <v>33</v>
      </c>
      <c r="F39" s="126">
        <f t="shared" si="3"/>
        <v>40.700000000000003</v>
      </c>
      <c r="G39" s="126">
        <f t="shared" si="3"/>
        <v>33</v>
      </c>
      <c r="H39" s="126">
        <f t="shared" si="3"/>
        <v>33</v>
      </c>
    </row>
    <row r="40" spans="1:8" ht="15.75" thickBot="1" x14ac:dyDescent="0.3">
      <c r="A40" s="53" t="s">
        <v>64</v>
      </c>
      <c r="B40" s="126">
        <f t="shared" si="4"/>
        <v>40.700000000000003</v>
      </c>
      <c r="C40" s="126">
        <f t="shared" si="4"/>
        <v>40.700000000000003</v>
      </c>
      <c r="D40" s="126">
        <f t="shared" si="3"/>
        <v>83.6</v>
      </c>
      <c r="E40" s="126">
        <f t="shared" si="3"/>
        <v>83.6</v>
      </c>
      <c r="F40" s="126">
        <f t="shared" si="3"/>
        <v>35.200000000000003</v>
      </c>
      <c r="G40" s="126">
        <f t="shared" si="3"/>
        <v>18.7</v>
      </c>
      <c r="H40" s="126">
        <f t="shared" si="3"/>
        <v>18.7</v>
      </c>
    </row>
    <row r="41" spans="1:8" ht="15.75" thickBot="1" x14ac:dyDescent="0.3">
      <c r="A41" s="53" t="s">
        <v>65</v>
      </c>
      <c r="B41" s="126">
        <f t="shared" si="4"/>
        <v>14.3</v>
      </c>
      <c r="C41" s="126">
        <f t="shared" si="4"/>
        <v>14.3</v>
      </c>
      <c r="D41" s="126">
        <f>D14*11</f>
        <v>27.5</v>
      </c>
      <c r="E41" s="126">
        <f>E14*11</f>
        <v>27.5</v>
      </c>
      <c r="F41" s="126" t="s">
        <v>66</v>
      </c>
      <c r="G41" s="126">
        <f>G14*11</f>
        <v>25.299999999999997</v>
      </c>
      <c r="H41" s="126">
        <f>H14*11</f>
        <v>25.299999999999997</v>
      </c>
    </row>
    <row r="42" spans="1:8" ht="15.75" thickBot="1" x14ac:dyDescent="0.3">
      <c r="A42" s="53" t="s">
        <v>67</v>
      </c>
      <c r="B42" s="126">
        <f t="shared" si="4"/>
        <v>553.29999999999995</v>
      </c>
      <c r="C42" s="126">
        <f t="shared" si="4"/>
        <v>570.9</v>
      </c>
      <c r="D42" s="126">
        <f>D15*11</f>
        <v>573.1</v>
      </c>
      <c r="E42" s="126">
        <f>E15*11</f>
        <v>583</v>
      </c>
      <c r="F42" s="126">
        <f>F15*11</f>
        <v>514.79999999999995</v>
      </c>
      <c r="G42" s="126">
        <f>G15*11</f>
        <v>485.1</v>
      </c>
      <c r="H42" s="126">
        <f>H15*11</f>
        <v>503.79999999999995</v>
      </c>
    </row>
  </sheetData>
  <mergeCells count="11">
    <mergeCell ref="B32:C32"/>
    <mergeCell ref="D32:E32"/>
    <mergeCell ref="F32:H32"/>
    <mergeCell ref="B35:B36"/>
    <mergeCell ref="C35:C36"/>
    <mergeCell ref="A2:F2"/>
    <mergeCell ref="B5:C5"/>
    <mergeCell ref="D5:E5"/>
    <mergeCell ref="F5:H5"/>
    <mergeCell ref="B8:B9"/>
    <mergeCell ref="C8:C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7D1ED-1FEB-41E3-933B-83991C8EC4F3}">
  <dimension ref="A1:F187"/>
  <sheetViews>
    <sheetView zoomScale="115" zoomScaleNormal="115" workbookViewId="0"/>
  </sheetViews>
  <sheetFormatPr defaultRowHeight="15" x14ac:dyDescent="0.25"/>
  <cols>
    <col min="1" max="1" width="11.85546875" customWidth="1"/>
    <col min="2" max="2" width="15.42578125" bestFit="1" customWidth="1"/>
    <col min="3" max="3" width="15.42578125" customWidth="1"/>
    <col min="4" max="4" width="15.42578125" bestFit="1" customWidth="1"/>
    <col min="6" max="6" width="12.140625" customWidth="1"/>
  </cols>
  <sheetData>
    <row r="1" spans="1:6" x14ac:dyDescent="0.25">
      <c r="A1" s="106" t="str">
        <f>HYPERLINK("#'Contents page'!A1","Contents page")</f>
        <v>Contents page</v>
      </c>
    </row>
    <row r="2" spans="1:6" ht="23.25" x14ac:dyDescent="0.35">
      <c r="A2" s="180" t="s">
        <v>239</v>
      </c>
      <c r="B2" s="181"/>
      <c r="C2" s="181"/>
      <c r="D2" s="181"/>
      <c r="E2" s="181"/>
      <c r="F2" s="181"/>
    </row>
    <row r="3" spans="1:6" ht="22.5" customHeight="1" x14ac:dyDescent="0.25"/>
    <row r="4" spans="1:6" x14ac:dyDescent="0.25">
      <c r="A4" s="99" t="s">
        <v>77</v>
      </c>
      <c r="B4" s="99" t="s">
        <v>78</v>
      </c>
      <c r="C4" s="99" t="s">
        <v>238</v>
      </c>
    </row>
    <row r="5" spans="1:6" x14ac:dyDescent="0.25">
      <c r="A5" s="129">
        <v>45200</v>
      </c>
      <c r="B5" s="130">
        <v>61.568618539090906</v>
      </c>
      <c r="C5" s="5">
        <f>'Fig 14 NDM'!C8</f>
        <v>41.333129818181817</v>
      </c>
    </row>
    <row r="6" spans="1:6" x14ac:dyDescent="0.25">
      <c r="A6" s="129">
        <v>45201</v>
      </c>
      <c r="B6" s="130">
        <v>67.105630762727273</v>
      </c>
      <c r="C6" s="5">
        <f>'Fig 14 NDM'!C9</f>
        <v>48.07203309090908</v>
      </c>
    </row>
    <row r="7" spans="1:6" x14ac:dyDescent="0.25">
      <c r="A7" s="129">
        <v>45202</v>
      </c>
      <c r="B7" s="130">
        <v>68.822943116363632</v>
      </c>
      <c r="C7" s="5">
        <f>'Fig 14 NDM'!C10</f>
        <v>52.627809454545449</v>
      </c>
    </row>
    <row r="8" spans="1:6" x14ac:dyDescent="0.25">
      <c r="A8" s="129">
        <v>45203</v>
      </c>
      <c r="B8" s="130">
        <v>69.777574837272724</v>
      </c>
      <c r="C8" s="5">
        <f>'Fig 14 NDM'!C11</f>
        <v>55.98375336363636</v>
      </c>
    </row>
    <row r="9" spans="1:6" x14ac:dyDescent="0.25">
      <c r="A9" s="129">
        <v>45204</v>
      </c>
      <c r="B9" s="130">
        <v>70.903890539090909</v>
      </c>
      <c r="C9" s="5">
        <f>'Fig 14 NDM'!C12</f>
        <v>55.067257090909088</v>
      </c>
    </row>
    <row r="10" spans="1:6" x14ac:dyDescent="0.25">
      <c r="A10" s="129">
        <v>45205</v>
      </c>
      <c r="B10" s="130">
        <v>72.513523114545464</v>
      </c>
      <c r="C10" s="5">
        <f>'Fig 14 NDM'!C13</f>
        <v>47.515372181818179</v>
      </c>
    </row>
    <row r="11" spans="1:6" x14ac:dyDescent="0.25">
      <c r="A11" s="129">
        <v>45206</v>
      </c>
      <c r="B11" s="130">
        <v>69.958230704545457</v>
      </c>
      <c r="C11" s="5">
        <f>'Fig 14 NDM'!C14</f>
        <v>42.14204872727273</v>
      </c>
    </row>
    <row r="12" spans="1:6" x14ac:dyDescent="0.25">
      <c r="A12" s="129">
        <v>45207</v>
      </c>
      <c r="B12" s="130">
        <v>70.758405084545458</v>
      </c>
      <c r="C12" s="5">
        <f>'Fig 14 NDM'!C15</f>
        <v>43.162436999999997</v>
      </c>
    </row>
    <row r="13" spans="1:6" x14ac:dyDescent="0.25">
      <c r="A13" s="129">
        <v>45208</v>
      </c>
      <c r="B13" s="130">
        <v>77.132289752727274</v>
      </c>
      <c r="C13" s="5">
        <f>'Fig 14 NDM'!C16</f>
        <v>43.717178454545454</v>
      </c>
    </row>
    <row r="14" spans="1:6" x14ac:dyDescent="0.25">
      <c r="A14" s="129">
        <v>45209</v>
      </c>
      <c r="B14" s="130">
        <v>79.016014656363637</v>
      </c>
      <c r="C14" s="5">
        <f>'Fig 14 NDM'!C17</f>
        <v>43.879194727272726</v>
      </c>
    </row>
    <row r="15" spans="1:6" x14ac:dyDescent="0.25">
      <c r="A15" s="129">
        <v>45210</v>
      </c>
      <c r="B15" s="130">
        <v>81.086630951818179</v>
      </c>
      <c r="C15" s="5">
        <f>'Fig 14 NDM'!C18</f>
        <v>52.562097272727264</v>
      </c>
    </row>
    <row r="16" spans="1:6" x14ac:dyDescent="0.25">
      <c r="A16" s="129">
        <v>45211</v>
      </c>
      <c r="B16" s="130">
        <v>82.158719938181818</v>
      </c>
      <c r="C16" s="5">
        <f>'Fig 14 NDM'!C19</f>
        <v>60.503684545454547</v>
      </c>
    </row>
    <row r="17" spans="1:3" x14ac:dyDescent="0.25">
      <c r="A17" s="129">
        <v>45212</v>
      </c>
      <c r="B17" s="130">
        <v>84.320320155454539</v>
      </c>
      <c r="C17" s="5">
        <f>'Fig 14 NDM'!C20</f>
        <v>61.970524454545448</v>
      </c>
    </row>
    <row r="18" spans="1:3" x14ac:dyDescent="0.25">
      <c r="A18" s="129">
        <v>45213</v>
      </c>
      <c r="B18" s="130">
        <v>81.812926888181821</v>
      </c>
      <c r="C18" s="5">
        <f>'Fig 14 NDM'!C21</f>
        <v>75.936029272727282</v>
      </c>
    </row>
    <row r="19" spans="1:3" x14ac:dyDescent="0.25">
      <c r="A19" s="129">
        <v>45214</v>
      </c>
      <c r="B19" s="130">
        <v>83.422484870000005</v>
      </c>
      <c r="C19" s="5">
        <f>'Fig 14 NDM'!C22</f>
        <v>93.952281090909082</v>
      </c>
    </row>
    <row r="20" spans="1:3" x14ac:dyDescent="0.25">
      <c r="A20" s="129">
        <v>45215</v>
      </c>
      <c r="B20" s="130">
        <v>90.786833398181813</v>
      </c>
      <c r="C20" s="5">
        <f>'Fig 14 NDM'!C23</f>
        <v>114.46110663636364</v>
      </c>
    </row>
    <row r="21" spans="1:3" x14ac:dyDescent="0.25">
      <c r="A21" s="129">
        <v>45216</v>
      </c>
      <c r="B21" s="130">
        <v>91.749991399999999</v>
      </c>
      <c r="C21" s="5">
        <f>'Fig 14 NDM'!C24</f>
        <v>100.64677136363638</v>
      </c>
    </row>
    <row r="22" spans="1:3" x14ac:dyDescent="0.25">
      <c r="A22" s="129">
        <v>45217</v>
      </c>
      <c r="B22" s="130">
        <v>93.373953154545461</v>
      </c>
      <c r="C22" s="5">
        <f>'Fig 14 NDM'!C25</f>
        <v>91.489011909090905</v>
      </c>
    </row>
    <row r="23" spans="1:3" x14ac:dyDescent="0.25">
      <c r="A23" s="129">
        <v>45218</v>
      </c>
      <c r="B23" s="130">
        <v>95.627324863636375</v>
      </c>
      <c r="C23" s="5">
        <f>'Fig 14 NDM'!C26</f>
        <v>71.79229554545455</v>
      </c>
    </row>
    <row r="24" spans="1:3" x14ac:dyDescent="0.25">
      <c r="A24" s="129">
        <v>45219</v>
      </c>
      <c r="B24" s="130">
        <v>96.854478263636352</v>
      </c>
      <c r="C24" s="5">
        <f>'Fig 14 NDM'!C27</f>
        <v>79.200297181818186</v>
      </c>
    </row>
    <row r="25" spans="1:3" x14ac:dyDescent="0.25">
      <c r="A25" s="129">
        <v>45220</v>
      </c>
      <c r="B25" s="130">
        <v>92.796378309090912</v>
      </c>
      <c r="C25" s="5">
        <f>'Fig 14 NDM'!C28</f>
        <v>82.172708</v>
      </c>
    </row>
    <row r="26" spans="1:3" x14ac:dyDescent="0.25">
      <c r="A26" s="129">
        <v>45221</v>
      </c>
      <c r="B26" s="130">
        <v>94.041214545454537</v>
      </c>
      <c r="C26" s="5">
        <f>'Fig 14 NDM'!C29</f>
        <v>89.101638545454549</v>
      </c>
    </row>
    <row r="27" spans="1:3" x14ac:dyDescent="0.25">
      <c r="A27" s="129">
        <v>45222</v>
      </c>
      <c r="B27" s="130">
        <v>101.62343345454546</v>
      </c>
      <c r="C27" s="5">
        <f>'Fig 14 NDM'!C30</f>
        <v>100.80136536363638</v>
      </c>
    </row>
    <row r="28" spans="1:3" x14ac:dyDescent="0.25">
      <c r="A28" s="129">
        <v>45223</v>
      </c>
      <c r="B28" s="130">
        <v>103.55444108181818</v>
      </c>
      <c r="C28" s="5">
        <f>'Fig 14 NDM'!C31</f>
        <v>95.942049545454537</v>
      </c>
    </row>
    <row r="29" spans="1:3" x14ac:dyDescent="0.25">
      <c r="A29" s="129">
        <v>45224</v>
      </c>
      <c r="B29" s="130">
        <v>105.68784420909091</v>
      </c>
      <c r="C29" s="5">
        <f>'Fig 14 NDM'!C32</f>
        <v>100.67450172727273</v>
      </c>
    </row>
    <row r="30" spans="1:3" x14ac:dyDescent="0.25">
      <c r="A30" s="129">
        <v>45225</v>
      </c>
      <c r="B30" s="130">
        <v>107.34369726363637</v>
      </c>
      <c r="C30" s="5">
        <f>'Fig 14 NDM'!C33</f>
        <v>95.795370454545449</v>
      </c>
    </row>
    <row r="31" spans="1:3" x14ac:dyDescent="0.25">
      <c r="A31" s="129">
        <v>45226</v>
      </c>
      <c r="B31" s="130">
        <v>110.12648608181817</v>
      </c>
      <c r="C31" s="5">
        <f>'Fig 14 NDM'!C34</f>
        <v>99.002428363636369</v>
      </c>
    </row>
    <row r="32" spans="1:3" x14ac:dyDescent="0.25">
      <c r="A32" s="129">
        <v>45227</v>
      </c>
      <c r="B32" s="130">
        <v>106.66617604545455</v>
      </c>
      <c r="C32" s="5">
        <f>'Fig 14 NDM'!C35</f>
        <v>91.327296727272724</v>
      </c>
    </row>
    <row r="33" spans="1:3" x14ac:dyDescent="0.25">
      <c r="A33" s="129">
        <v>45228</v>
      </c>
      <c r="B33" s="130">
        <v>107.19198866363637</v>
      </c>
      <c r="C33" s="5">
        <f>'Fig 14 NDM'!C36</f>
        <v>93.974534727272712</v>
      </c>
    </row>
    <row r="34" spans="1:3" x14ac:dyDescent="0.25">
      <c r="A34" s="129">
        <v>45229</v>
      </c>
      <c r="B34" s="130">
        <v>115.26870209999998</v>
      </c>
      <c r="C34" s="5">
        <f>'Fig 14 NDM'!C37</f>
        <v>105.06941372727273</v>
      </c>
    </row>
    <row r="35" spans="1:3" x14ac:dyDescent="0.25">
      <c r="A35" s="129">
        <v>45230</v>
      </c>
      <c r="B35" s="130">
        <v>118.10042872727273</v>
      </c>
      <c r="C35" s="5">
        <f>'Fig 14 NDM'!C38</f>
        <v>107.10667781818182</v>
      </c>
    </row>
    <row r="36" spans="1:3" x14ac:dyDescent="0.25">
      <c r="A36" s="129">
        <v>45231</v>
      </c>
      <c r="B36" s="130">
        <v>119.31017096363635</v>
      </c>
      <c r="C36" s="5">
        <f>'Fig 14 NDM'!C39</f>
        <v>104.20706127272729</v>
      </c>
    </row>
    <row r="37" spans="1:3" x14ac:dyDescent="0.25">
      <c r="A37" s="129">
        <v>45232</v>
      </c>
      <c r="B37" s="130">
        <v>120.58621239090908</v>
      </c>
      <c r="C37" s="5">
        <f>'Fig 14 NDM'!C40</f>
        <v>119.56640909090908</v>
      </c>
    </row>
    <row r="38" spans="1:3" x14ac:dyDescent="0.25">
      <c r="A38" s="129">
        <v>45233</v>
      </c>
      <c r="B38" s="130">
        <v>122.62930506363637</v>
      </c>
      <c r="C38" s="5">
        <f>'Fig 14 NDM'!C41</f>
        <v>114.01779018181819</v>
      </c>
    </row>
    <row r="39" spans="1:3" x14ac:dyDescent="0.25">
      <c r="A39" s="129">
        <v>45234</v>
      </c>
      <c r="B39" s="130">
        <v>118.13697896363637</v>
      </c>
      <c r="C39" s="5">
        <f>'Fig 14 NDM'!C42</f>
        <v>115.98799118181817</v>
      </c>
    </row>
    <row r="40" spans="1:3" x14ac:dyDescent="0.25">
      <c r="A40" s="129">
        <v>45235</v>
      </c>
      <c r="B40" s="130">
        <v>119.26766825454546</v>
      </c>
      <c r="C40" s="5">
        <f>'Fig 14 NDM'!C43</f>
        <v>110.10773409090908</v>
      </c>
    </row>
    <row r="41" spans="1:3" x14ac:dyDescent="0.25">
      <c r="A41" s="129">
        <v>45236</v>
      </c>
      <c r="B41" s="130">
        <v>127.32464799090909</v>
      </c>
      <c r="C41" s="5">
        <f>'Fig 14 NDM'!C44</f>
        <v>122.04453845454545</v>
      </c>
    </row>
    <row r="42" spans="1:3" x14ac:dyDescent="0.25">
      <c r="A42" s="129">
        <v>45237</v>
      </c>
      <c r="B42" s="130">
        <v>129.24093251818184</v>
      </c>
      <c r="C42" s="5">
        <f>'Fig 14 NDM'!C45</f>
        <v>125.09172918181817</v>
      </c>
    </row>
    <row r="43" spans="1:3" x14ac:dyDescent="0.25">
      <c r="A43" s="129">
        <v>45238</v>
      </c>
      <c r="B43" s="130">
        <v>131.26526589090909</v>
      </c>
      <c r="C43" s="5">
        <f>'Fig 14 NDM'!C46</f>
        <v>130.93268145454547</v>
      </c>
    </row>
    <row r="44" spans="1:3" x14ac:dyDescent="0.25">
      <c r="A44" s="129">
        <v>45239</v>
      </c>
      <c r="B44" s="130">
        <v>132.99646780909092</v>
      </c>
      <c r="C44" s="5">
        <f>'Fig 14 NDM'!C47</f>
        <v>137.27254363636362</v>
      </c>
    </row>
    <row r="45" spans="1:3" x14ac:dyDescent="0.25">
      <c r="A45" s="129">
        <v>45240</v>
      </c>
      <c r="B45" s="130">
        <v>134.81883555454544</v>
      </c>
      <c r="C45" s="5">
        <f>'Fig 14 NDM'!C48</f>
        <v>143.21334909090911</v>
      </c>
    </row>
    <row r="46" spans="1:3" x14ac:dyDescent="0.25">
      <c r="A46" s="129">
        <v>45241</v>
      </c>
      <c r="B46" s="130">
        <v>129.64706778181818</v>
      </c>
      <c r="C46" s="5">
        <f>'Fig 14 NDM'!C49</f>
        <v>138.54040490909091</v>
      </c>
    </row>
    <row r="47" spans="1:3" x14ac:dyDescent="0.25">
      <c r="A47" s="129">
        <v>45242</v>
      </c>
      <c r="B47" s="130">
        <v>130.21100968181818</v>
      </c>
      <c r="C47" s="5">
        <f>'Fig 14 NDM'!C50</f>
        <v>141.94404627272726</v>
      </c>
    </row>
    <row r="48" spans="1:3" x14ac:dyDescent="0.25">
      <c r="A48" s="129">
        <v>45243</v>
      </c>
      <c r="B48" s="130">
        <v>138.19447027272727</v>
      </c>
      <c r="C48" s="5">
        <f>'Fig 14 NDM'!C51</f>
        <v>123.94991209090909</v>
      </c>
    </row>
    <row r="49" spans="1:3" x14ac:dyDescent="0.25">
      <c r="A49" s="129">
        <v>45244</v>
      </c>
      <c r="B49" s="130">
        <v>139.72484381818182</v>
      </c>
      <c r="C49" s="5">
        <f>'Fig 14 NDM'!C52</f>
        <v>124.07187372727275</v>
      </c>
    </row>
    <row r="50" spans="1:3" x14ac:dyDescent="0.25">
      <c r="A50" s="129">
        <v>45245</v>
      </c>
      <c r="B50" s="130">
        <v>141.95788809999999</v>
      </c>
      <c r="C50" s="5">
        <f>'Fig 14 NDM'!C53</f>
        <v>131.42173418181818</v>
      </c>
    </row>
    <row r="51" spans="1:3" x14ac:dyDescent="0.25">
      <c r="A51" s="129">
        <v>45246</v>
      </c>
      <c r="B51" s="130">
        <v>144.39418316363637</v>
      </c>
      <c r="C51" s="5">
        <f>'Fig 14 NDM'!C54</f>
        <v>147.99072418181819</v>
      </c>
    </row>
    <row r="52" spans="1:3" x14ac:dyDescent="0.25">
      <c r="A52" s="129">
        <v>45247</v>
      </c>
      <c r="B52" s="130">
        <v>147.02750540909091</v>
      </c>
      <c r="C52" s="5">
        <f>'Fig 14 NDM'!C55</f>
        <v>141.65101045454546</v>
      </c>
    </row>
    <row r="53" spans="1:3" x14ac:dyDescent="0.25">
      <c r="A53" s="129">
        <v>45248</v>
      </c>
      <c r="B53" s="130">
        <v>142.63330260000001</v>
      </c>
      <c r="C53" s="5">
        <f>'Fig 14 NDM'!C56</f>
        <v>112.908394</v>
      </c>
    </row>
    <row r="54" spans="1:3" x14ac:dyDescent="0.25">
      <c r="A54" s="129">
        <v>45249</v>
      </c>
      <c r="B54" s="130">
        <v>143.15180618181819</v>
      </c>
      <c r="C54" s="5">
        <f>'Fig 14 NDM'!C57</f>
        <v>108.76435218181818</v>
      </c>
    </row>
    <row r="55" spans="1:3" x14ac:dyDescent="0.25">
      <c r="A55" s="129">
        <v>45250</v>
      </c>
      <c r="B55" s="130">
        <v>152.08426190909091</v>
      </c>
      <c r="C55" s="5">
        <f>'Fig 14 NDM'!C58</f>
        <v>120.06516036363637</v>
      </c>
    </row>
    <row r="56" spans="1:3" x14ac:dyDescent="0.25">
      <c r="A56" s="129">
        <v>45251</v>
      </c>
      <c r="B56" s="130">
        <v>153.44660663636364</v>
      </c>
      <c r="C56" s="5">
        <f>'Fig 14 NDM'!C59</f>
        <v>131.91049572727272</v>
      </c>
    </row>
    <row r="57" spans="1:3" x14ac:dyDescent="0.25">
      <c r="A57" s="129">
        <v>45252</v>
      </c>
      <c r="B57" s="130">
        <v>154.88605400909091</v>
      </c>
      <c r="C57" s="5">
        <f>'Fig 14 NDM'!C60</f>
        <v>135.40202027272727</v>
      </c>
    </row>
    <row r="58" spans="1:3" x14ac:dyDescent="0.25">
      <c r="A58" s="129">
        <v>45253</v>
      </c>
      <c r="B58" s="130">
        <v>155.95048001818182</v>
      </c>
      <c r="C58" s="5">
        <f>'Fig 14 NDM'!C61</f>
        <v>120.85949881818182</v>
      </c>
    </row>
    <row r="59" spans="1:3" x14ac:dyDescent="0.25">
      <c r="A59" s="129">
        <v>45254</v>
      </c>
      <c r="B59" s="130">
        <v>157.16964872727274</v>
      </c>
      <c r="C59" s="5">
        <f>'Fig 14 NDM'!C62</f>
        <v>152.21079618181818</v>
      </c>
    </row>
    <row r="60" spans="1:3" x14ac:dyDescent="0.25">
      <c r="A60" s="129">
        <v>45255</v>
      </c>
      <c r="B60" s="130">
        <v>150.19820742727273</v>
      </c>
      <c r="C60" s="5">
        <f>'Fig 14 NDM'!C63</f>
        <v>173.28429572727273</v>
      </c>
    </row>
    <row r="61" spans="1:3" x14ac:dyDescent="0.25">
      <c r="A61" s="129">
        <v>45256</v>
      </c>
      <c r="B61" s="130">
        <v>150.17201823636364</v>
      </c>
      <c r="C61" s="5">
        <f>'Fig 14 NDM'!C64</f>
        <v>172.01467909090908</v>
      </c>
    </row>
    <row r="62" spans="1:3" x14ac:dyDescent="0.25">
      <c r="A62" s="129">
        <v>45257</v>
      </c>
      <c r="B62" s="130">
        <v>159.35938671818181</v>
      </c>
      <c r="C62" s="5">
        <f>'Fig 14 NDM'!C65</f>
        <v>163.98683436363638</v>
      </c>
    </row>
    <row r="63" spans="1:3" x14ac:dyDescent="0.25">
      <c r="A63" s="129">
        <v>45258</v>
      </c>
      <c r="B63" s="130">
        <v>161.0437954090909</v>
      </c>
      <c r="C63" s="5">
        <f>'Fig 14 NDM'!C66</f>
        <v>174.94828372727272</v>
      </c>
    </row>
    <row r="64" spans="1:3" x14ac:dyDescent="0.25">
      <c r="A64" s="129">
        <v>45259</v>
      </c>
      <c r="B64" s="130">
        <v>163.18514209090907</v>
      </c>
      <c r="C64" s="5">
        <f>'Fig 14 NDM'!C67</f>
        <v>197.14984245454545</v>
      </c>
    </row>
    <row r="65" spans="1:3" x14ac:dyDescent="0.25">
      <c r="A65" s="129">
        <v>45260</v>
      </c>
      <c r="B65" s="130">
        <v>165.31908760909093</v>
      </c>
      <c r="C65" s="5">
        <f>'Fig 14 NDM'!C68</f>
        <v>216.00961490909091</v>
      </c>
    </row>
    <row r="66" spans="1:3" x14ac:dyDescent="0.25">
      <c r="A66" s="129">
        <v>45261</v>
      </c>
      <c r="B66" s="130">
        <v>167.75869050909091</v>
      </c>
      <c r="C66" s="5">
        <f>'Fig 14 NDM'!C69</f>
        <v>226.62077909090905</v>
      </c>
    </row>
    <row r="67" spans="1:3" x14ac:dyDescent="0.25">
      <c r="A67" s="129">
        <v>45262</v>
      </c>
      <c r="B67" s="130">
        <v>160.50379414545455</v>
      </c>
      <c r="C67" s="5">
        <f>'Fig 14 NDM'!C70</f>
        <v>224.22409281818182</v>
      </c>
    </row>
    <row r="68" spans="1:3" x14ac:dyDescent="0.25">
      <c r="A68" s="129">
        <v>45263</v>
      </c>
      <c r="B68" s="130">
        <v>159.51266060909091</v>
      </c>
      <c r="C68" s="5">
        <f>'Fig 14 NDM'!C71</f>
        <v>196.09020281818184</v>
      </c>
    </row>
    <row r="69" spans="1:3" x14ac:dyDescent="0.25">
      <c r="A69" s="129">
        <v>45264</v>
      </c>
      <c r="B69" s="130">
        <v>168.95798023636362</v>
      </c>
      <c r="C69" s="5">
        <f>'Fig 14 NDM'!C72</f>
        <v>186.93496472727273</v>
      </c>
    </row>
    <row r="70" spans="1:3" x14ac:dyDescent="0.25">
      <c r="A70" s="129">
        <v>45265</v>
      </c>
      <c r="B70" s="130">
        <v>169.16943981818181</v>
      </c>
      <c r="C70" s="5">
        <f>'Fig 14 NDM'!C73</f>
        <v>186.03967909090909</v>
      </c>
    </row>
    <row r="71" spans="1:3" x14ac:dyDescent="0.25">
      <c r="A71" s="129">
        <v>45266</v>
      </c>
      <c r="B71" s="130">
        <v>169.32938726363636</v>
      </c>
      <c r="C71" s="5">
        <f>'Fig 14 NDM'!C74</f>
        <v>203.279618</v>
      </c>
    </row>
    <row r="72" spans="1:3" x14ac:dyDescent="0.25">
      <c r="A72" s="129">
        <v>45267</v>
      </c>
      <c r="B72" s="130">
        <v>169.59955961818181</v>
      </c>
      <c r="C72" s="5">
        <f>'Fig 14 NDM'!C75</f>
        <v>185.68204399999999</v>
      </c>
    </row>
    <row r="73" spans="1:3" x14ac:dyDescent="0.25">
      <c r="A73" s="129">
        <v>45268</v>
      </c>
      <c r="B73" s="130">
        <v>171.01119042727271</v>
      </c>
      <c r="C73" s="5">
        <f>'Fig 14 NDM'!C76</f>
        <v>159.95298709090909</v>
      </c>
    </row>
    <row r="74" spans="1:3" x14ac:dyDescent="0.25">
      <c r="A74" s="129">
        <v>45269</v>
      </c>
      <c r="B74" s="130">
        <v>163.6241090818182</v>
      </c>
      <c r="C74" s="5">
        <f>'Fig 14 NDM'!C77</f>
        <v>146.09869954545454</v>
      </c>
    </row>
    <row r="75" spans="1:3" x14ac:dyDescent="0.25">
      <c r="A75" s="129">
        <v>45270</v>
      </c>
      <c r="B75" s="130">
        <v>163.19522151818182</v>
      </c>
      <c r="C75" s="5">
        <f>'Fig 14 NDM'!C78</f>
        <v>144.84290236363634</v>
      </c>
    </row>
    <row r="76" spans="1:3" x14ac:dyDescent="0.25">
      <c r="A76" s="129">
        <v>45271</v>
      </c>
      <c r="B76" s="130">
        <v>173.56666060909092</v>
      </c>
      <c r="C76" s="5">
        <f>'Fig 14 NDM'!C79</f>
        <v>149.10435563636364</v>
      </c>
    </row>
    <row r="77" spans="1:3" x14ac:dyDescent="0.25">
      <c r="A77" s="129">
        <v>45272</v>
      </c>
      <c r="B77" s="130">
        <v>174.97819949999999</v>
      </c>
      <c r="C77" s="5">
        <f>'Fig 14 NDM'!C80</f>
        <v>147.46977536363636</v>
      </c>
    </row>
    <row r="78" spans="1:3" x14ac:dyDescent="0.25">
      <c r="A78" s="129">
        <v>45273</v>
      </c>
      <c r="B78" s="130">
        <v>176.34533919090907</v>
      </c>
      <c r="C78" s="5">
        <f>'Fig 14 NDM'!C81</f>
        <v>166.11706427272728</v>
      </c>
    </row>
    <row r="79" spans="1:3" x14ac:dyDescent="0.25">
      <c r="A79" s="129">
        <v>45274</v>
      </c>
      <c r="B79" s="130">
        <v>177.36787617272728</v>
      </c>
      <c r="C79" s="5">
        <f>'Fig 14 NDM'!C82</f>
        <v>170.30212081818181</v>
      </c>
    </row>
    <row r="80" spans="1:3" x14ac:dyDescent="0.25">
      <c r="A80" s="129">
        <v>45275</v>
      </c>
      <c r="B80" s="130">
        <v>178.76980953636362</v>
      </c>
      <c r="C80" s="5">
        <f>'Fig 14 NDM'!C83</f>
        <v>159.7453880909091</v>
      </c>
    </row>
    <row r="81" spans="1:3" x14ac:dyDescent="0.25">
      <c r="A81" s="129">
        <v>45276</v>
      </c>
      <c r="B81" s="130">
        <v>170.45663961818181</v>
      </c>
      <c r="C81" s="5">
        <f>'Fig 14 NDM'!C84</f>
        <v>132.75980154545456</v>
      </c>
    </row>
    <row r="82" spans="1:3" x14ac:dyDescent="0.25">
      <c r="A82" s="129">
        <v>45277</v>
      </c>
      <c r="B82" s="130">
        <v>169.93096457272728</v>
      </c>
      <c r="C82" s="5">
        <f>'Fig 14 NDM'!C85</f>
        <v>129.48278481818181</v>
      </c>
    </row>
    <row r="83" spans="1:3" x14ac:dyDescent="0.25">
      <c r="A83" s="129">
        <v>45278</v>
      </c>
      <c r="B83" s="130">
        <v>179.93959763636363</v>
      </c>
      <c r="C83" s="5">
        <f>'Fig 14 NDM'!C86</f>
        <v>128.07379863636362</v>
      </c>
    </row>
    <row r="84" spans="1:3" x14ac:dyDescent="0.25">
      <c r="A84" s="129">
        <v>45279</v>
      </c>
      <c r="B84" s="130">
        <v>180.57775949090907</v>
      </c>
      <c r="C84" s="5">
        <f>'Fig 14 NDM'!C87</f>
        <v>139.68259799999998</v>
      </c>
    </row>
    <row r="85" spans="1:3" x14ac:dyDescent="0.25">
      <c r="A85" s="129">
        <v>45280</v>
      </c>
      <c r="B85" s="130">
        <v>179.75688758181818</v>
      </c>
      <c r="C85" s="5">
        <f>'Fig 14 NDM'!C88</f>
        <v>149.29956754545455</v>
      </c>
    </row>
    <row r="86" spans="1:3" x14ac:dyDescent="0.25">
      <c r="A86" s="129">
        <v>45281</v>
      </c>
      <c r="B86" s="130">
        <v>180.29578798181817</v>
      </c>
      <c r="C86" s="5">
        <f>'Fig 14 NDM'!C89</f>
        <v>136.41475254545455</v>
      </c>
    </row>
    <row r="87" spans="1:3" x14ac:dyDescent="0.25">
      <c r="A87" s="129">
        <v>45282</v>
      </c>
      <c r="B87" s="130">
        <v>175.36448791818182</v>
      </c>
      <c r="C87" s="5">
        <f>'Fig 14 NDM'!C90</f>
        <v>135.76575090909091</v>
      </c>
    </row>
    <row r="88" spans="1:3" x14ac:dyDescent="0.25">
      <c r="A88" s="129">
        <v>45283</v>
      </c>
      <c r="B88" s="130">
        <v>165.79306377272727</v>
      </c>
      <c r="C88" s="5">
        <f>'Fig 14 NDM'!C91</f>
        <v>123.18604827272726</v>
      </c>
    </row>
    <row r="89" spans="1:3" x14ac:dyDescent="0.25">
      <c r="A89" s="129">
        <v>45284</v>
      </c>
      <c r="B89" s="130">
        <v>166.08492653636364</v>
      </c>
      <c r="C89" s="5">
        <f>'Fig 14 NDM'!C92</f>
        <v>109.06402645454546</v>
      </c>
    </row>
    <row r="90" spans="1:3" x14ac:dyDescent="0.25">
      <c r="A90" s="129">
        <v>45285</v>
      </c>
      <c r="B90" s="130">
        <v>156.95330487272727</v>
      </c>
      <c r="C90" s="5">
        <f>'Fig 14 NDM'!C93</f>
        <v>110.23582063636364</v>
      </c>
    </row>
    <row r="91" spans="1:3" x14ac:dyDescent="0.25">
      <c r="A91" s="129">
        <v>45286</v>
      </c>
      <c r="B91" s="130">
        <v>168.34794620909091</v>
      </c>
      <c r="C91" s="5">
        <f>'Fig 14 NDM'!C94</f>
        <v>136.40450136363634</v>
      </c>
    </row>
    <row r="92" spans="1:3" x14ac:dyDescent="0.25">
      <c r="A92" s="129">
        <v>45287</v>
      </c>
      <c r="B92" s="130">
        <v>169.69050426363637</v>
      </c>
      <c r="C92" s="5">
        <f>'Fig 14 NDM'!C95</f>
        <v>140.90332772727271</v>
      </c>
    </row>
    <row r="93" spans="1:3" x14ac:dyDescent="0.25">
      <c r="A93" s="129">
        <v>45288</v>
      </c>
      <c r="B93" s="130">
        <v>178.23082551818183</v>
      </c>
      <c r="C93" s="5">
        <f>'Fig 14 NDM'!C96</f>
        <v>138.8954</v>
      </c>
    </row>
    <row r="94" spans="1:3" x14ac:dyDescent="0.25">
      <c r="A94" s="129">
        <v>45289</v>
      </c>
      <c r="B94" s="130">
        <v>178.04143971818181</v>
      </c>
      <c r="C94" s="5">
        <f>'Fig 14 NDM'!C97</f>
        <v>148.8240109090909</v>
      </c>
    </row>
    <row r="95" spans="1:3" x14ac:dyDescent="0.25">
      <c r="A95" s="129">
        <v>45290</v>
      </c>
      <c r="B95" s="130">
        <v>171.3715661818182</v>
      </c>
      <c r="C95" s="5">
        <f>'Fig 14 NDM'!C98</f>
        <v>145.86983381818183</v>
      </c>
    </row>
    <row r="96" spans="1:3" x14ac:dyDescent="0.25">
      <c r="A96" s="129">
        <v>45291</v>
      </c>
      <c r="B96" s="130">
        <v>171.52040852727271</v>
      </c>
      <c r="C96" s="5">
        <f>'Fig 14 NDM'!C99</f>
        <v>146.4615321818182</v>
      </c>
    </row>
    <row r="97" spans="1:3" x14ac:dyDescent="0.25">
      <c r="A97" s="129">
        <v>45292</v>
      </c>
      <c r="B97" s="130">
        <v>169.77518529090909</v>
      </c>
      <c r="C97" s="5">
        <f>'Fig 14 NDM'!C100</f>
        <v>146.1622958181818</v>
      </c>
    </row>
    <row r="98" spans="1:3" x14ac:dyDescent="0.25">
      <c r="A98" s="129">
        <v>45293</v>
      </c>
      <c r="B98" s="130">
        <v>184.23419975454547</v>
      </c>
      <c r="C98" s="5">
        <f>'Fig 14 NDM'!C101</f>
        <v>141.65185399999999</v>
      </c>
    </row>
    <row r="99" spans="1:3" x14ac:dyDescent="0.25">
      <c r="A99" s="129">
        <v>45294</v>
      </c>
      <c r="B99" s="130">
        <v>185.0898811909091</v>
      </c>
      <c r="C99" s="5">
        <f>'Fig 14 NDM'!C102</f>
        <v>144.17221963636362</v>
      </c>
    </row>
    <row r="100" spans="1:3" x14ac:dyDescent="0.25">
      <c r="A100" s="129">
        <v>45295</v>
      </c>
      <c r="B100" s="130">
        <v>185.42810393636364</v>
      </c>
      <c r="C100" s="5">
        <f>'Fig 14 NDM'!C103</f>
        <v>156.14765518181818</v>
      </c>
    </row>
    <row r="101" spans="1:3" x14ac:dyDescent="0.25">
      <c r="A101" s="129">
        <v>45296</v>
      </c>
      <c r="B101" s="130">
        <v>186.55259019999997</v>
      </c>
      <c r="C101" s="5">
        <f>'Fig 14 NDM'!C104</f>
        <v>164.80096472727271</v>
      </c>
    </row>
    <row r="102" spans="1:3" x14ac:dyDescent="0.25">
      <c r="A102" s="129">
        <v>45297</v>
      </c>
      <c r="B102" s="130">
        <v>177.15584473636363</v>
      </c>
      <c r="C102" s="5">
        <f>'Fig 14 NDM'!C105</f>
        <v>168.26927000000001</v>
      </c>
    </row>
    <row r="103" spans="1:3" x14ac:dyDescent="0.25">
      <c r="A103" s="129">
        <v>45298</v>
      </c>
      <c r="B103" s="130">
        <v>175.94037176363636</v>
      </c>
      <c r="C103" s="5">
        <f>'Fig 14 NDM'!C106</f>
        <v>187.8890559090909</v>
      </c>
    </row>
    <row r="104" spans="1:3" x14ac:dyDescent="0.25">
      <c r="A104" s="129">
        <v>45299</v>
      </c>
      <c r="B104" s="130">
        <v>186.57336081818184</v>
      </c>
      <c r="C104" s="5">
        <f>'Fig 14 NDM'!C107</f>
        <v>217.54731000000001</v>
      </c>
    </row>
    <row r="105" spans="1:3" x14ac:dyDescent="0.25">
      <c r="A105" s="129">
        <v>45300</v>
      </c>
      <c r="B105" s="130">
        <v>187.17495951818182</v>
      </c>
      <c r="C105" s="5">
        <f>'Fig 14 NDM'!C108</f>
        <v>219.22875972727272</v>
      </c>
    </row>
    <row r="106" spans="1:3" x14ac:dyDescent="0.25">
      <c r="A106" s="129">
        <v>45301</v>
      </c>
      <c r="B106" s="130">
        <v>188.05306170909091</v>
      </c>
      <c r="C106" s="5">
        <f>'Fig 14 NDM'!C109</f>
        <v>214.8460162727273</v>
      </c>
    </row>
    <row r="107" spans="1:3" x14ac:dyDescent="0.25">
      <c r="A107" s="129">
        <v>45302</v>
      </c>
      <c r="B107" s="130">
        <v>188.82991425454546</v>
      </c>
      <c r="C107" s="5">
        <f>'Fig 14 NDM'!C110</f>
        <v>204.10547709090909</v>
      </c>
    </row>
    <row r="108" spans="1:3" x14ac:dyDescent="0.25">
      <c r="A108" s="129">
        <v>45303</v>
      </c>
      <c r="B108" s="130">
        <v>190.8127338909091</v>
      </c>
      <c r="C108" s="5">
        <f>'Fig 14 NDM'!C111</f>
        <v>194.59641136363635</v>
      </c>
    </row>
    <row r="109" spans="1:3" x14ac:dyDescent="0.25">
      <c r="A109" s="129">
        <v>45304</v>
      </c>
      <c r="B109" s="130">
        <v>181.44789209090911</v>
      </c>
      <c r="C109" s="5">
        <f>'Fig 14 NDM'!C112</f>
        <v>182.35170809090911</v>
      </c>
    </row>
    <row r="110" spans="1:3" x14ac:dyDescent="0.25">
      <c r="A110" s="129">
        <v>45305</v>
      </c>
      <c r="B110" s="130">
        <v>179.97078840909091</v>
      </c>
      <c r="C110" s="5">
        <f>'Fig 14 NDM'!C113</f>
        <v>187.60002127272728</v>
      </c>
    </row>
    <row r="111" spans="1:3" x14ac:dyDescent="0.25">
      <c r="A111" s="129">
        <v>45306</v>
      </c>
      <c r="B111" s="130">
        <v>190.16691715454544</v>
      </c>
      <c r="C111" s="5">
        <f>'Fig 14 NDM'!C114</f>
        <v>224.3495478181818</v>
      </c>
    </row>
    <row r="112" spans="1:3" x14ac:dyDescent="0.25">
      <c r="A112" s="129">
        <v>45307</v>
      </c>
      <c r="B112" s="130">
        <v>190.2621867</v>
      </c>
      <c r="C112" s="5">
        <f>'Fig 14 NDM'!C115</f>
        <v>227.48870154545457</v>
      </c>
    </row>
    <row r="113" spans="1:3" x14ac:dyDescent="0.25">
      <c r="A113" s="129">
        <v>45308</v>
      </c>
      <c r="B113" s="130">
        <v>190.31534422727273</v>
      </c>
      <c r="C113" s="5">
        <f>'Fig 14 NDM'!C116</f>
        <v>233.7734080909091</v>
      </c>
    </row>
    <row r="114" spans="1:3" x14ac:dyDescent="0.25">
      <c r="A114" s="129">
        <v>45309</v>
      </c>
      <c r="B114" s="130">
        <v>190.62355019999998</v>
      </c>
      <c r="C114" s="5">
        <f>'Fig 14 NDM'!C117</f>
        <v>246.07938645454544</v>
      </c>
    </row>
    <row r="115" spans="1:3" x14ac:dyDescent="0.25">
      <c r="A115" s="129">
        <v>45310</v>
      </c>
      <c r="B115" s="130">
        <v>191.8405882909091</v>
      </c>
      <c r="C115" s="5">
        <f>'Fig 14 NDM'!C118</f>
        <v>229.7574129090909</v>
      </c>
    </row>
    <row r="116" spans="1:3" x14ac:dyDescent="0.25">
      <c r="A116" s="129">
        <v>45311</v>
      </c>
      <c r="B116" s="130">
        <v>181.91010894545454</v>
      </c>
      <c r="C116" s="5">
        <f>'Fig 14 NDM'!C119</f>
        <v>201.40555700000002</v>
      </c>
    </row>
    <row r="117" spans="1:3" x14ac:dyDescent="0.25">
      <c r="A117" s="129">
        <v>45312</v>
      </c>
      <c r="B117" s="130">
        <v>180.00061641818181</v>
      </c>
      <c r="C117" s="5">
        <f>'Fig 14 NDM'!C120</f>
        <v>165.34328663636364</v>
      </c>
    </row>
    <row r="118" spans="1:3" x14ac:dyDescent="0.25">
      <c r="A118" s="129">
        <v>45313</v>
      </c>
      <c r="B118" s="130">
        <v>189.29723283636366</v>
      </c>
      <c r="C118" s="5">
        <f>'Fig 14 NDM'!C121</f>
        <v>164.68080372727275</v>
      </c>
    </row>
    <row r="119" spans="1:3" x14ac:dyDescent="0.25">
      <c r="A119" s="129">
        <v>45314</v>
      </c>
      <c r="B119" s="130">
        <v>188.36973465454545</v>
      </c>
      <c r="C119" s="5">
        <f>'Fig 14 NDM'!C122</f>
        <v>164.42292963636362</v>
      </c>
    </row>
    <row r="120" spans="1:3" x14ac:dyDescent="0.25">
      <c r="A120" s="129">
        <v>45315</v>
      </c>
      <c r="B120" s="130">
        <v>187.4853049090909</v>
      </c>
      <c r="C120" s="5">
        <f>'Fig 14 NDM'!C123</f>
        <v>149.88808309090908</v>
      </c>
    </row>
    <row r="121" spans="1:3" x14ac:dyDescent="0.25">
      <c r="A121" s="129">
        <v>45316</v>
      </c>
      <c r="B121" s="130">
        <v>186.95108502727271</v>
      </c>
      <c r="C121" s="5">
        <f>'Fig 14 NDM'!C124</f>
        <v>147.14270009090907</v>
      </c>
    </row>
    <row r="122" spans="1:3" x14ac:dyDescent="0.25">
      <c r="A122" s="129">
        <v>45317</v>
      </c>
      <c r="B122" s="130">
        <v>187.35631795454546</v>
      </c>
      <c r="C122" s="5">
        <f>'Fig 14 NDM'!C125</f>
        <v>152.56232472727271</v>
      </c>
    </row>
    <row r="123" spans="1:3" x14ac:dyDescent="0.25">
      <c r="A123" s="129">
        <v>45318</v>
      </c>
      <c r="B123" s="130">
        <v>177.56021362727273</v>
      </c>
      <c r="C123" s="5">
        <f>'Fig 14 NDM'!C126</f>
        <v>161.51911227272728</v>
      </c>
    </row>
    <row r="124" spans="1:3" x14ac:dyDescent="0.25">
      <c r="A124" s="129">
        <v>45319</v>
      </c>
      <c r="B124" s="130">
        <v>176.06184952727273</v>
      </c>
      <c r="C124" s="5">
        <f>'Fig 14 NDM'!C127</f>
        <v>149.36328218181819</v>
      </c>
    </row>
    <row r="125" spans="1:3" x14ac:dyDescent="0.25">
      <c r="A125" s="129">
        <v>45320</v>
      </c>
      <c r="B125" s="130">
        <v>186.00204699090909</v>
      </c>
      <c r="C125" s="5">
        <f>'Fig 14 NDM'!C128</f>
        <v>143.80943027272727</v>
      </c>
    </row>
    <row r="126" spans="1:3" x14ac:dyDescent="0.25">
      <c r="A126" s="129">
        <v>45321</v>
      </c>
      <c r="B126" s="130">
        <v>186.09633651818183</v>
      </c>
      <c r="C126" s="5">
        <f>'Fig 14 NDM'!C129</f>
        <v>157.44728081818181</v>
      </c>
    </row>
    <row r="127" spans="1:3" x14ac:dyDescent="0.25">
      <c r="A127" s="129">
        <v>45322</v>
      </c>
      <c r="B127" s="130">
        <v>185.89625501818182</v>
      </c>
      <c r="C127" s="5">
        <f>'Fig 14 NDM'!C130</f>
        <v>171.02153081818182</v>
      </c>
    </row>
    <row r="128" spans="1:3" x14ac:dyDescent="0.25">
      <c r="A128" s="129">
        <v>45323</v>
      </c>
      <c r="B128" s="130">
        <v>185.64105409999999</v>
      </c>
      <c r="C128" s="5">
        <f>'Fig 14 NDM'!C131</f>
        <v>164.08759854545454</v>
      </c>
    </row>
    <row r="129" spans="1:3" x14ac:dyDescent="0.25">
      <c r="A129" s="129">
        <v>45324</v>
      </c>
      <c r="B129" s="130">
        <v>186.20828053636362</v>
      </c>
      <c r="C129" s="5">
        <f>'Fig 14 NDM'!C132</f>
        <v>143.55966454545455</v>
      </c>
    </row>
    <row r="130" spans="1:3" x14ac:dyDescent="0.25">
      <c r="A130" s="129">
        <v>45325</v>
      </c>
      <c r="B130" s="130">
        <v>176.60866780909089</v>
      </c>
      <c r="C130" s="5">
        <f>'Fig 14 NDM'!C133</f>
        <v>122.89598954545454</v>
      </c>
    </row>
    <row r="131" spans="1:3" x14ac:dyDescent="0.25">
      <c r="A131" s="129">
        <v>45326</v>
      </c>
      <c r="B131" s="130">
        <v>175.42945708181819</v>
      </c>
      <c r="C131" s="5">
        <f>'Fig 14 NDM'!C134</f>
        <v>125.1758849090909</v>
      </c>
    </row>
    <row r="132" spans="1:3" x14ac:dyDescent="0.25">
      <c r="A132" s="129">
        <v>45327</v>
      </c>
      <c r="B132" s="130">
        <v>185.55957253636365</v>
      </c>
      <c r="C132" s="5">
        <f>'Fig 14 NDM'!C135</f>
        <v>139.39703136363636</v>
      </c>
    </row>
    <row r="133" spans="1:3" x14ac:dyDescent="0.25">
      <c r="A133" s="129">
        <v>45328</v>
      </c>
      <c r="B133" s="130">
        <v>185.69141804545455</v>
      </c>
      <c r="C133" s="5">
        <f>'Fig 14 NDM'!C136</f>
        <v>139.9402431818182</v>
      </c>
    </row>
    <row r="134" spans="1:3" x14ac:dyDescent="0.25">
      <c r="A134" s="129">
        <v>45329</v>
      </c>
      <c r="B134" s="130">
        <v>186.01720376363636</v>
      </c>
      <c r="C134" s="5">
        <f>'Fig 14 NDM'!C137</f>
        <v>165.62233309090911</v>
      </c>
    </row>
    <row r="135" spans="1:3" x14ac:dyDescent="0.25">
      <c r="A135" s="129">
        <v>45330</v>
      </c>
      <c r="B135" s="130">
        <v>186.38009277272729</v>
      </c>
      <c r="C135" s="5">
        <f>'Fig 14 NDM'!C138</f>
        <v>182.23883445454547</v>
      </c>
    </row>
    <row r="136" spans="1:3" x14ac:dyDescent="0.25">
      <c r="A136" s="129">
        <v>45331</v>
      </c>
      <c r="B136" s="130">
        <v>187.22009806363639</v>
      </c>
      <c r="C136" s="5">
        <f>'Fig 14 NDM'!C139</f>
        <v>153.15511827272726</v>
      </c>
    </row>
    <row r="137" spans="1:3" x14ac:dyDescent="0.25">
      <c r="A137" s="129">
        <v>45332</v>
      </c>
      <c r="B137" s="130">
        <v>178.00012805454546</v>
      </c>
      <c r="C137" s="5">
        <f>'Fig 14 NDM'!C140</f>
        <v>135.33633909090909</v>
      </c>
    </row>
    <row r="138" spans="1:3" x14ac:dyDescent="0.25">
      <c r="A138" s="129">
        <v>45333</v>
      </c>
      <c r="B138" s="130">
        <v>176.57470986363637</v>
      </c>
      <c r="C138" s="5">
        <f>'Fig 14 NDM'!C141</f>
        <v>140.695425</v>
      </c>
    </row>
    <row r="139" spans="1:3" x14ac:dyDescent="0.25">
      <c r="A139" s="129">
        <v>45334</v>
      </c>
      <c r="B139" s="130">
        <v>186.34327122727274</v>
      </c>
      <c r="C139" s="5">
        <f>'Fig 14 NDM'!C142</f>
        <v>158.38192545454547</v>
      </c>
    </row>
    <row r="140" spans="1:3" x14ac:dyDescent="0.25">
      <c r="A140" s="129">
        <v>45335</v>
      </c>
      <c r="B140" s="130">
        <v>185.07553342727272</v>
      </c>
      <c r="C140" s="5">
        <f>'Fig 14 NDM'!C143</f>
        <v>158.77919654545454</v>
      </c>
    </row>
    <row r="141" spans="1:3" x14ac:dyDescent="0.25">
      <c r="A141" s="129">
        <v>45336</v>
      </c>
      <c r="B141" s="130">
        <v>184.13046906363635</v>
      </c>
      <c r="C141" s="5">
        <f>'Fig 14 NDM'!C144</f>
        <v>129.28217663636363</v>
      </c>
    </row>
    <row r="142" spans="1:3" x14ac:dyDescent="0.25">
      <c r="A142" s="129">
        <v>45337</v>
      </c>
      <c r="B142" s="130">
        <v>182.83012528181817</v>
      </c>
      <c r="C142" s="5">
        <f>'Fig 14 NDM'!C145</f>
        <v>105.93705645454547</v>
      </c>
    </row>
    <row r="143" spans="1:3" x14ac:dyDescent="0.25">
      <c r="A143" s="129">
        <v>45338</v>
      </c>
      <c r="B143" s="130">
        <v>182.66074073636364</v>
      </c>
      <c r="C143" s="5">
        <f>'Fig 14 NDM'!C146</f>
        <v>112.35657145454546</v>
      </c>
    </row>
    <row r="144" spans="1:3" x14ac:dyDescent="0.25">
      <c r="A144" s="129">
        <v>45339</v>
      </c>
      <c r="B144" s="130">
        <v>172.90115533636364</v>
      </c>
      <c r="C144" s="5">
        <f>'Fig 14 NDM'!C147</f>
        <v>111.45442781818183</v>
      </c>
    </row>
    <row r="145" spans="1:3" x14ac:dyDescent="0.25">
      <c r="A145" s="129">
        <v>45340</v>
      </c>
      <c r="B145" s="130">
        <v>170.85020925454546</v>
      </c>
      <c r="C145" s="5">
        <f>'Fig 14 NDM'!C148</f>
        <v>103.13383672727272</v>
      </c>
    </row>
    <row r="146" spans="1:3" x14ac:dyDescent="0.25">
      <c r="A146" s="129">
        <v>45341</v>
      </c>
      <c r="B146" s="130">
        <v>179.65895814545453</v>
      </c>
      <c r="C146" s="5">
        <f>'Fig 14 NDM'!C149</f>
        <v>123.46281118181818</v>
      </c>
    </row>
    <row r="147" spans="1:3" x14ac:dyDescent="0.25">
      <c r="A147" s="129">
        <v>45342</v>
      </c>
      <c r="B147" s="130">
        <v>179.29123964545454</v>
      </c>
      <c r="C147" s="5">
        <f>'Fig 14 NDM'!C150</f>
        <v>132.62181527272728</v>
      </c>
    </row>
    <row r="148" spans="1:3" x14ac:dyDescent="0.25">
      <c r="A148" s="129">
        <v>45343</v>
      </c>
      <c r="B148" s="130">
        <v>178.5834976909091</v>
      </c>
      <c r="C148" s="5">
        <f>'Fig 14 NDM'!C151</f>
        <v>136.83007454545455</v>
      </c>
    </row>
    <row r="149" spans="1:3" x14ac:dyDescent="0.25">
      <c r="A149" s="129">
        <v>45344</v>
      </c>
      <c r="B149" s="130">
        <v>177.52531020909089</v>
      </c>
      <c r="C149" s="5">
        <f>'Fig 14 NDM'!C152</f>
        <v>155.12255327272726</v>
      </c>
    </row>
    <row r="150" spans="1:3" x14ac:dyDescent="0.25">
      <c r="A150" s="129">
        <v>45345</v>
      </c>
      <c r="B150" s="130">
        <v>177.51523224545454</v>
      </c>
      <c r="C150" s="5">
        <f>'Fig 14 NDM'!C153</f>
        <v>165.92060872727274</v>
      </c>
    </row>
    <row r="151" spans="1:3" x14ac:dyDescent="0.25">
      <c r="A151" s="129">
        <v>45346</v>
      </c>
      <c r="B151" s="130">
        <v>167.98627977272727</v>
      </c>
      <c r="C151" s="5">
        <f>'Fig 14 NDM'!C154</f>
        <v>159.64575245454546</v>
      </c>
    </row>
    <row r="152" spans="1:3" x14ac:dyDescent="0.25">
      <c r="A152" s="129">
        <v>45347</v>
      </c>
      <c r="B152" s="130">
        <v>165.91888280909092</v>
      </c>
      <c r="C152" s="5">
        <f>'Fig 14 NDM'!C155</f>
        <v>166.69027645454545</v>
      </c>
    </row>
    <row r="153" spans="1:3" x14ac:dyDescent="0.25">
      <c r="A153" s="129">
        <v>45348</v>
      </c>
      <c r="B153" s="130">
        <v>174.71028017272727</v>
      </c>
      <c r="C153" s="5">
        <f>'Fig 14 NDM'!C156</f>
        <v>176.49842890909093</v>
      </c>
    </row>
    <row r="154" spans="1:3" x14ac:dyDescent="0.25">
      <c r="A154" s="129">
        <v>45349</v>
      </c>
      <c r="B154" s="130">
        <v>172.52340105454547</v>
      </c>
      <c r="C154" s="5">
        <f>'Fig 14 NDM'!C157</f>
        <v>173.27212909090909</v>
      </c>
    </row>
    <row r="155" spans="1:3" x14ac:dyDescent="0.25">
      <c r="A155" s="129">
        <v>45350</v>
      </c>
      <c r="B155" s="130">
        <v>171.95587401818182</v>
      </c>
      <c r="C155" s="5">
        <f>'Fig 14 NDM'!C158</f>
        <v>155.73723081818181</v>
      </c>
    </row>
    <row r="156" spans="1:3" x14ac:dyDescent="0.25">
      <c r="A156" s="129">
        <v>45351</v>
      </c>
      <c r="B156" s="130">
        <v>171.96373773636364</v>
      </c>
      <c r="C156" s="5">
        <f>'Fig 14 NDM'!C159</f>
        <v>146.80397027272727</v>
      </c>
    </row>
    <row r="157" spans="1:3" x14ac:dyDescent="0.25">
      <c r="A157" s="129">
        <v>45352</v>
      </c>
      <c r="B157" s="130">
        <v>171.03670145454547</v>
      </c>
      <c r="C157" s="5">
        <f>'Fig 14 NDM'!C160</f>
        <v>173.86345945454545</v>
      </c>
    </row>
    <row r="158" spans="1:3" x14ac:dyDescent="0.25">
      <c r="A158" s="129">
        <v>45353</v>
      </c>
      <c r="B158" s="130">
        <v>161.35616813636364</v>
      </c>
      <c r="C158" s="5">
        <f>'Fig 14 NDM'!C161</f>
        <v>167.48666945454545</v>
      </c>
    </row>
    <row r="159" spans="1:3" x14ac:dyDescent="0.25">
      <c r="A159" s="129">
        <v>45354</v>
      </c>
      <c r="B159" s="130">
        <v>160.45125546363636</v>
      </c>
      <c r="C159" s="5">
        <f>'Fig 14 NDM'!C162</f>
        <v>158.70055236363635</v>
      </c>
    </row>
    <row r="160" spans="1:3" x14ac:dyDescent="0.25">
      <c r="A160" s="129">
        <v>45355</v>
      </c>
      <c r="B160" s="130">
        <v>168.39831933636364</v>
      </c>
      <c r="C160" s="5">
        <f>'Fig 14 NDM'!C163</f>
        <v>164.06439727272729</v>
      </c>
    </row>
    <row r="161" spans="1:3" x14ac:dyDescent="0.25">
      <c r="A161" s="129">
        <v>45356</v>
      </c>
      <c r="B161" s="130">
        <v>167.12852179090908</v>
      </c>
      <c r="C161" s="5">
        <f>'Fig 14 NDM'!C164</f>
        <v>148.87698118181819</v>
      </c>
    </row>
    <row r="162" spans="1:3" x14ac:dyDescent="0.25">
      <c r="A162" s="129">
        <v>45357</v>
      </c>
      <c r="B162" s="130">
        <v>165.60745182727271</v>
      </c>
      <c r="C162" s="5">
        <f>'Fig 14 NDM'!C165</f>
        <v>149.41060354545453</v>
      </c>
    </row>
    <row r="163" spans="1:3" x14ac:dyDescent="0.25">
      <c r="A163" s="129">
        <v>45358</v>
      </c>
      <c r="B163" s="130">
        <v>164.33620781818183</v>
      </c>
      <c r="C163" s="5">
        <f>'Fig 14 NDM'!C166</f>
        <v>157.3774489090909</v>
      </c>
    </row>
    <row r="164" spans="1:3" x14ac:dyDescent="0.25">
      <c r="A164" s="129">
        <v>45359</v>
      </c>
      <c r="B164" s="130">
        <v>163.73774348181817</v>
      </c>
      <c r="C164" s="5">
        <f>'Fig 14 NDM'!C167</f>
        <v>159.90796136363636</v>
      </c>
    </row>
    <row r="165" spans="1:3" x14ac:dyDescent="0.25">
      <c r="A165" s="129">
        <v>45360</v>
      </c>
      <c r="B165" s="130">
        <v>154.24114672727274</v>
      </c>
      <c r="C165" s="5">
        <f>'Fig 14 NDM'!C168</f>
        <v>140.10443454545455</v>
      </c>
    </row>
    <row r="166" spans="1:3" x14ac:dyDescent="0.25">
      <c r="A166" s="129">
        <v>45361</v>
      </c>
      <c r="B166" s="130">
        <v>151.91049084545455</v>
      </c>
      <c r="C166" s="5">
        <f>'Fig 14 NDM'!C169</f>
        <v>142.82342190909091</v>
      </c>
    </row>
    <row r="167" spans="1:3" x14ac:dyDescent="0.25">
      <c r="A167" s="129">
        <v>45362</v>
      </c>
      <c r="B167" s="130">
        <v>159.82825584545455</v>
      </c>
      <c r="C167" s="5">
        <f>'Fig 14 NDM'!C170</f>
        <v>155.08157145454547</v>
      </c>
    </row>
    <row r="168" spans="1:3" x14ac:dyDescent="0.25">
      <c r="A168" s="129">
        <v>45363</v>
      </c>
      <c r="B168" s="130">
        <v>159.36257827272726</v>
      </c>
      <c r="C168" s="5">
        <f>'Fig 14 NDM'!C171</f>
        <v>137.40184381818179</v>
      </c>
    </row>
    <row r="169" spans="1:3" x14ac:dyDescent="0.25">
      <c r="A169" s="129">
        <v>45364</v>
      </c>
      <c r="B169" s="130">
        <v>157.93263417272726</v>
      </c>
      <c r="C169" s="5">
        <f>'Fig 14 NDM'!C172</f>
        <v>120.86943636363638</v>
      </c>
    </row>
    <row r="170" spans="1:3" x14ac:dyDescent="0.25">
      <c r="A170" s="129">
        <v>45365</v>
      </c>
      <c r="B170" s="130">
        <v>157.0693044090909</v>
      </c>
      <c r="C170" s="5">
        <f>'Fig 14 NDM'!C173</f>
        <v>115.30271045454546</v>
      </c>
    </row>
    <row r="171" spans="1:3" x14ac:dyDescent="0.25">
      <c r="A171" s="129">
        <v>45366</v>
      </c>
      <c r="B171" s="130">
        <v>156.98929726363636</v>
      </c>
      <c r="C171" s="5">
        <f>'Fig 14 NDM'!C174</f>
        <v>113.01375881818181</v>
      </c>
    </row>
    <row r="172" spans="1:3" x14ac:dyDescent="0.25">
      <c r="A172" s="129">
        <v>45367</v>
      </c>
      <c r="B172" s="130">
        <v>148.51541132727272</v>
      </c>
      <c r="C172" s="5">
        <f>'Fig 14 NDM'!C175</f>
        <v>117.43314727272728</v>
      </c>
    </row>
    <row r="173" spans="1:3" x14ac:dyDescent="0.25">
      <c r="A173" s="129">
        <v>45368</v>
      </c>
      <c r="B173" s="130">
        <v>146.61144989090909</v>
      </c>
      <c r="C173" s="5">
        <f>'Fig 14 NDM'!C176</f>
        <v>103.28486690909091</v>
      </c>
    </row>
    <row r="174" spans="1:3" x14ac:dyDescent="0.25">
      <c r="A174" s="129">
        <v>45369</v>
      </c>
      <c r="B174" s="130">
        <v>153.42324810909091</v>
      </c>
      <c r="C174" s="5">
        <f>'Fig 14 NDM'!C177</f>
        <v>105.88177563636363</v>
      </c>
    </row>
    <row r="175" spans="1:3" x14ac:dyDescent="0.25">
      <c r="A175" s="129">
        <v>45370</v>
      </c>
      <c r="B175" s="130">
        <v>152.21236993636364</v>
      </c>
      <c r="C175" s="5">
        <f>'Fig 14 NDM'!C178</f>
        <v>101.74070327272729</v>
      </c>
    </row>
    <row r="176" spans="1:3" x14ac:dyDescent="0.25">
      <c r="A176" s="129">
        <v>45371</v>
      </c>
      <c r="B176" s="130">
        <v>150.70850527272728</v>
      </c>
      <c r="C176" s="5">
        <f>'Fig 14 NDM'!C179</f>
        <v>102.43801581818184</v>
      </c>
    </row>
    <row r="177" spans="1:3" x14ac:dyDescent="0.25">
      <c r="A177" s="129">
        <v>45372</v>
      </c>
      <c r="B177" s="130">
        <v>149.01329445454544</v>
      </c>
      <c r="C177" s="5">
        <f>'Fig 14 NDM'!C180</f>
        <v>111.21601718181819</v>
      </c>
    </row>
    <row r="178" spans="1:3" x14ac:dyDescent="0.25">
      <c r="A178" s="129">
        <v>45373</v>
      </c>
      <c r="B178" s="130">
        <v>148.42108354545454</v>
      </c>
      <c r="C178" s="5">
        <f>'Fig 14 NDM'!C181</f>
        <v>117.51834200000002</v>
      </c>
    </row>
    <row r="179" spans="1:3" x14ac:dyDescent="0.25">
      <c r="A179" s="129">
        <v>45374</v>
      </c>
      <c r="B179" s="130">
        <v>139.4638596181818</v>
      </c>
      <c r="C179" s="5">
        <f>'Fig 14 NDM'!C182</f>
        <v>131.98759690909094</v>
      </c>
    </row>
    <row r="180" spans="1:3" x14ac:dyDescent="0.25">
      <c r="A180" s="129">
        <v>45375</v>
      </c>
      <c r="B180" s="130">
        <v>136.94095340909092</v>
      </c>
      <c r="C180" s="5">
        <f>'Fig 14 NDM'!C183</f>
        <v>119.52360236363637</v>
      </c>
    </row>
    <row r="181" spans="1:3" x14ac:dyDescent="0.25">
      <c r="A181" s="129">
        <v>45376</v>
      </c>
      <c r="B181" s="130">
        <v>143.29964839090908</v>
      </c>
      <c r="C181" s="5">
        <f>'Fig 14 NDM'!C184</f>
        <v>136.72922918181817</v>
      </c>
    </row>
    <row r="182" spans="1:3" x14ac:dyDescent="0.25">
      <c r="A182" s="129">
        <v>45377</v>
      </c>
      <c r="B182" s="130">
        <v>141.54797198181816</v>
      </c>
      <c r="C182" s="5">
        <f>'Fig 14 NDM'!C185</f>
        <v>122.66013127272727</v>
      </c>
    </row>
    <row r="183" spans="1:3" x14ac:dyDescent="0.25">
      <c r="A183" s="129">
        <v>45378</v>
      </c>
      <c r="B183" s="130">
        <v>140.11387239999999</v>
      </c>
      <c r="C183" s="5">
        <f>'Fig 14 NDM'!C186</f>
        <v>134.06684845454546</v>
      </c>
    </row>
    <row r="184" spans="1:3" x14ac:dyDescent="0.25">
      <c r="A184" s="129">
        <v>45379</v>
      </c>
      <c r="B184" s="130">
        <v>138.26971033636366</v>
      </c>
      <c r="C184" s="5">
        <f>'Fig 14 NDM'!C187</f>
        <v>142.20399718181818</v>
      </c>
    </row>
    <row r="185" spans="1:3" x14ac:dyDescent="0.25">
      <c r="A185" s="129">
        <v>45380</v>
      </c>
      <c r="B185" s="130">
        <v>135.43491524545453</v>
      </c>
      <c r="C185" s="5">
        <f>'Fig 14 NDM'!C188</f>
        <v>118.60622318181818</v>
      </c>
    </row>
    <row r="186" spans="1:3" x14ac:dyDescent="0.25">
      <c r="A186" s="129">
        <v>45381</v>
      </c>
      <c r="B186" s="130">
        <v>129.78492641818181</v>
      </c>
      <c r="C186" s="5">
        <f>'Fig 14 NDM'!C189</f>
        <v>95.536848818181838</v>
      </c>
    </row>
    <row r="187" spans="1:3" x14ac:dyDescent="0.25">
      <c r="A187" s="129">
        <v>45382</v>
      </c>
      <c r="B187" s="130">
        <v>129.05134131818181</v>
      </c>
      <c r="C187" s="5">
        <f>'Fig 14 NDM'!C190</f>
        <v>104.35524681818183</v>
      </c>
    </row>
  </sheetData>
  <mergeCells count="1">
    <mergeCell ref="A2:F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B040B-13AC-43F0-86E3-4C455CAB5589}">
  <dimension ref="A1:L222"/>
  <sheetViews>
    <sheetView showGridLines="0" topLeftCell="A6" zoomScale="85" zoomScaleNormal="85" workbookViewId="0">
      <selection activeCell="Q28" sqref="Q28"/>
    </sheetView>
  </sheetViews>
  <sheetFormatPr defaultColWidth="9.140625" defaultRowHeight="12.75" x14ac:dyDescent="0.2"/>
  <cols>
    <col min="1" max="1" width="8.85546875" style="111" customWidth="1"/>
    <col min="2" max="2" width="10.5703125" style="111" bestFit="1" customWidth="1"/>
    <col min="3" max="3" width="14.140625" style="111" bestFit="1" customWidth="1"/>
    <col min="4" max="4" width="9.42578125" style="111" bestFit="1" customWidth="1"/>
    <col min="5" max="8" width="9.140625" style="111" bestFit="1" customWidth="1"/>
    <col min="9" max="9" width="12.42578125" style="111" customWidth="1"/>
    <col min="10" max="10" width="10.42578125" style="111" bestFit="1" customWidth="1"/>
    <col min="11" max="16384" width="9.140625" style="111"/>
  </cols>
  <sheetData>
    <row r="1" spans="1:4" ht="15" x14ac:dyDescent="0.25">
      <c r="A1" s="106" t="str">
        <f>HYPERLINK("#'Contents page'!A1","Contents page")</f>
        <v>Contents page</v>
      </c>
    </row>
    <row r="2" spans="1:4" s="109" customFormat="1" ht="15.75" x14ac:dyDescent="0.25">
      <c r="A2" s="182" t="s">
        <v>75</v>
      </c>
      <c r="B2" s="183"/>
      <c r="C2" s="184"/>
    </row>
    <row r="3" spans="1:4" x14ac:dyDescent="0.2">
      <c r="A3" s="185" t="s">
        <v>76</v>
      </c>
      <c r="B3" s="186"/>
      <c r="C3" s="187"/>
      <c r="D3" s="110"/>
    </row>
    <row r="4" spans="1:4" x14ac:dyDescent="0.2">
      <c r="B4" s="110"/>
      <c r="C4" s="110"/>
      <c r="D4" s="110"/>
    </row>
    <row r="5" spans="1:4" x14ac:dyDescent="0.2">
      <c r="B5" s="110"/>
      <c r="C5" s="110"/>
      <c r="D5" s="110"/>
    </row>
    <row r="6" spans="1:4" x14ac:dyDescent="0.2">
      <c r="B6" s="110"/>
      <c r="C6" s="110"/>
      <c r="D6" s="110"/>
    </row>
    <row r="7" spans="1:4" x14ac:dyDescent="0.2">
      <c r="B7" s="110"/>
      <c r="C7" s="110"/>
      <c r="D7" s="110"/>
    </row>
    <row r="8" spans="1:4" x14ac:dyDescent="0.2">
      <c r="B8" s="110"/>
      <c r="C8" s="110"/>
      <c r="D8" s="110"/>
    </row>
    <row r="9" spans="1:4" x14ac:dyDescent="0.2">
      <c r="B9" s="110"/>
      <c r="C9" s="110"/>
      <c r="D9" s="110"/>
    </row>
    <row r="10" spans="1:4" x14ac:dyDescent="0.2">
      <c r="B10" s="110"/>
      <c r="C10" s="110"/>
      <c r="D10" s="110"/>
    </row>
    <row r="11" spans="1:4" x14ac:dyDescent="0.2">
      <c r="B11" s="110"/>
      <c r="C11" s="110"/>
      <c r="D11" s="110"/>
    </row>
    <row r="12" spans="1:4" x14ac:dyDescent="0.2">
      <c r="B12" s="110"/>
      <c r="C12" s="110"/>
      <c r="D12" s="110"/>
    </row>
    <row r="13" spans="1:4" x14ac:dyDescent="0.2">
      <c r="B13" s="110"/>
      <c r="C13" s="110"/>
      <c r="D13" s="110"/>
    </row>
    <row r="14" spans="1:4" x14ac:dyDescent="0.2">
      <c r="B14" s="110"/>
      <c r="C14" s="110"/>
      <c r="D14" s="110"/>
    </row>
    <row r="15" spans="1:4" x14ac:dyDescent="0.2">
      <c r="B15" s="110"/>
      <c r="C15" s="110"/>
      <c r="D15" s="110"/>
    </row>
    <row r="16" spans="1:4" x14ac:dyDescent="0.2">
      <c r="B16" s="110"/>
      <c r="C16" s="110"/>
      <c r="D16" s="110"/>
    </row>
    <row r="17" spans="2:4" x14ac:dyDescent="0.2">
      <c r="B17" s="110"/>
      <c r="C17" s="110"/>
      <c r="D17" s="110"/>
    </row>
    <row r="18" spans="2:4" x14ac:dyDescent="0.2">
      <c r="B18" s="110"/>
      <c r="C18" s="110"/>
      <c r="D18" s="110"/>
    </row>
    <row r="19" spans="2:4" x14ac:dyDescent="0.2">
      <c r="B19" s="110"/>
      <c r="C19" s="110"/>
      <c r="D19" s="110"/>
    </row>
    <row r="20" spans="2:4" x14ac:dyDescent="0.2">
      <c r="B20" s="110"/>
      <c r="C20" s="110"/>
      <c r="D20" s="110"/>
    </row>
    <row r="21" spans="2:4" x14ac:dyDescent="0.2">
      <c r="B21" s="110"/>
      <c r="C21" s="110"/>
      <c r="D21" s="110"/>
    </row>
    <row r="22" spans="2:4" x14ac:dyDescent="0.2">
      <c r="B22" s="110"/>
      <c r="C22" s="110"/>
      <c r="D22" s="110"/>
    </row>
    <row r="23" spans="2:4" x14ac:dyDescent="0.2">
      <c r="B23" s="110"/>
      <c r="C23" s="110"/>
      <c r="D23" s="110"/>
    </row>
    <row r="24" spans="2:4" x14ac:dyDescent="0.2">
      <c r="B24" s="110"/>
      <c r="C24" s="110"/>
      <c r="D24" s="110"/>
    </row>
    <row r="25" spans="2:4" x14ac:dyDescent="0.2">
      <c r="B25" s="110"/>
      <c r="C25" s="110"/>
      <c r="D25" s="110"/>
    </row>
    <row r="26" spans="2:4" x14ac:dyDescent="0.2">
      <c r="B26" s="110"/>
      <c r="C26" s="110"/>
      <c r="D26" s="110"/>
    </row>
    <row r="27" spans="2:4" x14ac:dyDescent="0.2">
      <c r="B27" s="110"/>
      <c r="C27" s="110"/>
      <c r="D27" s="110"/>
    </row>
    <row r="28" spans="2:4" x14ac:dyDescent="0.2">
      <c r="B28" s="110"/>
      <c r="C28" s="110"/>
      <c r="D28" s="110"/>
    </row>
    <row r="29" spans="2:4" x14ac:dyDescent="0.2">
      <c r="B29" s="110"/>
      <c r="C29" s="110"/>
      <c r="D29" s="110"/>
    </row>
    <row r="30" spans="2:4" x14ac:dyDescent="0.2">
      <c r="B30" s="110"/>
      <c r="C30" s="110"/>
      <c r="D30" s="110"/>
    </row>
    <row r="31" spans="2:4" x14ac:dyDescent="0.2">
      <c r="B31" s="110"/>
      <c r="C31" s="110"/>
      <c r="D31" s="110"/>
    </row>
    <row r="32" spans="2:4" x14ac:dyDescent="0.2">
      <c r="B32" s="110"/>
      <c r="C32" s="110"/>
      <c r="D32" s="110"/>
    </row>
    <row r="33" spans="2:12" x14ac:dyDescent="0.2">
      <c r="B33" s="110"/>
      <c r="C33" s="110"/>
      <c r="D33" s="110"/>
    </row>
    <row r="34" spans="2:12" x14ac:dyDescent="0.2">
      <c r="B34" s="110"/>
      <c r="C34" s="110"/>
      <c r="D34" s="110"/>
    </row>
    <row r="35" spans="2:12" x14ac:dyDescent="0.2">
      <c r="B35" s="110"/>
      <c r="C35" s="110"/>
      <c r="D35" s="110"/>
    </row>
    <row r="36" spans="2:12" x14ac:dyDescent="0.2">
      <c r="B36" s="110"/>
      <c r="C36" s="110"/>
      <c r="D36" s="110"/>
    </row>
    <row r="37" spans="2:12" x14ac:dyDescent="0.2">
      <c r="C37" s="110"/>
      <c r="D37" s="110"/>
    </row>
    <row r="38" spans="2:12" x14ac:dyDescent="0.2">
      <c r="B38" s="112" t="s">
        <v>77</v>
      </c>
      <c r="C38" s="112" t="s">
        <v>78</v>
      </c>
      <c r="D38" s="113" t="s">
        <v>33</v>
      </c>
      <c r="E38" s="113" t="s">
        <v>32</v>
      </c>
      <c r="F38" s="114" t="s">
        <v>79</v>
      </c>
      <c r="G38" s="114" t="s">
        <v>80</v>
      </c>
      <c r="H38" s="114" t="s">
        <v>81</v>
      </c>
      <c r="I38" s="115" t="s">
        <v>50</v>
      </c>
    </row>
    <row r="39" spans="2:12" x14ac:dyDescent="0.2">
      <c r="B39" s="116">
        <v>45200</v>
      </c>
      <c r="C39" s="117">
        <v>12.730229999999997</v>
      </c>
      <c r="D39" s="117">
        <v>9.1207499999999992</v>
      </c>
      <c r="E39" s="117">
        <v>15.044130000000001</v>
      </c>
      <c r="F39" s="117">
        <v>0</v>
      </c>
      <c r="G39" s="117">
        <v>3.3126054687500002</v>
      </c>
      <c r="H39" s="117">
        <v>2.6107745312500015</v>
      </c>
      <c r="I39" s="117">
        <v>14.14648</v>
      </c>
      <c r="K39" s="118" t="s">
        <v>82</v>
      </c>
    </row>
    <row r="40" spans="2:12" x14ac:dyDescent="0.2">
      <c r="B40" s="116">
        <v>45201</v>
      </c>
      <c r="C40" s="117">
        <v>12.622739999999997</v>
      </c>
      <c r="D40" s="117">
        <v>8.1300500000000007</v>
      </c>
      <c r="E40" s="117">
        <v>14.97645</v>
      </c>
      <c r="F40" s="117">
        <v>0</v>
      </c>
      <c r="G40" s="117">
        <v>4.136956249999999</v>
      </c>
      <c r="H40" s="117">
        <v>2.7094437500000002</v>
      </c>
      <c r="I40" s="117">
        <v>13.84821</v>
      </c>
      <c r="K40" s="119"/>
      <c r="L40" s="111" t="s">
        <v>83</v>
      </c>
    </row>
    <row r="41" spans="2:12" x14ac:dyDescent="0.2">
      <c r="B41" s="116">
        <v>45202</v>
      </c>
      <c r="C41" s="117">
        <v>12.529379999999996</v>
      </c>
      <c r="D41" s="117">
        <v>8.6335800000000003</v>
      </c>
      <c r="E41" s="117">
        <v>14.87271</v>
      </c>
      <c r="F41" s="117">
        <v>0</v>
      </c>
      <c r="G41" s="117">
        <v>3.4835060937499982</v>
      </c>
      <c r="H41" s="117">
        <v>2.7556239062500012</v>
      </c>
      <c r="I41" s="117">
        <v>13.37795</v>
      </c>
    </row>
    <row r="42" spans="2:12" x14ac:dyDescent="0.2">
      <c r="B42" s="116">
        <v>45203</v>
      </c>
      <c r="C42" s="117">
        <v>12.441679999999998</v>
      </c>
      <c r="D42" s="117">
        <v>8.5226900000000008</v>
      </c>
      <c r="E42" s="117">
        <v>14.120730000000004</v>
      </c>
      <c r="F42" s="117">
        <v>0</v>
      </c>
      <c r="G42" s="117">
        <v>3.4955992187499998</v>
      </c>
      <c r="H42" s="117">
        <v>2.102440781250003</v>
      </c>
      <c r="I42" s="117">
        <v>13.271789999999999</v>
      </c>
    </row>
    <row r="43" spans="2:12" x14ac:dyDescent="0.2">
      <c r="B43" s="116">
        <v>45204</v>
      </c>
      <c r="C43" s="117">
        <v>12.34294</v>
      </c>
      <c r="D43" s="117">
        <v>9.1285300000000014</v>
      </c>
      <c r="E43" s="117">
        <v>14.021369999999999</v>
      </c>
      <c r="F43" s="117">
        <v>0</v>
      </c>
      <c r="G43" s="117">
        <v>2.7930651562499982</v>
      </c>
      <c r="H43" s="117">
        <v>2.0997748437499997</v>
      </c>
      <c r="I43" s="117">
        <v>13.43289</v>
      </c>
    </row>
    <row r="44" spans="2:12" x14ac:dyDescent="0.2">
      <c r="B44" s="116">
        <v>45205</v>
      </c>
      <c r="C44" s="117">
        <v>12.23372</v>
      </c>
      <c r="D44" s="117">
        <v>8.3261499999999984</v>
      </c>
      <c r="E44" s="117">
        <v>13.964399999999999</v>
      </c>
      <c r="F44" s="117">
        <v>0</v>
      </c>
      <c r="G44" s="117">
        <v>3.5231096875000016</v>
      </c>
      <c r="H44" s="117">
        <v>2.1151403124999995</v>
      </c>
      <c r="I44" s="117">
        <v>13.964399999999999</v>
      </c>
    </row>
    <row r="45" spans="2:12" x14ac:dyDescent="0.2">
      <c r="B45" s="116">
        <v>45206</v>
      </c>
      <c r="C45" s="117">
        <v>12.12307</v>
      </c>
      <c r="D45" s="117">
        <v>7.9665599999999994</v>
      </c>
      <c r="E45" s="117">
        <v>14.02361</v>
      </c>
      <c r="F45" s="117">
        <v>0</v>
      </c>
      <c r="G45" s="117">
        <v>3.7479804687500025</v>
      </c>
      <c r="H45" s="117">
        <v>2.3090695312499978</v>
      </c>
      <c r="I45" s="117">
        <v>14.02361</v>
      </c>
    </row>
    <row r="46" spans="2:12" x14ac:dyDescent="0.2">
      <c r="B46" s="116">
        <v>45207</v>
      </c>
      <c r="C46" s="117">
        <v>12.01909</v>
      </c>
      <c r="D46" s="117">
        <v>9.0704600000000006</v>
      </c>
      <c r="E46" s="117">
        <v>14.282289999999998</v>
      </c>
      <c r="F46" s="117">
        <v>0</v>
      </c>
      <c r="G46" s="117">
        <v>2.609728125000002</v>
      </c>
      <c r="H46" s="117">
        <v>2.6021018749999953</v>
      </c>
      <c r="I46" s="117">
        <v>14.10582</v>
      </c>
    </row>
    <row r="47" spans="2:12" x14ac:dyDescent="0.2">
      <c r="B47" s="116">
        <v>45208</v>
      </c>
      <c r="C47" s="117">
        <v>11.90137</v>
      </c>
      <c r="D47" s="117">
        <v>8.5540400000000005</v>
      </c>
      <c r="E47" s="117">
        <v>14.24085</v>
      </c>
      <c r="F47" s="117">
        <v>0</v>
      </c>
      <c r="G47" s="117">
        <v>3.081114062499994</v>
      </c>
      <c r="H47" s="117">
        <v>2.6056959375000055</v>
      </c>
      <c r="I47" s="117">
        <v>14.24085</v>
      </c>
    </row>
    <row r="48" spans="2:12" x14ac:dyDescent="0.2">
      <c r="B48" s="116">
        <v>45209</v>
      </c>
      <c r="C48" s="117">
        <v>11.793680000000002</v>
      </c>
      <c r="D48" s="117">
        <v>7.4423500000000002</v>
      </c>
      <c r="E48" s="117">
        <v>14.184889999999999</v>
      </c>
      <c r="F48" s="117">
        <v>0</v>
      </c>
      <c r="G48" s="117">
        <v>4.1042534374999997</v>
      </c>
      <c r="H48" s="117">
        <v>2.6382865624999994</v>
      </c>
      <c r="I48" s="117">
        <v>14.184889999999999</v>
      </c>
    </row>
    <row r="49" spans="2:9" x14ac:dyDescent="0.2">
      <c r="B49" s="116">
        <v>45210</v>
      </c>
      <c r="C49" s="117">
        <v>11.668330000000001</v>
      </c>
      <c r="D49" s="117">
        <v>7.4419399999999998</v>
      </c>
      <c r="E49" s="117">
        <v>14.08836</v>
      </c>
      <c r="F49" s="117">
        <v>0</v>
      </c>
      <c r="G49" s="117">
        <v>3.9061067187500003</v>
      </c>
      <c r="H49" s="117">
        <v>2.7403132812499997</v>
      </c>
      <c r="I49" s="117">
        <v>13.45828</v>
      </c>
    </row>
    <row r="50" spans="2:9" x14ac:dyDescent="0.2">
      <c r="B50" s="116">
        <v>45211</v>
      </c>
      <c r="C50" s="117">
        <v>11.52412</v>
      </c>
      <c r="D50" s="117">
        <v>7.4223099999999986</v>
      </c>
      <c r="E50" s="117">
        <v>14.101120000000002</v>
      </c>
      <c r="F50" s="117">
        <v>0</v>
      </c>
      <c r="G50" s="117">
        <v>3.7496351562500019</v>
      </c>
      <c r="H50" s="117">
        <v>2.9291748437500011</v>
      </c>
      <c r="I50" s="117">
        <v>12.64838</v>
      </c>
    </row>
    <row r="51" spans="2:9" x14ac:dyDescent="0.2">
      <c r="B51" s="116">
        <v>45212</v>
      </c>
      <c r="C51" s="117">
        <v>11.359259999999997</v>
      </c>
      <c r="D51" s="117">
        <v>7.4024800000000006</v>
      </c>
      <c r="E51" s="117">
        <v>14.168389999999997</v>
      </c>
      <c r="F51" s="117">
        <v>0</v>
      </c>
      <c r="G51" s="117">
        <v>3.487831562500002</v>
      </c>
      <c r="H51" s="117">
        <v>3.2780784374999943</v>
      </c>
      <c r="I51" s="117">
        <v>12.206200000000001</v>
      </c>
    </row>
    <row r="52" spans="2:9" x14ac:dyDescent="0.2">
      <c r="B52" s="116">
        <v>45213</v>
      </c>
      <c r="C52" s="117">
        <v>11.19994</v>
      </c>
      <c r="D52" s="117">
        <v>7.4151100000000012</v>
      </c>
      <c r="E52" s="117">
        <v>13.904370000000002</v>
      </c>
      <c r="F52" s="117">
        <v>0</v>
      </c>
      <c r="G52" s="117">
        <v>3.2580207812499937</v>
      </c>
      <c r="H52" s="117">
        <v>3.231239218750007</v>
      </c>
      <c r="I52" s="117">
        <v>10.45138</v>
      </c>
    </row>
    <row r="53" spans="2:9" x14ac:dyDescent="0.2">
      <c r="B53" s="116">
        <v>45214</v>
      </c>
      <c r="C53" s="117">
        <v>11.04533</v>
      </c>
      <c r="D53" s="117">
        <v>6.7714299999999987</v>
      </c>
      <c r="E53" s="117">
        <v>13.765419999999999</v>
      </c>
      <c r="F53" s="117">
        <v>0</v>
      </c>
      <c r="G53" s="117">
        <v>3.6549842187499983</v>
      </c>
      <c r="H53" s="117">
        <v>3.3390057812500018</v>
      </c>
      <c r="I53" s="117">
        <v>9.0030300000000008</v>
      </c>
    </row>
    <row r="54" spans="2:9" x14ac:dyDescent="0.2">
      <c r="B54" s="116">
        <v>45215</v>
      </c>
      <c r="C54" s="117">
        <v>10.915499999999998</v>
      </c>
      <c r="D54" s="117">
        <v>6.03789</v>
      </c>
      <c r="E54" s="117">
        <v>13.5068</v>
      </c>
      <c r="F54" s="117">
        <v>0</v>
      </c>
      <c r="G54" s="117">
        <v>4.1909584375</v>
      </c>
      <c r="H54" s="117">
        <v>3.2779515625000002</v>
      </c>
      <c r="I54" s="117">
        <v>8.5475499999999993</v>
      </c>
    </row>
    <row r="55" spans="2:9" x14ac:dyDescent="0.2">
      <c r="B55" s="116">
        <v>45216</v>
      </c>
      <c r="C55" s="117">
        <v>10.81725</v>
      </c>
      <c r="D55" s="117">
        <v>5.7854300000000016</v>
      </c>
      <c r="E55" s="117">
        <v>13.105599999999999</v>
      </c>
      <c r="F55" s="117">
        <v>0</v>
      </c>
      <c r="G55" s="117">
        <v>4.3121745312499975</v>
      </c>
      <c r="H55" s="117">
        <v>3.0079954687499999</v>
      </c>
      <c r="I55" s="117">
        <v>9.3430700000000009</v>
      </c>
    </row>
    <row r="56" spans="2:9" x14ac:dyDescent="0.2">
      <c r="B56" s="116">
        <v>45217</v>
      </c>
      <c r="C56" s="117">
        <v>10.701510000000001</v>
      </c>
      <c r="D56" s="117">
        <v>6.4635100000000012</v>
      </c>
      <c r="E56" s="117">
        <v>13.693910000000001</v>
      </c>
      <c r="F56" s="117">
        <v>0</v>
      </c>
      <c r="G56" s="117">
        <v>3.5879267187499995</v>
      </c>
      <c r="H56" s="117">
        <v>3.64247328125</v>
      </c>
      <c r="I56" s="117">
        <v>10.308199999999999</v>
      </c>
    </row>
    <row r="57" spans="2:9" x14ac:dyDescent="0.2">
      <c r="B57" s="116">
        <v>45218</v>
      </c>
      <c r="C57" s="117">
        <v>10.58474</v>
      </c>
      <c r="D57" s="117">
        <v>6.5373000000000001</v>
      </c>
      <c r="E57" s="117">
        <v>13.43899</v>
      </c>
      <c r="F57" s="117">
        <v>0</v>
      </c>
      <c r="G57" s="117">
        <v>3.5565098437499962</v>
      </c>
      <c r="H57" s="117">
        <v>3.3451801562500041</v>
      </c>
      <c r="I57" s="117">
        <v>12.052949999999999</v>
      </c>
    </row>
    <row r="58" spans="2:9" x14ac:dyDescent="0.2">
      <c r="B58" s="116">
        <v>45219</v>
      </c>
      <c r="C58" s="117">
        <v>10.482539999999998</v>
      </c>
      <c r="D58" s="117">
        <v>6.0601700000000003</v>
      </c>
      <c r="E58" s="117">
        <v>12.838569999999997</v>
      </c>
      <c r="F58" s="117">
        <v>0</v>
      </c>
      <c r="G58" s="117">
        <v>3.801930624999998</v>
      </c>
      <c r="H58" s="117">
        <v>2.9764693749999989</v>
      </c>
      <c r="I58" s="117">
        <v>11.14655</v>
      </c>
    </row>
    <row r="59" spans="2:9" x14ac:dyDescent="0.2">
      <c r="B59" s="116">
        <v>45220</v>
      </c>
      <c r="C59" s="117">
        <v>10.363869999999999</v>
      </c>
      <c r="D59" s="117">
        <v>6.1762300000000003</v>
      </c>
      <c r="E59" s="117">
        <v>13.096479999999996</v>
      </c>
      <c r="F59" s="117">
        <v>0</v>
      </c>
      <c r="G59" s="117">
        <v>3.6047354687500022</v>
      </c>
      <c r="H59" s="117">
        <v>3.3155145312499936</v>
      </c>
      <c r="I59" s="117">
        <v>10.56926</v>
      </c>
    </row>
    <row r="60" spans="2:9" x14ac:dyDescent="0.2">
      <c r="B60" s="116">
        <v>45221</v>
      </c>
      <c r="C60" s="117">
        <v>10.220989999999999</v>
      </c>
      <c r="D60" s="117">
        <v>6.0054800000000004</v>
      </c>
      <c r="E60" s="117">
        <v>12.909749999999999</v>
      </c>
      <c r="F60" s="117">
        <v>0</v>
      </c>
      <c r="G60" s="117">
        <v>3.7678531250000002</v>
      </c>
      <c r="H60" s="117">
        <v>3.1364168749999983</v>
      </c>
      <c r="I60" s="117">
        <v>10.13705</v>
      </c>
    </row>
    <row r="61" spans="2:9" x14ac:dyDescent="0.2">
      <c r="B61" s="116">
        <v>45222</v>
      </c>
      <c r="C61" s="117">
        <v>10.11229</v>
      </c>
      <c r="D61" s="117">
        <v>6.1204900000000002</v>
      </c>
      <c r="E61" s="117">
        <v>12.40014</v>
      </c>
      <c r="F61" s="117">
        <v>0</v>
      </c>
      <c r="G61" s="117">
        <v>3.5315696874999976</v>
      </c>
      <c r="H61" s="117">
        <v>2.7480803125000026</v>
      </c>
      <c r="I61" s="117">
        <v>10.04194</v>
      </c>
    </row>
    <row r="62" spans="2:9" x14ac:dyDescent="0.2">
      <c r="B62" s="116">
        <v>45223</v>
      </c>
      <c r="C62" s="117">
        <v>9.9953500000000002</v>
      </c>
      <c r="D62" s="117">
        <v>5.9704400000000009</v>
      </c>
      <c r="E62" s="117">
        <v>12.39838</v>
      </c>
      <c r="F62" s="117">
        <v>0</v>
      </c>
      <c r="G62" s="117">
        <v>3.6122857812499971</v>
      </c>
      <c r="H62" s="117">
        <v>2.8156542187500015</v>
      </c>
      <c r="I62" s="117">
        <v>9.9066700000000001</v>
      </c>
    </row>
    <row r="63" spans="2:9" x14ac:dyDescent="0.2">
      <c r="B63" s="116">
        <v>45224</v>
      </c>
      <c r="C63" s="117">
        <v>9.8483200000000011</v>
      </c>
      <c r="D63" s="117">
        <v>6.1538399999999998</v>
      </c>
      <c r="E63" s="117">
        <v>12.186299999999999</v>
      </c>
      <c r="F63" s="117">
        <v>0</v>
      </c>
      <c r="G63" s="117">
        <v>3.4270648437499984</v>
      </c>
      <c r="H63" s="117">
        <v>2.6053951562500011</v>
      </c>
      <c r="I63" s="117">
        <v>9.5382400000000001</v>
      </c>
    </row>
    <row r="64" spans="2:9" x14ac:dyDescent="0.2">
      <c r="B64" s="116">
        <v>45225</v>
      </c>
      <c r="C64" s="117">
        <v>9.71401</v>
      </c>
      <c r="D64" s="117">
        <v>6.3167799999999996</v>
      </c>
      <c r="E64" s="117">
        <v>12.745649999999998</v>
      </c>
      <c r="F64" s="117">
        <v>0</v>
      </c>
      <c r="G64" s="117">
        <v>3.1638406250000006</v>
      </c>
      <c r="H64" s="117">
        <v>3.2650293749999975</v>
      </c>
      <c r="I64" s="117">
        <v>9.7621900000000004</v>
      </c>
    </row>
    <row r="65" spans="2:9" x14ac:dyDescent="0.2">
      <c r="B65" s="116">
        <v>45226</v>
      </c>
      <c r="C65" s="117">
        <v>9.5555799999999991</v>
      </c>
      <c r="D65" s="117">
        <v>5.9807099999999993</v>
      </c>
      <c r="E65" s="117">
        <v>13.432700000000001</v>
      </c>
      <c r="F65" s="117">
        <v>0</v>
      </c>
      <c r="G65" s="117">
        <v>3.3724881250000012</v>
      </c>
      <c r="H65" s="117">
        <v>4.0795018750000001</v>
      </c>
      <c r="I65" s="117">
        <v>9.5707199999999997</v>
      </c>
    </row>
    <row r="66" spans="2:9" x14ac:dyDescent="0.2">
      <c r="B66" s="116">
        <v>45227</v>
      </c>
      <c r="C66" s="117">
        <v>9.3788800000000005</v>
      </c>
      <c r="D66" s="117">
        <v>5.7340899999999984</v>
      </c>
      <c r="E66" s="117">
        <v>12.945319999999999</v>
      </c>
      <c r="F66" s="117">
        <v>0</v>
      </c>
      <c r="G66" s="117">
        <v>3.4242412500000032</v>
      </c>
      <c r="H66" s="117">
        <v>3.7869887499999972</v>
      </c>
      <c r="I66" s="117">
        <v>9.8821899999999996</v>
      </c>
    </row>
    <row r="67" spans="2:9" x14ac:dyDescent="0.2">
      <c r="B67" s="116">
        <v>45228</v>
      </c>
      <c r="C67" s="117">
        <v>9.2452499999999986</v>
      </c>
      <c r="D67" s="117">
        <v>4.8371499999999994</v>
      </c>
      <c r="E67" s="117">
        <v>12.867139999999999</v>
      </c>
      <c r="F67" s="117">
        <v>0</v>
      </c>
      <c r="G67" s="117">
        <v>3.9947381250000014</v>
      </c>
      <c r="H67" s="117">
        <v>4.0352518749999984</v>
      </c>
      <c r="I67" s="117">
        <v>9.6182200000000009</v>
      </c>
    </row>
    <row r="68" spans="2:9" x14ac:dyDescent="0.2">
      <c r="B68" s="116">
        <v>45229</v>
      </c>
      <c r="C68" s="117">
        <v>9.1099599999999992</v>
      </c>
      <c r="D68" s="117">
        <v>4.5848400000000007</v>
      </c>
      <c r="E68" s="117">
        <v>12.798839999999998</v>
      </c>
      <c r="F68" s="117">
        <v>0</v>
      </c>
      <c r="G68" s="117">
        <v>4.2392710937500029</v>
      </c>
      <c r="H68" s="117">
        <v>3.9747289062499949</v>
      </c>
      <c r="I68" s="117">
        <v>9.4389199999999995</v>
      </c>
    </row>
    <row r="69" spans="2:9" x14ac:dyDescent="0.2">
      <c r="B69" s="116">
        <v>45230</v>
      </c>
      <c r="C69" s="117">
        <v>8.9552700000000005</v>
      </c>
      <c r="D69" s="117">
        <v>4.8789099999999994</v>
      </c>
      <c r="E69" s="117">
        <v>13.038139999999999</v>
      </c>
      <c r="F69" s="117">
        <v>0</v>
      </c>
      <c r="G69" s="117">
        <v>4.0034565625000003</v>
      </c>
      <c r="H69" s="117">
        <v>4.1557734374999988</v>
      </c>
      <c r="I69" s="117">
        <v>9.3649000000000004</v>
      </c>
    </row>
    <row r="70" spans="2:9" x14ac:dyDescent="0.2">
      <c r="B70" s="116">
        <v>45231</v>
      </c>
      <c r="C70" s="117">
        <v>8.8340099999999993</v>
      </c>
      <c r="D70" s="117">
        <v>4.9380500000000005</v>
      </c>
      <c r="E70" s="117">
        <v>12.265049999999999</v>
      </c>
      <c r="F70" s="117">
        <v>0</v>
      </c>
      <c r="G70" s="117">
        <v>3.7949774999999946</v>
      </c>
      <c r="H70" s="117">
        <v>3.5320225000000036</v>
      </c>
      <c r="I70" s="117">
        <v>9.3036399999999997</v>
      </c>
    </row>
    <row r="71" spans="2:9" x14ac:dyDescent="0.2">
      <c r="B71" s="116">
        <v>45232</v>
      </c>
      <c r="C71" s="117">
        <v>8.7311899999999998</v>
      </c>
      <c r="D71" s="117">
        <v>4.9696300000000004</v>
      </c>
      <c r="E71" s="117">
        <v>11.479159999999997</v>
      </c>
      <c r="F71" s="117">
        <v>0</v>
      </c>
      <c r="G71" s="117">
        <v>3.4575974999999985</v>
      </c>
      <c r="H71" s="117">
        <v>3.0519324999999977</v>
      </c>
      <c r="I71" s="117">
        <v>8.3155999999999999</v>
      </c>
    </row>
    <row r="72" spans="2:9" x14ac:dyDescent="0.2">
      <c r="B72" s="116">
        <v>45233</v>
      </c>
      <c r="C72" s="117">
        <v>8.600200000000001</v>
      </c>
      <c r="D72" s="117">
        <v>4.1125999999999996</v>
      </c>
      <c r="E72" s="117">
        <v>11.434810000000001</v>
      </c>
      <c r="F72" s="117">
        <v>0</v>
      </c>
      <c r="G72" s="117">
        <v>3.9911904687499993</v>
      </c>
      <c r="H72" s="117">
        <v>3.3310195312500017</v>
      </c>
      <c r="I72" s="117">
        <v>8.5376300000000001</v>
      </c>
    </row>
    <row r="73" spans="2:9" x14ac:dyDescent="0.2">
      <c r="B73" s="116">
        <v>45234</v>
      </c>
      <c r="C73" s="117">
        <v>8.4807699999999997</v>
      </c>
      <c r="D73" s="117">
        <v>3.8875600000000001</v>
      </c>
      <c r="E73" s="117">
        <v>11.221030000000001</v>
      </c>
      <c r="F73" s="117">
        <v>0</v>
      </c>
      <c r="G73" s="117">
        <v>3.9263806250000006</v>
      </c>
      <c r="H73" s="117">
        <v>3.407089375</v>
      </c>
      <c r="I73" s="117">
        <v>8.0242400000000007</v>
      </c>
    </row>
    <row r="74" spans="2:9" x14ac:dyDescent="0.2">
      <c r="B74" s="116">
        <v>45235</v>
      </c>
      <c r="C74" s="117">
        <v>8.3657299999999992</v>
      </c>
      <c r="D74" s="117">
        <v>3.0378400000000001</v>
      </c>
      <c r="E74" s="117">
        <v>10.78819</v>
      </c>
      <c r="F74" s="117">
        <v>0</v>
      </c>
      <c r="G74" s="117">
        <v>4.5777049999999964</v>
      </c>
      <c r="H74" s="117">
        <v>3.1726450000000037</v>
      </c>
      <c r="I74" s="117">
        <v>8.2122799999999998</v>
      </c>
    </row>
    <row r="75" spans="2:9" x14ac:dyDescent="0.2">
      <c r="B75" s="116">
        <v>45236</v>
      </c>
      <c r="C75" s="117">
        <v>8.2422299999999993</v>
      </c>
      <c r="D75" s="117">
        <v>3.3208699999999998</v>
      </c>
      <c r="E75" s="117">
        <v>10.92872</v>
      </c>
      <c r="F75" s="117">
        <v>0</v>
      </c>
      <c r="G75" s="117">
        <v>4.2322067187499961</v>
      </c>
      <c r="H75" s="117">
        <v>3.3756432812500048</v>
      </c>
      <c r="I75" s="117">
        <v>8.1305200000000006</v>
      </c>
    </row>
    <row r="76" spans="2:9" x14ac:dyDescent="0.2">
      <c r="B76" s="116">
        <v>45237</v>
      </c>
      <c r="C76" s="117">
        <v>8.1056899999999992</v>
      </c>
      <c r="D76" s="117">
        <v>3.6484899999999998</v>
      </c>
      <c r="E76" s="117">
        <v>10.802680000000001</v>
      </c>
      <c r="F76" s="117">
        <v>0</v>
      </c>
      <c r="G76" s="117">
        <v>3.879732187500001</v>
      </c>
      <c r="H76" s="117">
        <v>3.2744578124999997</v>
      </c>
      <c r="I76" s="117">
        <v>7.8888999999999996</v>
      </c>
    </row>
    <row r="77" spans="2:9" x14ac:dyDescent="0.2">
      <c r="B77" s="116">
        <v>45238</v>
      </c>
      <c r="C77" s="117">
        <v>7.9579099999999992</v>
      </c>
      <c r="D77" s="117">
        <v>3.9082799999999995</v>
      </c>
      <c r="E77" s="117">
        <v>10.485890000000001</v>
      </c>
      <c r="F77" s="117">
        <v>0</v>
      </c>
      <c r="G77" s="117">
        <v>3.449694218750003</v>
      </c>
      <c r="H77" s="117">
        <v>3.1279157812499987</v>
      </c>
      <c r="I77" s="117">
        <v>7.6609800000000003</v>
      </c>
    </row>
    <row r="78" spans="2:9" x14ac:dyDescent="0.2">
      <c r="B78" s="116">
        <v>45239</v>
      </c>
      <c r="C78" s="117">
        <v>7.8305199999999999</v>
      </c>
      <c r="D78" s="117">
        <v>3.5686900000000001</v>
      </c>
      <c r="E78" s="117">
        <v>10.419379999999999</v>
      </c>
      <c r="F78" s="117">
        <v>0</v>
      </c>
      <c r="G78" s="117">
        <v>3.6173459375000014</v>
      </c>
      <c r="H78" s="117">
        <v>3.233344062499997</v>
      </c>
      <c r="I78" s="117">
        <v>7.1318000000000001</v>
      </c>
    </row>
    <row r="79" spans="2:9" x14ac:dyDescent="0.2">
      <c r="B79" s="116">
        <v>45240</v>
      </c>
      <c r="C79" s="117">
        <v>7.7274099999999999</v>
      </c>
      <c r="D79" s="117">
        <v>3.8841800000000006</v>
      </c>
      <c r="E79" s="117">
        <v>11.297219999999999</v>
      </c>
      <c r="F79" s="117">
        <v>0</v>
      </c>
      <c r="G79" s="117">
        <v>3.2763187499999988</v>
      </c>
      <c r="H79" s="117">
        <v>4.1367212499999999</v>
      </c>
      <c r="I79" s="117">
        <v>6.60229</v>
      </c>
    </row>
    <row r="80" spans="2:9" x14ac:dyDescent="0.2">
      <c r="B80" s="116">
        <v>45241</v>
      </c>
      <c r="C80" s="117">
        <v>7.6265000000000001</v>
      </c>
      <c r="D80" s="117">
        <v>4.1529800000000003</v>
      </c>
      <c r="E80" s="117">
        <v>11.157659999999998</v>
      </c>
      <c r="F80" s="117">
        <v>0</v>
      </c>
      <c r="G80" s="117">
        <v>3.0124404687500013</v>
      </c>
      <c r="H80" s="117">
        <v>3.9922395312499965</v>
      </c>
      <c r="I80" s="117">
        <v>6.3259499999999997</v>
      </c>
    </row>
    <row r="81" spans="2:9" x14ac:dyDescent="0.2">
      <c r="B81" s="116">
        <v>45242</v>
      </c>
      <c r="C81" s="117">
        <v>7.5274099999999997</v>
      </c>
      <c r="D81" s="117">
        <v>3.04623</v>
      </c>
      <c r="E81" s="117">
        <v>10.71843</v>
      </c>
      <c r="F81" s="117">
        <v>0</v>
      </c>
      <c r="G81" s="117">
        <v>3.9134403124999984</v>
      </c>
      <c r="H81" s="117">
        <v>3.7587596875000013</v>
      </c>
      <c r="I81" s="117">
        <v>6.1483299999999996</v>
      </c>
    </row>
    <row r="82" spans="2:9" x14ac:dyDescent="0.2">
      <c r="B82" s="116">
        <v>45243</v>
      </c>
      <c r="C82" s="117">
        <v>7.4599400000000005</v>
      </c>
      <c r="D82" s="117">
        <v>3.0011399999999999</v>
      </c>
      <c r="E82" s="117">
        <v>10.231209999999999</v>
      </c>
      <c r="F82" s="117">
        <v>0</v>
      </c>
      <c r="G82" s="117">
        <v>3.7347642187500001</v>
      </c>
      <c r="H82" s="117">
        <v>3.495305781249999</v>
      </c>
      <c r="I82" s="117">
        <v>8.0553100000000004</v>
      </c>
    </row>
    <row r="83" spans="2:9" x14ac:dyDescent="0.2">
      <c r="B83" s="116">
        <v>45244</v>
      </c>
      <c r="C83" s="117">
        <v>7.3443499999999995</v>
      </c>
      <c r="D83" s="117">
        <v>2.5038300000000002</v>
      </c>
      <c r="E83" s="117">
        <v>10.20391</v>
      </c>
      <c r="F83" s="117">
        <v>0</v>
      </c>
      <c r="G83" s="117">
        <v>3.9966312499999987</v>
      </c>
      <c r="H83" s="117">
        <v>3.7034487500000015</v>
      </c>
      <c r="I83" s="117">
        <v>8.1059400000000004</v>
      </c>
    </row>
    <row r="84" spans="2:9" x14ac:dyDescent="0.2">
      <c r="B84" s="116">
        <v>45245</v>
      </c>
      <c r="C84" s="117">
        <v>7.1829099999999997</v>
      </c>
      <c r="D84" s="117">
        <v>0.73055999999999988</v>
      </c>
      <c r="E84" s="117">
        <v>9.8464399999999994</v>
      </c>
      <c r="F84" s="117">
        <v>0</v>
      </c>
      <c r="G84" s="117">
        <v>5.7078940625000012</v>
      </c>
      <c r="H84" s="117">
        <v>3.4079859374999986</v>
      </c>
      <c r="I84" s="117">
        <v>7.6879799999999996</v>
      </c>
    </row>
    <row r="85" spans="2:9" x14ac:dyDescent="0.2">
      <c r="B85" s="116">
        <v>45246</v>
      </c>
      <c r="C85" s="117">
        <v>7.0111099999999995</v>
      </c>
      <c r="D85" s="117">
        <v>-1.0548500000000001</v>
      </c>
      <c r="E85" s="117">
        <v>10.01221</v>
      </c>
      <c r="F85" s="117">
        <v>1.0548500000000001</v>
      </c>
      <c r="G85" s="117">
        <v>6.1067312500000002</v>
      </c>
      <c r="H85" s="117">
        <v>3.9054787499999994</v>
      </c>
      <c r="I85" s="117">
        <v>6.5927699999999998</v>
      </c>
    </row>
    <row r="86" spans="2:9" x14ac:dyDescent="0.2">
      <c r="B86" s="116">
        <v>45247</v>
      </c>
      <c r="C86" s="117">
        <v>6.8562899999999987</v>
      </c>
      <c r="D86" s="117">
        <v>1.72675</v>
      </c>
      <c r="E86" s="117">
        <v>10.231719999999999</v>
      </c>
      <c r="F86" s="117">
        <v>0</v>
      </c>
      <c r="G86" s="117">
        <v>4.1562843749999976</v>
      </c>
      <c r="H86" s="117">
        <v>4.3486856250000017</v>
      </c>
      <c r="I86" s="117">
        <v>6.7011500000000002</v>
      </c>
    </row>
    <row r="87" spans="2:9" x14ac:dyDescent="0.2">
      <c r="B87" s="116">
        <v>45248</v>
      </c>
      <c r="C87" s="117">
        <v>6.6778600000000008</v>
      </c>
      <c r="D87" s="117">
        <v>1.17334</v>
      </c>
      <c r="E87" s="117">
        <v>9.8498200000000011</v>
      </c>
      <c r="F87" s="117">
        <v>0</v>
      </c>
      <c r="G87" s="117">
        <v>4.7477049999999981</v>
      </c>
      <c r="H87" s="117">
        <v>3.9287750000000026</v>
      </c>
      <c r="I87" s="117">
        <v>8.2928700000000006</v>
      </c>
    </row>
    <row r="88" spans="2:9" x14ac:dyDescent="0.2">
      <c r="B88" s="116">
        <v>45249</v>
      </c>
      <c r="C88" s="117">
        <v>6.5217299999999998</v>
      </c>
      <c r="D88" s="117">
        <v>0.88868000000000014</v>
      </c>
      <c r="E88" s="117">
        <v>9.9748099999999997</v>
      </c>
      <c r="F88" s="117">
        <v>0</v>
      </c>
      <c r="G88" s="117">
        <v>4.9140545312500006</v>
      </c>
      <c r="H88" s="117">
        <v>4.1720754687499992</v>
      </c>
      <c r="I88" s="117">
        <v>8.8706200000000006</v>
      </c>
    </row>
    <row r="89" spans="2:9" x14ac:dyDescent="0.2">
      <c r="B89" s="116">
        <v>45250</v>
      </c>
      <c r="C89" s="117">
        <v>6.4445900000000007</v>
      </c>
      <c r="D89" s="117">
        <v>1.1595599999999999</v>
      </c>
      <c r="E89" s="117">
        <v>9.5640799999999988</v>
      </c>
      <c r="F89" s="117">
        <v>0</v>
      </c>
      <c r="G89" s="117">
        <v>4.3884510937500014</v>
      </c>
      <c r="H89" s="117">
        <v>4.0160689062499975</v>
      </c>
      <c r="I89" s="117">
        <v>8.5663400000000003</v>
      </c>
    </row>
    <row r="90" spans="2:9" x14ac:dyDescent="0.2">
      <c r="B90" s="116">
        <v>45251</v>
      </c>
      <c r="C90" s="117">
        <v>6.3458499999999995</v>
      </c>
      <c r="D90" s="117">
        <v>1.2474799999999999</v>
      </c>
      <c r="E90" s="117">
        <v>9.1988799999999973</v>
      </c>
      <c r="F90" s="117">
        <v>0</v>
      </c>
      <c r="G90" s="117">
        <v>4.1303354687499994</v>
      </c>
      <c r="H90" s="117">
        <v>3.8210645312499985</v>
      </c>
      <c r="I90" s="117">
        <v>7.6040099999999997</v>
      </c>
    </row>
    <row r="91" spans="2:9" x14ac:dyDescent="0.2">
      <c r="B91" s="116">
        <v>45252</v>
      </c>
      <c r="C91" s="117">
        <v>6.2448700000000006</v>
      </c>
      <c r="D91" s="117">
        <v>1.1676399999999998</v>
      </c>
      <c r="E91" s="117">
        <v>9.6812400000000007</v>
      </c>
      <c r="F91" s="117">
        <v>0</v>
      </c>
      <c r="G91" s="117">
        <v>4.379801249999999</v>
      </c>
      <c r="H91" s="117">
        <v>4.1337987500000022</v>
      </c>
      <c r="I91" s="117">
        <v>7.5989800000000001</v>
      </c>
    </row>
    <row r="92" spans="2:9" x14ac:dyDescent="0.2">
      <c r="B92" s="116">
        <v>45253</v>
      </c>
      <c r="C92" s="117">
        <v>6.1742299999999997</v>
      </c>
      <c r="D92" s="117">
        <v>0.15025000000000008</v>
      </c>
      <c r="E92" s="117">
        <v>9.9599700000000002</v>
      </c>
      <c r="F92" s="117">
        <v>0</v>
      </c>
      <c r="G92" s="117">
        <v>5.2850948437499987</v>
      </c>
      <c r="H92" s="117">
        <v>4.5246251562500017</v>
      </c>
      <c r="I92" s="117">
        <v>8.2481500000000008</v>
      </c>
    </row>
    <row r="93" spans="2:9" x14ac:dyDescent="0.2">
      <c r="B93" s="116">
        <v>45254</v>
      </c>
      <c r="C93" s="117">
        <v>6.1332899999999997</v>
      </c>
      <c r="D93" s="117">
        <v>0.30288000000000004</v>
      </c>
      <c r="E93" s="117">
        <v>9.3861399999999993</v>
      </c>
      <c r="F93" s="117">
        <v>0</v>
      </c>
      <c r="G93" s="117">
        <v>5.14709296875</v>
      </c>
      <c r="H93" s="117">
        <v>3.9361670312499992</v>
      </c>
      <c r="I93" s="117">
        <v>6.1377300000000004</v>
      </c>
    </row>
    <row r="94" spans="2:9" x14ac:dyDescent="0.2">
      <c r="B94" s="116">
        <v>45255</v>
      </c>
      <c r="C94" s="117">
        <v>6.0635400000000006</v>
      </c>
      <c r="D94" s="117">
        <v>1.44231</v>
      </c>
      <c r="E94" s="117">
        <v>9.1907399999999999</v>
      </c>
      <c r="F94" s="117">
        <v>0</v>
      </c>
      <c r="G94" s="117">
        <v>3.9686870312500018</v>
      </c>
      <c r="H94" s="117">
        <v>3.7797429687499982</v>
      </c>
      <c r="I94" s="117">
        <v>4.3293799999999996</v>
      </c>
    </row>
    <row r="95" spans="2:9" x14ac:dyDescent="0.2">
      <c r="B95" s="116">
        <v>45256</v>
      </c>
      <c r="C95" s="117">
        <v>6.0159900000000004</v>
      </c>
      <c r="D95" s="117">
        <v>1.49742</v>
      </c>
      <c r="E95" s="117">
        <v>9.1841999999999988</v>
      </c>
      <c r="F95" s="117">
        <v>0</v>
      </c>
      <c r="G95" s="117">
        <v>3.8480370312500014</v>
      </c>
      <c r="H95" s="117">
        <v>3.8387429687499974</v>
      </c>
      <c r="I95" s="117">
        <v>4.0242800000000001</v>
      </c>
    </row>
    <row r="96" spans="2:9" x14ac:dyDescent="0.2">
      <c r="B96" s="116">
        <v>45257</v>
      </c>
      <c r="C96" s="117">
        <v>5.9352400000000003</v>
      </c>
      <c r="D96" s="117">
        <v>-7.6979999999999965E-2</v>
      </c>
      <c r="E96" s="117">
        <v>8.7961999999999989</v>
      </c>
      <c r="F96" s="117">
        <v>7.6979999999999965E-2</v>
      </c>
      <c r="G96" s="117">
        <v>5.1503337500000015</v>
      </c>
      <c r="H96" s="117">
        <v>3.6458662499999974</v>
      </c>
      <c r="I96" s="117">
        <v>4.3061100000000003</v>
      </c>
    </row>
    <row r="97" spans="2:9" x14ac:dyDescent="0.2">
      <c r="B97" s="116">
        <v>45258</v>
      </c>
      <c r="C97" s="117">
        <v>5.8175599999999994</v>
      </c>
      <c r="D97" s="117">
        <v>-0.44808999999999999</v>
      </c>
      <c r="E97" s="117">
        <v>8.344439999999997</v>
      </c>
      <c r="F97" s="117">
        <v>0.44808999999999999</v>
      </c>
      <c r="G97" s="117">
        <v>4.8844371875000014</v>
      </c>
      <c r="H97" s="117">
        <v>3.4600028124999955</v>
      </c>
      <c r="I97" s="117">
        <v>4.2723000000000004</v>
      </c>
    </row>
    <row r="98" spans="2:9" x14ac:dyDescent="0.2">
      <c r="B98" s="116">
        <v>45259</v>
      </c>
      <c r="C98" s="117">
        <v>5.6643799999999986</v>
      </c>
      <c r="D98" s="117">
        <v>-0.55242999999999987</v>
      </c>
      <c r="E98" s="117">
        <v>8.4927399999999995</v>
      </c>
      <c r="F98" s="117">
        <v>0.55242999999999987</v>
      </c>
      <c r="G98" s="117">
        <v>4.6018623437500006</v>
      </c>
      <c r="H98" s="117">
        <v>3.8908776562499989</v>
      </c>
      <c r="I98" s="117">
        <v>3.0364900000000001</v>
      </c>
    </row>
    <row r="99" spans="2:9" x14ac:dyDescent="0.2">
      <c r="B99" s="116">
        <v>45260</v>
      </c>
      <c r="C99" s="117">
        <v>5.5124300000000002</v>
      </c>
      <c r="D99" s="117">
        <v>-0.89811000000000007</v>
      </c>
      <c r="E99" s="117">
        <v>8.9604199999999992</v>
      </c>
      <c r="F99" s="117">
        <v>0.89811000000000007</v>
      </c>
      <c r="G99" s="117">
        <v>4.5974399999999989</v>
      </c>
      <c r="H99" s="117">
        <v>4.3629800000000003</v>
      </c>
      <c r="I99" s="117">
        <v>1.7006699999999999</v>
      </c>
    </row>
    <row r="100" spans="2:9" x14ac:dyDescent="0.2">
      <c r="B100" s="116">
        <v>45261</v>
      </c>
      <c r="C100" s="117">
        <v>5.3798899999999996</v>
      </c>
      <c r="D100" s="117">
        <v>-1.5725000000000002</v>
      </c>
      <c r="E100" s="117">
        <v>8.2342899999999979</v>
      </c>
      <c r="F100" s="117">
        <v>1.5725000000000002</v>
      </c>
      <c r="G100" s="117">
        <v>4.5840826562499997</v>
      </c>
      <c r="H100" s="117">
        <v>3.6502073437499982</v>
      </c>
      <c r="I100" s="117">
        <v>0.98660000000000003</v>
      </c>
    </row>
    <row r="101" spans="2:9" x14ac:dyDescent="0.2">
      <c r="B101" s="116">
        <v>45262</v>
      </c>
      <c r="C101" s="117">
        <v>5.3069600000000001</v>
      </c>
      <c r="D101" s="117">
        <v>-1.1784400000000002</v>
      </c>
      <c r="E101" s="117">
        <v>8.7905099999999994</v>
      </c>
      <c r="F101" s="117">
        <v>1.1784400000000002</v>
      </c>
      <c r="G101" s="117">
        <v>4.5597432812499994</v>
      </c>
      <c r="H101" s="117">
        <v>4.23076671875</v>
      </c>
      <c r="I101" s="117">
        <v>-2.2280000000000001E-2</v>
      </c>
    </row>
    <row r="102" spans="2:9" x14ac:dyDescent="0.2">
      <c r="B102" s="116">
        <v>45263</v>
      </c>
      <c r="C102" s="117">
        <v>5.265340000000001</v>
      </c>
      <c r="D102" s="117">
        <v>-1.5941399999999999</v>
      </c>
      <c r="E102" s="117">
        <v>8.8607000000000014</v>
      </c>
      <c r="F102" s="117">
        <v>1.5941399999999999</v>
      </c>
      <c r="G102" s="117">
        <v>4.5116892187499991</v>
      </c>
      <c r="H102" s="117">
        <v>4.3490107812500023</v>
      </c>
      <c r="I102" s="117">
        <v>1.7217199999999999</v>
      </c>
    </row>
    <row r="103" spans="2:9" x14ac:dyDescent="0.2">
      <c r="B103" s="116">
        <v>45264</v>
      </c>
      <c r="C103" s="117">
        <v>5.2463699999999998</v>
      </c>
      <c r="D103" s="117">
        <v>0.19799000000000011</v>
      </c>
      <c r="E103" s="117">
        <v>8.7578900000000015</v>
      </c>
      <c r="F103" s="117">
        <v>0</v>
      </c>
      <c r="G103" s="117">
        <v>4.2961256250000011</v>
      </c>
      <c r="H103" s="117">
        <v>4.2637743750000006</v>
      </c>
      <c r="I103" s="117">
        <v>2.8745400000000001</v>
      </c>
    </row>
    <row r="104" spans="2:9" x14ac:dyDescent="0.2">
      <c r="B104" s="116">
        <v>45265</v>
      </c>
      <c r="C104" s="117">
        <v>5.2296699999999996</v>
      </c>
      <c r="D104" s="117">
        <v>-0.28984999999999994</v>
      </c>
      <c r="E104" s="117">
        <v>8.100620000000001</v>
      </c>
      <c r="F104" s="117">
        <v>0.28984999999999994</v>
      </c>
      <c r="G104" s="117">
        <v>4.4844870312499996</v>
      </c>
      <c r="H104" s="117">
        <v>3.6161329687500015</v>
      </c>
      <c r="I104" s="117">
        <v>3.4241199999999998</v>
      </c>
    </row>
    <row r="105" spans="2:9" x14ac:dyDescent="0.2">
      <c r="B105" s="116">
        <v>45266</v>
      </c>
      <c r="C105" s="117">
        <v>5.2207799999999995</v>
      </c>
      <c r="D105" s="117">
        <v>-0.78346000000000005</v>
      </c>
      <c r="E105" s="117">
        <v>8.395290000000001</v>
      </c>
      <c r="F105" s="117">
        <v>0.78346000000000005</v>
      </c>
      <c r="G105" s="117">
        <v>4.3497517187499994</v>
      </c>
      <c r="H105" s="117">
        <v>4.0455382812500016</v>
      </c>
      <c r="I105" s="117">
        <v>2.66438</v>
      </c>
    </row>
    <row r="106" spans="2:9" x14ac:dyDescent="0.2">
      <c r="B106" s="116">
        <v>45267</v>
      </c>
      <c r="C106" s="117">
        <v>5.2026100000000008</v>
      </c>
      <c r="D106" s="117">
        <v>-1.2193599999999998</v>
      </c>
      <c r="E106" s="117">
        <v>8.8203700000000005</v>
      </c>
      <c r="F106" s="117">
        <v>1.2193599999999998</v>
      </c>
      <c r="G106" s="117">
        <v>4.1457346874999992</v>
      </c>
      <c r="H106" s="117">
        <v>4.6746353125000013</v>
      </c>
      <c r="I106" s="117">
        <v>3.29311</v>
      </c>
    </row>
    <row r="107" spans="2:9" x14ac:dyDescent="0.2">
      <c r="B107" s="116">
        <v>45268</v>
      </c>
      <c r="C107" s="117">
        <v>5.1622900000000005</v>
      </c>
      <c r="D107" s="117">
        <v>-1.3513200000000001</v>
      </c>
      <c r="E107" s="117">
        <v>8.0651499999999992</v>
      </c>
      <c r="F107" s="117">
        <v>1.3513200000000001</v>
      </c>
      <c r="G107" s="117">
        <v>4.1080107812500009</v>
      </c>
      <c r="H107" s="117">
        <v>3.9571392187499983</v>
      </c>
      <c r="I107" s="117">
        <v>5.3409199999999997</v>
      </c>
    </row>
    <row r="108" spans="2:9" x14ac:dyDescent="0.2">
      <c r="B108" s="116">
        <v>45269</v>
      </c>
      <c r="C108" s="117">
        <v>5.09964</v>
      </c>
      <c r="D108" s="117">
        <v>-1.2912699999999999</v>
      </c>
      <c r="E108" s="117">
        <v>8.7042900000000003</v>
      </c>
      <c r="F108" s="117">
        <v>1.2912699999999999</v>
      </c>
      <c r="G108" s="117">
        <v>4.1075276562500003</v>
      </c>
      <c r="H108" s="117">
        <v>4.59676234375</v>
      </c>
      <c r="I108" s="117">
        <v>5.9245099999999997</v>
      </c>
    </row>
    <row r="109" spans="2:9" x14ac:dyDescent="0.2">
      <c r="B109" s="116">
        <v>45270</v>
      </c>
      <c r="C109" s="117">
        <v>5.0222499999999997</v>
      </c>
      <c r="D109" s="117">
        <v>-0.71349000000000018</v>
      </c>
      <c r="E109" s="117">
        <v>8.0659800000000015</v>
      </c>
      <c r="F109" s="117">
        <v>0.71349000000000018</v>
      </c>
      <c r="G109" s="117">
        <v>4.0350896874999993</v>
      </c>
      <c r="H109" s="117">
        <v>4.0308903125000022</v>
      </c>
      <c r="I109" s="117">
        <v>6.2936500000000004</v>
      </c>
    </row>
    <row r="110" spans="2:9" x14ac:dyDescent="0.2">
      <c r="B110" s="116">
        <v>45271</v>
      </c>
      <c r="C110" s="117">
        <v>4.9298599999999997</v>
      </c>
      <c r="D110" s="117">
        <v>-1.6874500000000001</v>
      </c>
      <c r="E110" s="117">
        <v>8.8119099999999992</v>
      </c>
      <c r="F110" s="117">
        <v>1.6874500000000001</v>
      </c>
      <c r="G110" s="117">
        <v>4.0117734374999996</v>
      </c>
      <c r="H110" s="117">
        <v>4.8001365624999996</v>
      </c>
      <c r="I110" s="117">
        <v>6.7020099999999996</v>
      </c>
    </row>
    <row r="111" spans="2:9" x14ac:dyDescent="0.2">
      <c r="B111" s="116">
        <v>45272</v>
      </c>
      <c r="C111" s="117">
        <v>4.8263100000000003</v>
      </c>
      <c r="D111" s="117">
        <v>-2.8424899999999993</v>
      </c>
      <c r="E111" s="117">
        <v>9.1477900000000005</v>
      </c>
      <c r="F111" s="117">
        <v>2.8424899999999993</v>
      </c>
      <c r="G111" s="117">
        <v>3.9911332812500002</v>
      </c>
      <c r="H111" s="117">
        <v>5.1566567187499999</v>
      </c>
      <c r="I111" s="117">
        <v>6.4847299999999999</v>
      </c>
    </row>
    <row r="112" spans="2:9" x14ac:dyDescent="0.2">
      <c r="B112" s="116">
        <v>45273</v>
      </c>
      <c r="C112" s="117">
        <v>4.7343799999999998</v>
      </c>
      <c r="D112" s="117">
        <v>-3.8798799999999996</v>
      </c>
      <c r="E112" s="117">
        <v>7.5607399999999991</v>
      </c>
      <c r="F112" s="117">
        <v>3.8798799999999996</v>
      </c>
      <c r="G112" s="117">
        <v>3.9471375000000006</v>
      </c>
      <c r="H112" s="117">
        <v>3.6136024999999985</v>
      </c>
      <c r="I112" s="117">
        <v>5.0673700000000004</v>
      </c>
    </row>
    <row r="113" spans="2:9" x14ac:dyDescent="0.2">
      <c r="B113" s="116">
        <v>45274</v>
      </c>
      <c r="C113" s="117">
        <v>4.6627800000000006</v>
      </c>
      <c r="D113" s="117">
        <v>-1.1408499999999997</v>
      </c>
      <c r="E113" s="117">
        <v>8.3480899999999991</v>
      </c>
      <c r="F113" s="117">
        <v>1.1408499999999997</v>
      </c>
      <c r="G113" s="117">
        <v>3.9097814062499996</v>
      </c>
      <c r="H113" s="117">
        <v>4.4383085937499995</v>
      </c>
      <c r="I113" s="117">
        <v>5.2876399999999997</v>
      </c>
    </row>
    <row r="114" spans="2:9" x14ac:dyDescent="0.2">
      <c r="B114" s="116">
        <v>45275</v>
      </c>
      <c r="C114" s="117">
        <v>4.6192500000000001</v>
      </c>
      <c r="D114" s="117">
        <v>-1.1171499999999999</v>
      </c>
      <c r="E114" s="117">
        <v>8.37697</v>
      </c>
      <c r="F114" s="117">
        <v>1.1171499999999999</v>
      </c>
      <c r="G114" s="117">
        <v>3.9291874999999989</v>
      </c>
      <c r="H114" s="117">
        <v>4.4477825000000006</v>
      </c>
      <c r="I114" s="117">
        <v>5.7231899999999998</v>
      </c>
    </row>
    <row r="115" spans="2:9" x14ac:dyDescent="0.2">
      <c r="B115" s="116">
        <v>45276</v>
      </c>
      <c r="C115" s="117">
        <v>4.6081999999999992</v>
      </c>
      <c r="D115" s="117">
        <v>-0.97432999999999981</v>
      </c>
      <c r="E115" s="117">
        <v>8.6292099999999987</v>
      </c>
      <c r="F115" s="117">
        <v>0.97432999999999981</v>
      </c>
      <c r="G115" s="117">
        <v>3.8711181249999993</v>
      </c>
      <c r="H115" s="117">
        <v>4.7580918749999999</v>
      </c>
      <c r="I115" s="117">
        <v>6.76492</v>
      </c>
    </row>
    <row r="116" spans="2:9" x14ac:dyDescent="0.2">
      <c r="B116" s="116">
        <v>45277</v>
      </c>
      <c r="C116" s="117">
        <v>4.562479999999999</v>
      </c>
      <c r="D116" s="117">
        <v>-2.60303</v>
      </c>
      <c r="E116" s="117">
        <v>9.0217999999999989</v>
      </c>
      <c r="F116" s="117">
        <v>2.60303</v>
      </c>
      <c r="G116" s="117">
        <v>3.7297207812499993</v>
      </c>
      <c r="H116" s="117">
        <v>5.2920792187499996</v>
      </c>
      <c r="I116" s="117">
        <v>7.1835399999999998</v>
      </c>
    </row>
    <row r="117" spans="2:9" x14ac:dyDescent="0.2">
      <c r="B117" s="116">
        <v>45278</v>
      </c>
      <c r="C117" s="117">
        <v>4.5103499999999999</v>
      </c>
      <c r="D117" s="117">
        <v>-3.0321799999999994</v>
      </c>
      <c r="E117" s="117">
        <v>9.048919999999999</v>
      </c>
      <c r="F117" s="117">
        <v>3.0321799999999994</v>
      </c>
      <c r="G117" s="117">
        <v>3.75583828125</v>
      </c>
      <c r="H117" s="117">
        <v>5.293081718749999</v>
      </c>
      <c r="I117" s="117">
        <v>7.8431600000000001</v>
      </c>
    </row>
    <row r="118" spans="2:9" x14ac:dyDescent="0.2">
      <c r="B118" s="116">
        <v>45279</v>
      </c>
      <c r="C118" s="117">
        <v>4.4734300000000005</v>
      </c>
      <c r="D118" s="117">
        <v>-2.7142199999999996</v>
      </c>
      <c r="E118" s="117">
        <v>9.8036999999999992</v>
      </c>
      <c r="F118" s="117">
        <v>2.7142199999999996</v>
      </c>
      <c r="G118" s="117">
        <v>3.5773584375000005</v>
      </c>
      <c r="H118" s="117">
        <v>6.2263415624999983</v>
      </c>
      <c r="I118" s="117">
        <v>6.59748</v>
      </c>
    </row>
    <row r="119" spans="2:9" x14ac:dyDescent="0.2">
      <c r="B119" s="116">
        <v>45280</v>
      </c>
      <c r="C119" s="117">
        <v>4.4872999999999994</v>
      </c>
      <c r="D119" s="117">
        <v>-2.6822099999999995</v>
      </c>
      <c r="E119" s="117">
        <v>8.5520300000000002</v>
      </c>
      <c r="F119" s="117">
        <v>2.6822099999999995</v>
      </c>
      <c r="G119" s="117">
        <v>3.5503698437499995</v>
      </c>
      <c r="H119" s="117">
        <v>5.0016601562500007</v>
      </c>
      <c r="I119" s="117">
        <v>6.6186400000000001</v>
      </c>
    </row>
    <row r="120" spans="2:9" x14ac:dyDescent="0.2">
      <c r="B120" s="116">
        <v>45281</v>
      </c>
      <c r="C120" s="117">
        <v>4.4506899999999998</v>
      </c>
      <c r="D120" s="117">
        <v>-1.9233699999999998</v>
      </c>
      <c r="E120" s="117">
        <v>7.9850299999999992</v>
      </c>
      <c r="F120" s="117">
        <v>1.9233699999999998</v>
      </c>
      <c r="G120" s="117">
        <v>3.7673709374999995</v>
      </c>
      <c r="H120" s="117">
        <v>4.2176590624999992</v>
      </c>
      <c r="I120" s="117">
        <v>7.2766700000000002</v>
      </c>
    </row>
    <row r="121" spans="2:9" x14ac:dyDescent="0.2">
      <c r="B121" s="116">
        <v>45282</v>
      </c>
      <c r="C121" s="117">
        <v>4.4511199999999995</v>
      </c>
      <c r="D121" s="117">
        <v>-1.7087199999999998</v>
      </c>
      <c r="E121" s="117">
        <v>8.0763200000000008</v>
      </c>
      <c r="F121" s="117">
        <v>1.7087199999999998</v>
      </c>
      <c r="G121" s="117">
        <v>4.0419487499999995</v>
      </c>
      <c r="H121" s="117">
        <v>4.0343712500000013</v>
      </c>
      <c r="I121" s="117">
        <v>7.19407</v>
      </c>
    </row>
    <row r="122" spans="2:9" x14ac:dyDescent="0.2">
      <c r="B122" s="116">
        <v>45283</v>
      </c>
      <c r="C122" s="117">
        <v>4.4538900000000003</v>
      </c>
      <c r="D122" s="117">
        <v>-1.8766900000000002</v>
      </c>
      <c r="E122" s="117">
        <v>7.6516899999999994</v>
      </c>
      <c r="F122" s="117">
        <v>1.8766900000000002</v>
      </c>
      <c r="G122" s="117">
        <v>4.0116992187499996</v>
      </c>
      <c r="H122" s="117">
        <v>3.6399907812499999</v>
      </c>
      <c r="I122" s="117">
        <v>7.6103899999999998</v>
      </c>
    </row>
    <row r="123" spans="2:9" x14ac:dyDescent="0.2">
      <c r="B123" s="116">
        <v>45284</v>
      </c>
      <c r="C123" s="117">
        <v>4.4214600000000006</v>
      </c>
      <c r="D123" s="117">
        <v>-2.6169099999999998</v>
      </c>
      <c r="E123" s="117">
        <v>8.3673000000000002</v>
      </c>
      <c r="F123" s="117">
        <v>2.6169099999999998</v>
      </c>
      <c r="G123" s="117">
        <v>3.9404743750000009</v>
      </c>
      <c r="H123" s="117">
        <v>4.4268256249999993</v>
      </c>
      <c r="I123" s="117">
        <v>8.3673000000000002</v>
      </c>
    </row>
    <row r="124" spans="2:9" x14ac:dyDescent="0.2">
      <c r="B124" s="116">
        <v>45285</v>
      </c>
      <c r="C124" s="117">
        <v>4.3222300000000002</v>
      </c>
      <c r="D124" s="117">
        <v>-2.2253599999999998</v>
      </c>
      <c r="E124" s="117">
        <v>7.7607299999999997</v>
      </c>
      <c r="F124" s="117">
        <v>2.2253599999999998</v>
      </c>
      <c r="G124" s="117">
        <v>3.6925781250000007</v>
      </c>
      <c r="H124" s="117">
        <v>4.068151874999999</v>
      </c>
      <c r="I124" s="117">
        <v>7.7607299999999997</v>
      </c>
    </row>
    <row r="125" spans="2:9" x14ac:dyDescent="0.2">
      <c r="B125" s="116">
        <v>45286</v>
      </c>
      <c r="C125" s="117">
        <v>4.2487499999999994</v>
      </c>
      <c r="D125" s="117">
        <v>-1.38351</v>
      </c>
      <c r="E125" s="117">
        <v>8.0799899999999987</v>
      </c>
      <c r="F125" s="117">
        <v>1.38351</v>
      </c>
      <c r="G125" s="117">
        <v>3.4605478124999998</v>
      </c>
      <c r="H125" s="117">
        <v>4.6194421874999989</v>
      </c>
      <c r="I125" s="117">
        <v>6.27475</v>
      </c>
    </row>
    <row r="126" spans="2:9" x14ac:dyDescent="0.2">
      <c r="B126" s="116">
        <v>45287</v>
      </c>
      <c r="C126" s="117">
        <v>4.1509400000000003</v>
      </c>
      <c r="D126" s="117">
        <v>-2.22085</v>
      </c>
      <c r="E126" s="117">
        <v>8.1462499999999984</v>
      </c>
      <c r="F126" s="117">
        <v>2.22085</v>
      </c>
      <c r="G126" s="117">
        <v>3.2785620312500008</v>
      </c>
      <c r="H126" s="117">
        <v>4.8676879687499977</v>
      </c>
      <c r="I126" s="117">
        <v>5.9753299999999996</v>
      </c>
    </row>
    <row r="127" spans="2:9" x14ac:dyDescent="0.2">
      <c r="B127" s="116">
        <v>45288</v>
      </c>
      <c r="C127" s="117">
        <v>4.0765799999999999</v>
      </c>
      <c r="D127" s="117">
        <v>-3.02847</v>
      </c>
      <c r="E127" s="117">
        <v>8.0096799999999995</v>
      </c>
      <c r="F127" s="117">
        <v>3.02847</v>
      </c>
      <c r="G127" s="117">
        <v>3.2151770312500001</v>
      </c>
      <c r="H127" s="117">
        <v>4.7945029687499989</v>
      </c>
      <c r="I127" s="117">
        <v>6.6306700000000003</v>
      </c>
    </row>
    <row r="128" spans="2:9" x14ac:dyDescent="0.2">
      <c r="B128" s="116">
        <v>45289</v>
      </c>
      <c r="C128" s="117">
        <v>4.0563400000000005</v>
      </c>
      <c r="D128" s="117">
        <v>-3.7056899999999997</v>
      </c>
      <c r="E128" s="117">
        <v>8.2975199999999987</v>
      </c>
      <c r="F128" s="117">
        <v>3.7056899999999997</v>
      </c>
      <c r="G128" s="117">
        <v>3.0454637500000006</v>
      </c>
      <c r="H128" s="117">
        <v>5.2520562499999981</v>
      </c>
      <c r="I128" s="117">
        <v>5.8852700000000002</v>
      </c>
    </row>
    <row r="129" spans="2:9" x14ac:dyDescent="0.2">
      <c r="B129" s="116">
        <v>45290</v>
      </c>
      <c r="C129" s="117">
        <v>4.0581000000000005</v>
      </c>
      <c r="D129" s="117">
        <v>-3.6308099999999994</v>
      </c>
      <c r="E129" s="117">
        <v>8.5694199999999991</v>
      </c>
      <c r="F129" s="117">
        <v>3.6308099999999994</v>
      </c>
      <c r="G129" s="117">
        <v>3.1656857812499997</v>
      </c>
      <c r="H129" s="117">
        <v>5.4037342187499995</v>
      </c>
      <c r="I129" s="117">
        <v>5.7147699999999997</v>
      </c>
    </row>
    <row r="130" spans="2:9" x14ac:dyDescent="0.2">
      <c r="B130" s="116">
        <v>45291</v>
      </c>
      <c r="C130" s="117">
        <v>4.0614100000000004</v>
      </c>
      <c r="D130" s="117">
        <v>-3.6533399999999987</v>
      </c>
      <c r="E130" s="117">
        <v>9.3235600000000005</v>
      </c>
      <c r="F130" s="117">
        <v>3.6533399999999987</v>
      </c>
      <c r="G130" s="117">
        <v>3.1954164062500001</v>
      </c>
      <c r="H130" s="117">
        <v>6.12814359375</v>
      </c>
      <c r="I130" s="117">
        <v>5.2686299999999999</v>
      </c>
    </row>
    <row r="131" spans="2:9" x14ac:dyDescent="0.2">
      <c r="B131" s="116">
        <v>45292</v>
      </c>
      <c r="C131" s="117">
        <v>4.0844300000000002</v>
      </c>
      <c r="D131" s="117">
        <v>-3.2947599999999992</v>
      </c>
      <c r="E131" s="117">
        <v>9.3735599999999994</v>
      </c>
      <c r="F131" s="117">
        <v>3.2947599999999992</v>
      </c>
      <c r="G131" s="117">
        <v>3.20279609375</v>
      </c>
      <c r="H131" s="117">
        <v>6.1707639062499995</v>
      </c>
      <c r="I131" s="117">
        <v>5.4190399999999999</v>
      </c>
    </row>
    <row r="132" spans="2:9" x14ac:dyDescent="0.2">
      <c r="B132" s="116">
        <v>45293</v>
      </c>
      <c r="C132" s="117">
        <v>4.1029399999999994</v>
      </c>
      <c r="D132" s="117">
        <v>-3.3569100000000005</v>
      </c>
      <c r="E132" s="117">
        <v>8.0944500000000001</v>
      </c>
      <c r="F132" s="117">
        <v>3.3569100000000005</v>
      </c>
      <c r="G132" s="117">
        <v>3.1360589062500011</v>
      </c>
      <c r="H132" s="117">
        <v>4.9583910937499986</v>
      </c>
      <c r="I132" s="117">
        <v>6.1170299999999997</v>
      </c>
    </row>
    <row r="133" spans="2:9" x14ac:dyDescent="0.2">
      <c r="B133" s="116">
        <v>45294</v>
      </c>
      <c r="C133" s="117">
        <v>4.0712099999999998</v>
      </c>
      <c r="D133" s="117">
        <v>-2.8713899999999994</v>
      </c>
      <c r="E133" s="117">
        <v>7.0185000000000004</v>
      </c>
      <c r="F133" s="117">
        <v>2.8713899999999994</v>
      </c>
      <c r="G133" s="117">
        <v>2.8800595312499988</v>
      </c>
      <c r="H133" s="117">
        <v>4.1384404687500016</v>
      </c>
      <c r="I133" s="117">
        <v>6.3172300000000003</v>
      </c>
    </row>
    <row r="134" spans="2:9" x14ac:dyDescent="0.2">
      <c r="B134" s="116">
        <v>45295</v>
      </c>
      <c r="C134" s="117">
        <v>4.0502599999999997</v>
      </c>
      <c r="D134" s="117">
        <v>-3.5306099999999998</v>
      </c>
      <c r="E134" s="117">
        <v>7.3592999999999993</v>
      </c>
      <c r="F134" s="117">
        <v>3.5306099999999998</v>
      </c>
      <c r="G134" s="117">
        <v>2.8920443749999998</v>
      </c>
      <c r="H134" s="117">
        <v>4.467255625</v>
      </c>
      <c r="I134" s="117">
        <v>5.3978700000000002</v>
      </c>
    </row>
    <row r="135" spans="2:9" x14ac:dyDescent="0.2">
      <c r="B135" s="116">
        <v>45296</v>
      </c>
      <c r="C135" s="117">
        <v>4.0332000000000008</v>
      </c>
      <c r="D135" s="117">
        <v>-2.7882599999999993</v>
      </c>
      <c r="E135" s="117">
        <v>7.5195699999999999</v>
      </c>
      <c r="F135" s="117">
        <v>2.7882599999999993</v>
      </c>
      <c r="G135" s="117">
        <v>3.1741365624999998</v>
      </c>
      <c r="H135" s="117">
        <v>4.3454334375000006</v>
      </c>
      <c r="I135" s="117">
        <v>4.9742699999999997</v>
      </c>
    </row>
    <row r="136" spans="2:9" x14ac:dyDescent="0.2">
      <c r="B136" s="116">
        <v>45297</v>
      </c>
      <c r="C136" s="117">
        <v>4.0193199999999996</v>
      </c>
      <c r="D136" s="117">
        <v>-1.60768</v>
      </c>
      <c r="E136" s="117">
        <v>7.0230099999999993</v>
      </c>
      <c r="F136" s="117">
        <v>1.60768</v>
      </c>
      <c r="G136" s="117">
        <v>3.1750065624999997</v>
      </c>
      <c r="H136" s="117">
        <v>3.8480034374999996</v>
      </c>
      <c r="I136" s="117">
        <v>4.2297500000000001</v>
      </c>
    </row>
    <row r="137" spans="2:9" x14ac:dyDescent="0.2">
      <c r="B137" s="116">
        <v>45298</v>
      </c>
      <c r="C137" s="117">
        <v>4.0017699999999996</v>
      </c>
      <c r="D137" s="117">
        <v>-2.12853</v>
      </c>
      <c r="E137" s="117">
        <v>6.9261599999999994</v>
      </c>
      <c r="F137" s="117">
        <v>2.12853</v>
      </c>
      <c r="G137" s="117">
        <v>3.1532178124999994</v>
      </c>
      <c r="H137" s="117">
        <v>3.7729421875</v>
      </c>
      <c r="I137" s="117">
        <v>2.87643</v>
      </c>
    </row>
    <row r="138" spans="2:9" x14ac:dyDescent="0.2">
      <c r="B138" s="116">
        <v>45299</v>
      </c>
      <c r="C138" s="117">
        <v>3.9675099999999999</v>
      </c>
      <c r="D138" s="117">
        <v>-4.1748399999999997</v>
      </c>
      <c r="E138" s="117">
        <v>6.8071400000000004</v>
      </c>
      <c r="F138" s="117">
        <v>4.1748399999999997</v>
      </c>
      <c r="G138" s="117">
        <v>3.1270920312500006</v>
      </c>
      <c r="H138" s="117">
        <v>3.6800479687499998</v>
      </c>
      <c r="I138" s="117">
        <v>1.3557300000000001</v>
      </c>
    </row>
    <row r="139" spans="2:9" x14ac:dyDescent="0.2">
      <c r="B139" s="116">
        <v>45300</v>
      </c>
      <c r="C139" s="117">
        <v>3.9212900000000004</v>
      </c>
      <c r="D139" s="117">
        <v>-3.8649899999999997</v>
      </c>
      <c r="E139" s="117">
        <v>7.5148099999999998</v>
      </c>
      <c r="F139" s="117">
        <v>3.8649899999999997</v>
      </c>
      <c r="G139" s="117">
        <v>3.2084903124999999</v>
      </c>
      <c r="H139" s="117">
        <v>4.3063196875000003</v>
      </c>
      <c r="I139" s="117">
        <v>1.1489199999999999</v>
      </c>
    </row>
    <row r="140" spans="2:9" x14ac:dyDescent="0.2">
      <c r="B140" s="116">
        <v>45301</v>
      </c>
      <c r="C140" s="117">
        <v>3.8560699999999999</v>
      </c>
      <c r="D140" s="117">
        <v>-4.4888700000000004</v>
      </c>
      <c r="E140" s="117">
        <v>7.5024499999999987</v>
      </c>
      <c r="F140" s="117">
        <v>4.4888700000000004</v>
      </c>
      <c r="G140" s="117">
        <v>3.2228021875000006</v>
      </c>
      <c r="H140" s="117">
        <v>4.2796478124999986</v>
      </c>
      <c r="I140" s="117">
        <v>1.85128</v>
      </c>
    </row>
    <row r="141" spans="2:9" x14ac:dyDescent="0.2">
      <c r="B141" s="116">
        <v>45302</v>
      </c>
      <c r="C141" s="117">
        <v>3.8022299999999998</v>
      </c>
      <c r="D141" s="117">
        <v>-3.5086299999999992</v>
      </c>
      <c r="E141" s="117">
        <v>7.0453300000000016</v>
      </c>
      <c r="F141" s="117">
        <v>3.5086299999999992</v>
      </c>
      <c r="G141" s="117">
        <v>3.1935287500000009</v>
      </c>
      <c r="H141" s="117">
        <v>3.8518012500000007</v>
      </c>
      <c r="I141" s="117">
        <v>2.5523099999999999</v>
      </c>
    </row>
    <row r="142" spans="2:9" x14ac:dyDescent="0.2">
      <c r="B142" s="116">
        <v>45303</v>
      </c>
      <c r="C142" s="117">
        <v>3.7257099999999999</v>
      </c>
      <c r="D142" s="117">
        <v>-6.0516699999999979</v>
      </c>
      <c r="E142" s="117">
        <v>7.2674000000000003</v>
      </c>
      <c r="F142" s="117">
        <v>6.0516699999999979</v>
      </c>
      <c r="G142" s="117">
        <v>3.1061423437500006</v>
      </c>
      <c r="H142" s="117">
        <v>4.1612576562499992</v>
      </c>
      <c r="I142" s="117">
        <v>2.6736399999999998</v>
      </c>
    </row>
    <row r="143" spans="2:9" x14ac:dyDescent="0.2">
      <c r="B143" s="116">
        <v>45304</v>
      </c>
      <c r="C143" s="117">
        <v>3.70777</v>
      </c>
      <c r="D143" s="117">
        <v>-6.61158</v>
      </c>
      <c r="E143" s="117">
        <v>6.9044299999999987</v>
      </c>
      <c r="F143" s="117">
        <v>6.61158</v>
      </c>
      <c r="G143" s="117">
        <v>3.1317835937499989</v>
      </c>
      <c r="H143" s="117">
        <v>3.7726464062499998</v>
      </c>
      <c r="I143" s="117">
        <v>2.9797500000000001</v>
      </c>
    </row>
    <row r="144" spans="2:9" x14ac:dyDescent="0.2">
      <c r="B144" s="116">
        <v>45305</v>
      </c>
      <c r="C144" s="117">
        <v>3.7027199999999998</v>
      </c>
      <c r="D144" s="117">
        <v>-6.9531100000000006</v>
      </c>
      <c r="E144" s="117">
        <v>6.7283100000000005</v>
      </c>
      <c r="F144" s="117">
        <v>6.9531100000000006</v>
      </c>
      <c r="G144" s="117">
        <v>3.1063826562499992</v>
      </c>
      <c r="H144" s="117">
        <v>3.6219273437500012</v>
      </c>
      <c r="I144" s="117">
        <v>2.5903700000000001</v>
      </c>
    </row>
    <row r="145" spans="2:9" x14ac:dyDescent="0.2">
      <c r="B145" s="116">
        <v>45306</v>
      </c>
      <c r="C145" s="117">
        <v>3.7044799999999998</v>
      </c>
      <c r="D145" s="117">
        <v>-4.0680500000000004</v>
      </c>
      <c r="E145" s="117">
        <v>6.7177099999999994</v>
      </c>
      <c r="F145" s="117">
        <v>4.0680500000000004</v>
      </c>
      <c r="G145" s="117">
        <v>3.2204237500000006</v>
      </c>
      <c r="H145" s="117">
        <v>3.4972862499999988</v>
      </c>
      <c r="I145" s="117">
        <v>1.0753900000000001</v>
      </c>
    </row>
    <row r="146" spans="2:9" x14ac:dyDescent="0.2">
      <c r="B146" s="116">
        <v>45307</v>
      </c>
      <c r="C146" s="117">
        <v>3.6966700000000001</v>
      </c>
      <c r="D146" s="117">
        <v>-3.0049199999999998</v>
      </c>
      <c r="E146" s="117">
        <v>7.145690000000001</v>
      </c>
      <c r="F146" s="117">
        <v>3.0049199999999998</v>
      </c>
      <c r="G146" s="117">
        <v>3.1861775000000003</v>
      </c>
      <c r="H146" s="117">
        <v>3.9595125000000007</v>
      </c>
      <c r="I146" s="117">
        <v>0.94747999999999999</v>
      </c>
    </row>
    <row r="147" spans="2:9" x14ac:dyDescent="0.2">
      <c r="B147" s="116">
        <v>45308</v>
      </c>
      <c r="C147" s="117">
        <v>3.6986000000000003</v>
      </c>
      <c r="D147" s="117">
        <v>-4.2356100000000003</v>
      </c>
      <c r="E147" s="117">
        <v>6.0644899999999993</v>
      </c>
      <c r="F147" s="117">
        <v>4.2356100000000003</v>
      </c>
      <c r="G147" s="117">
        <v>2.8484987499999996</v>
      </c>
      <c r="H147" s="117">
        <v>3.2159912499999996</v>
      </c>
      <c r="I147" s="117">
        <v>6.0080000000000001E-2</v>
      </c>
    </row>
    <row r="148" spans="2:9" x14ac:dyDescent="0.2">
      <c r="B148" s="116">
        <v>45309</v>
      </c>
      <c r="C148" s="117">
        <v>3.6747899999999993</v>
      </c>
      <c r="D148" s="117">
        <v>-4.9315299999999995</v>
      </c>
      <c r="E148" s="117">
        <v>6.4432299999999998</v>
      </c>
      <c r="F148" s="117">
        <v>4.9315299999999995</v>
      </c>
      <c r="G148" s="117">
        <v>2.7846175</v>
      </c>
      <c r="H148" s="117">
        <v>3.6586124999999998</v>
      </c>
      <c r="I148" s="117">
        <v>-0.42601</v>
      </c>
    </row>
    <row r="149" spans="2:9" x14ac:dyDescent="0.2">
      <c r="B149" s="116">
        <v>45310</v>
      </c>
      <c r="C149" s="117">
        <v>3.6542599999999998</v>
      </c>
      <c r="D149" s="117">
        <v>-5.8013000000000003</v>
      </c>
      <c r="E149" s="117">
        <v>7.4229499999999993</v>
      </c>
      <c r="F149" s="117">
        <v>5.8013000000000003</v>
      </c>
      <c r="G149" s="117">
        <v>2.9586387499999995</v>
      </c>
      <c r="H149" s="117">
        <v>4.4643112499999997</v>
      </c>
      <c r="I149" s="117">
        <v>0.4108</v>
      </c>
    </row>
    <row r="150" spans="2:9" x14ac:dyDescent="0.2">
      <c r="B150" s="116">
        <v>45311</v>
      </c>
      <c r="C150" s="117">
        <v>3.6781799999999993</v>
      </c>
      <c r="D150" s="117">
        <v>-4.9196199999999992</v>
      </c>
      <c r="E150" s="117">
        <v>7.8115099999999984</v>
      </c>
      <c r="F150" s="117">
        <v>4.9196199999999992</v>
      </c>
      <c r="G150" s="117">
        <v>3.0808442187500003</v>
      </c>
      <c r="H150" s="117">
        <v>4.7306657812499981</v>
      </c>
      <c r="I150" s="117">
        <v>1.59768</v>
      </c>
    </row>
    <row r="151" spans="2:9" x14ac:dyDescent="0.2">
      <c r="B151" s="116">
        <v>45312</v>
      </c>
      <c r="C151" s="117">
        <v>3.7101299999999999</v>
      </c>
      <c r="D151" s="117">
        <v>-4.7409799999999995</v>
      </c>
      <c r="E151" s="117">
        <v>6.8868099999999997</v>
      </c>
      <c r="F151" s="117">
        <v>4.7409799999999995</v>
      </c>
      <c r="G151" s="117">
        <v>3.207728437500001</v>
      </c>
      <c r="H151" s="117">
        <v>3.6790815624999986</v>
      </c>
      <c r="I151" s="117">
        <v>4.69076</v>
      </c>
    </row>
    <row r="152" spans="2:9" x14ac:dyDescent="0.2">
      <c r="B152" s="116">
        <v>45313</v>
      </c>
      <c r="C152" s="117">
        <v>3.7781300000000004</v>
      </c>
      <c r="D152" s="117">
        <v>-3.8329899999999997</v>
      </c>
      <c r="E152" s="117">
        <v>7.339830000000001</v>
      </c>
      <c r="F152" s="117">
        <v>3.8329899999999997</v>
      </c>
      <c r="G152" s="117">
        <v>3.292708281249999</v>
      </c>
      <c r="H152" s="117">
        <v>4.0471217187500024</v>
      </c>
      <c r="I152" s="117">
        <v>5.0986599999999997</v>
      </c>
    </row>
    <row r="153" spans="2:9" x14ac:dyDescent="0.2">
      <c r="B153" s="116">
        <v>45314</v>
      </c>
      <c r="C153" s="117">
        <v>3.8474800000000005</v>
      </c>
      <c r="D153" s="117">
        <v>-4.4374299999999991</v>
      </c>
      <c r="E153" s="117">
        <v>7.3078200000000004</v>
      </c>
      <c r="F153" s="117">
        <v>4.4374299999999991</v>
      </c>
      <c r="G153" s="117">
        <v>3.2824764062500003</v>
      </c>
      <c r="H153" s="117">
        <v>4.0253435937499997</v>
      </c>
      <c r="I153" s="117">
        <v>5.9520400000000002</v>
      </c>
    </row>
    <row r="154" spans="2:9" x14ac:dyDescent="0.2">
      <c r="B154" s="116">
        <v>45315</v>
      </c>
      <c r="C154" s="117">
        <v>3.9115999999999995</v>
      </c>
      <c r="D154" s="117">
        <v>-4.8054499999999996</v>
      </c>
      <c r="E154" s="117">
        <v>7.5717999999999996</v>
      </c>
      <c r="F154" s="117">
        <v>4.8054499999999996</v>
      </c>
      <c r="G154" s="117">
        <v>3.3562617187500003</v>
      </c>
      <c r="H154" s="117">
        <v>4.2155382812499997</v>
      </c>
      <c r="I154" s="117">
        <v>6.4640199999999997</v>
      </c>
    </row>
    <row r="155" spans="2:9" x14ac:dyDescent="0.2">
      <c r="B155" s="116">
        <v>45316</v>
      </c>
      <c r="C155" s="117">
        <v>3.9500800000000003</v>
      </c>
      <c r="D155" s="117">
        <v>-4.09694</v>
      </c>
      <c r="E155" s="117">
        <v>7.3834100000000005</v>
      </c>
      <c r="F155" s="117">
        <v>4.09694</v>
      </c>
      <c r="G155" s="117">
        <v>3.3281406250000001</v>
      </c>
      <c r="H155" s="117">
        <v>4.055269375</v>
      </c>
      <c r="I155" s="117">
        <v>7.0524500000000003</v>
      </c>
    </row>
    <row r="156" spans="2:9" x14ac:dyDescent="0.2">
      <c r="B156" s="116">
        <v>45317</v>
      </c>
      <c r="C156" s="117">
        <v>3.9962100000000005</v>
      </c>
      <c r="D156" s="117">
        <v>-2.6299000000000001</v>
      </c>
      <c r="E156" s="117">
        <v>6.8625799999999995</v>
      </c>
      <c r="F156" s="117">
        <v>2.6299000000000001</v>
      </c>
      <c r="G156" s="117">
        <v>3.3836137499999994</v>
      </c>
      <c r="H156" s="117">
        <v>3.47896625</v>
      </c>
      <c r="I156" s="117">
        <v>5.8601799999999997</v>
      </c>
    </row>
    <row r="157" spans="2:9" x14ac:dyDescent="0.2">
      <c r="B157" s="116">
        <v>45318</v>
      </c>
      <c r="C157" s="117">
        <v>4.0116500000000004</v>
      </c>
      <c r="D157" s="117">
        <v>-2.5162799999999996</v>
      </c>
      <c r="E157" s="117">
        <v>6.9039699999999993</v>
      </c>
      <c r="F157" s="117">
        <v>2.5162799999999996</v>
      </c>
      <c r="G157" s="117">
        <v>3.4063039062500016</v>
      </c>
      <c r="H157" s="117">
        <v>3.4976660937499977</v>
      </c>
      <c r="I157" s="117">
        <v>5.15564</v>
      </c>
    </row>
    <row r="158" spans="2:9" x14ac:dyDescent="0.2">
      <c r="B158" s="116">
        <v>45319</v>
      </c>
      <c r="C158" s="117">
        <v>4.0189500000000002</v>
      </c>
      <c r="D158" s="117">
        <v>-2.4327399999999999</v>
      </c>
      <c r="E158" s="117">
        <v>6.9145899999999987</v>
      </c>
      <c r="F158" s="117">
        <v>2.4327399999999999</v>
      </c>
      <c r="G158" s="117">
        <v>3.3879721875</v>
      </c>
      <c r="H158" s="117">
        <v>3.5266178124999987</v>
      </c>
      <c r="I158" s="117">
        <v>5.9395800000000003</v>
      </c>
    </row>
    <row r="159" spans="2:9" x14ac:dyDescent="0.2">
      <c r="B159" s="116">
        <v>45320</v>
      </c>
      <c r="C159" s="117">
        <v>4.0164400000000002</v>
      </c>
      <c r="D159" s="117">
        <v>-1.7440299999999995</v>
      </c>
      <c r="E159" s="117">
        <v>7.2340999999999989</v>
      </c>
      <c r="F159" s="117">
        <v>1.7440299999999995</v>
      </c>
      <c r="G159" s="117">
        <v>3.4618073437499981</v>
      </c>
      <c r="H159" s="117">
        <v>3.7722926562500008</v>
      </c>
      <c r="I159" s="117">
        <v>6.6251699999999998</v>
      </c>
    </row>
    <row r="160" spans="2:9" x14ac:dyDescent="0.2">
      <c r="B160" s="116">
        <v>45321</v>
      </c>
      <c r="C160" s="117">
        <v>4.0171000000000001</v>
      </c>
      <c r="D160" s="117">
        <v>-2.99085</v>
      </c>
      <c r="E160" s="117">
        <v>7.0719399999999997</v>
      </c>
      <c r="F160" s="117">
        <v>2.99085</v>
      </c>
      <c r="G160" s="117">
        <v>3.1841637500000002</v>
      </c>
      <c r="H160" s="117">
        <v>3.8877762499999995</v>
      </c>
      <c r="I160" s="117">
        <v>5.5451499999999996</v>
      </c>
    </row>
    <row r="161" spans="2:9" x14ac:dyDescent="0.2">
      <c r="B161" s="116">
        <v>45322</v>
      </c>
      <c r="C161" s="117">
        <v>4.0245399999999991</v>
      </c>
      <c r="D161" s="117">
        <v>-2.8543700000000007</v>
      </c>
      <c r="E161" s="117">
        <v>7.0297999999999989</v>
      </c>
      <c r="F161" s="117">
        <v>2.8543700000000007</v>
      </c>
      <c r="G161" s="117">
        <v>3.0831837500000008</v>
      </c>
      <c r="H161" s="117">
        <v>3.9466162499999982</v>
      </c>
      <c r="I161" s="117">
        <v>5.3079799999999997</v>
      </c>
    </row>
    <row r="162" spans="2:9" x14ac:dyDescent="0.2">
      <c r="B162" s="116">
        <v>45323</v>
      </c>
      <c r="C162" s="117">
        <v>4.0451899999999998</v>
      </c>
      <c r="D162" s="117">
        <v>-2.0055499999999999</v>
      </c>
      <c r="E162" s="117">
        <v>6.9161499999999991</v>
      </c>
      <c r="F162" s="117">
        <v>2.0055499999999999</v>
      </c>
      <c r="G162" s="117">
        <v>3.2520201562499995</v>
      </c>
      <c r="H162" s="117">
        <v>3.6641298437499996</v>
      </c>
      <c r="I162" s="117">
        <v>5.1690100000000001</v>
      </c>
    </row>
    <row r="163" spans="2:9" x14ac:dyDescent="0.2">
      <c r="B163" s="116">
        <v>45324</v>
      </c>
      <c r="C163" s="117">
        <v>4.0696399999999997</v>
      </c>
      <c r="D163" s="117">
        <v>-3.40347</v>
      </c>
      <c r="E163" s="117">
        <v>7.6526599999999982</v>
      </c>
      <c r="F163" s="117">
        <v>3.40347</v>
      </c>
      <c r="G163" s="117">
        <v>3.4870403124999991</v>
      </c>
      <c r="H163" s="117">
        <v>4.1656196874999996</v>
      </c>
      <c r="I163" s="117">
        <v>6.6040099999999997</v>
      </c>
    </row>
    <row r="164" spans="2:9" x14ac:dyDescent="0.2">
      <c r="B164" s="116">
        <v>45325</v>
      </c>
      <c r="C164" s="117">
        <v>4.09124</v>
      </c>
      <c r="D164" s="117">
        <v>-2.1099299999999999</v>
      </c>
      <c r="E164" s="117">
        <v>8.4936000000000007</v>
      </c>
      <c r="F164" s="117">
        <v>2.1099299999999999</v>
      </c>
      <c r="G164" s="117">
        <v>3.6090998437499997</v>
      </c>
      <c r="H164" s="117">
        <v>4.8845001562500006</v>
      </c>
      <c r="I164" s="117">
        <v>7.3022400000000003</v>
      </c>
    </row>
    <row r="165" spans="2:9" x14ac:dyDescent="0.2">
      <c r="B165" s="116">
        <v>45326</v>
      </c>
      <c r="C165" s="117">
        <v>4.0795500000000011</v>
      </c>
      <c r="D165" s="117">
        <v>-1.7599899999999999</v>
      </c>
      <c r="E165" s="117">
        <v>9.0709599999999995</v>
      </c>
      <c r="F165" s="117">
        <v>1.7599899999999999</v>
      </c>
      <c r="G165" s="117">
        <v>3.7310450000000008</v>
      </c>
      <c r="H165" s="117">
        <v>5.3399149999999986</v>
      </c>
      <c r="I165" s="117">
        <v>7.5655000000000001</v>
      </c>
    </row>
    <row r="166" spans="2:9" x14ac:dyDescent="0.2">
      <c r="B166" s="116">
        <v>45327</v>
      </c>
      <c r="C166" s="117">
        <v>4.0712900000000003</v>
      </c>
      <c r="D166" s="117">
        <v>-3.4377599999999995</v>
      </c>
      <c r="E166" s="117">
        <v>8.6883900000000001</v>
      </c>
      <c r="F166" s="117">
        <v>3.4377599999999995</v>
      </c>
      <c r="G166" s="117">
        <v>3.8403345312500008</v>
      </c>
      <c r="H166" s="117">
        <v>4.8480554687499993</v>
      </c>
      <c r="I166" s="117">
        <v>7.4452699999999998</v>
      </c>
    </row>
    <row r="167" spans="2:9" x14ac:dyDescent="0.2">
      <c r="B167" s="116">
        <v>45328</v>
      </c>
      <c r="C167" s="117">
        <v>4.0557500000000006</v>
      </c>
      <c r="D167" s="117">
        <v>-2.8742099999999993</v>
      </c>
      <c r="E167" s="117">
        <v>7.5288599999999999</v>
      </c>
      <c r="F167" s="117">
        <v>2.8742099999999993</v>
      </c>
      <c r="G167" s="117">
        <v>3.7802428125000005</v>
      </c>
      <c r="H167" s="117">
        <v>3.7486171874999994</v>
      </c>
      <c r="I167" s="117">
        <v>7.3070599999999999</v>
      </c>
    </row>
    <row r="168" spans="2:9" x14ac:dyDescent="0.2">
      <c r="B168" s="116">
        <v>45329</v>
      </c>
      <c r="C168" s="117">
        <v>4.0314100000000002</v>
      </c>
      <c r="D168" s="117">
        <v>-4.0782400000000001</v>
      </c>
      <c r="E168" s="117">
        <v>7.3379800000000008</v>
      </c>
      <c r="F168" s="117">
        <v>4.0782400000000001</v>
      </c>
      <c r="G168" s="117">
        <v>3.6110228124999995</v>
      </c>
      <c r="H168" s="117">
        <v>3.7269571875000014</v>
      </c>
      <c r="I168" s="117">
        <v>5.4603400000000004</v>
      </c>
    </row>
    <row r="169" spans="2:9" x14ac:dyDescent="0.2">
      <c r="B169" s="116">
        <v>45330</v>
      </c>
      <c r="C169" s="117">
        <v>4.0100699999999998</v>
      </c>
      <c r="D169" s="117">
        <v>-3.2182999999999997</v>
      </c>
      <c r="E169" s="117">
        <v>6.7767699999999991</v>
      </c>
      <c r="F169" s="117">
        <v>3.2182999999999997</v>
      </c>
      <c r="G169" s="117">
        <v>3.4411187500000002</v>
      </c>
      <c r="H169" s="117">
        <v>3.3356512499999988</v>
      </c>
      <c r="I169" s="117">
        <v>3.9531900000000002</v>
      </c>
    </row>
    <row r="170" spans="2:9" x14ac:dyDescent="0.2">
      <c r="B170" s="116">
        <v>45331</v>
      </c>
      <c r="C170" s="117">
        <v>4.0140099999999999</v>
      </c>
      <c r="D170" s="117">
        <v>-3.4776300000000004</v>
      </c>
      <c r="E170" s="117">
        <v>6.85778</v>
      </c>
      <c r="F170" s="117">
        <v>3.4776300000000004</v>
      </c>
      <c r="G170" s="117">
        <v>3.27184125</v>
      </c>
      <c r="H170" s="117">
        <v>3.58593875</v>
      </c>
      <c r="I170" s="117">
        <v>5.8112599999999999</v>
      </c>
    </row>
    <row r="171" spans="2:9" x14ac:dyDescent="0.2">
      <c r="B171" s="116">
        <v>45332</v>
      </c>
      <c r="C171" s="117">
        <v>3.99837</v>
      </c>
      <c r="D171" s="117">
        <v>-4.1432599999999988</v>
      </c>
      <c r="E171" s="117">
        <v>6.6387499999999999</v>
      </c>
      <c r="F171" s="117">
        <v>4.1432599999999988</v>
      </c>
      <c r="G171" s="117">
        <v>3.1458410937500001</v>
      </c>
      <c r="H171" s="117">
        <v>3.4929089062499998</v>
      </c>
      <c r="I171" s="117">
        <v>6.2728999999999999</v>
      </c>
    </row>
    <row r="172" spans="2:9" x14ac:dyDescent="0.2">
      <c r="B172" s="116">
        <v>45333</v>
      </c>
      <c r="C172" s="117">
        <v>3.9982300000000004</v>
      </c>
      <c r="D172" s="117">
        <v>-3.8921600000000001</v>
      </c>
      <c r="E172" s="117">
        <v>7.7777299999999991</v>
      </c>
      <c r="F172" s="117">
        <v>3.8921600000000001</v>
      </c>
      <c r="G172" s="117">
        <v>3.3046492187500003</v>
      </c>
      <c r="H172" s="117">
        <v>4.4730807812499993</v>
      </c>
      <c r="I172" s="117">
        <v>5.6127000000000002</v>
      </c>
    </row>
    <row r="173" spans="2:9" x14ac:dyDescent="0.2">
      <c r="B173" s="116">
        <v>45334</v>
      </c>
      <c r="C173" s="117">
        <v>4.0457200000000002</v>
      </c>
      <c r="D173" s="117">
        <v>-3.2698499999999999</v>
      </c>
      <c r="E173" s="117">
        <v>8.4414099999999994</v>
      </c>
      <c r="F173" s="117">
        <v>3.2698499999999999</v>
      </c>
      <c r="G173" s="117">
        <v>3.3095760937499996</v>
      </c>
      <c r="H173" s="117">
        <v>5.1318339062499998</v>
      </c>
      <c r="I173" s="117">
        <v>5.18241</v>
      </c>
    </row>
    <row r="174" spans="2:9" x14ac:dyDescent="0.2">
      <c r="B174" s="116">
        <v>45335</v>
      </c>
      <c r="C174" s="117">
        <v>4.1043899999999995</v>
      </c>
      <c r="D174" s="117">
        <v>-2.5610899999999996</v>
      </c>
      <c r="E174" s="117">
        <v>9.1821599999999997</v>
      </c>
      <c r="F174" s="117">
        <v>2.5610899999999996</v>
      </c>
      <c r="G174" s="117">
        <v>3.1426414062500001</v>
      </c>
      <c r="H174" s="117">
        <v>6.0395185937499996</v>
      </c>
      <c r="I174" s="117">
        <v>5.7479800000000001</v>
      </c>
    </row>
    <row r="175" spans="2:9" x14ac:dyDescent="0.2">
      <c r="B175" s="116">
        <v>45336</v>
      </c>
      <c r="C175" s="117">
        <v>4.1684099999999997</v>
      </c>
      <c r="D175" s="117">
        <v>-3.5238299999999998</v>
      </c>
      <c r="E175" s="117">
        <v>8.8950300000000002</v>
      </c>
      <c r="F175" s="117">
        <v>3.5238299999999998</v>
      </c>
      <c r="G175" s="117">
        <v>3.0807784374999998</v>
      </c>
      <c r="H175" s="117">
        <v>5.8142515625000009</v>
      </c>
      <c r="I175" s="117">
        <v>7.4923900000000003</v>
      </c>
    </row>
    <row r="176" spans="2:9" x14ac:dyDescent="0.2">
      <c r="B176" s="116">
        <v>45337</v>
      </c>
      <c r="C176" s="117">
        <v>4.2666499999999994</v>
      </c>
      <c r="D176" s="117">
        <v>-4.3488999999999995</v>
      </c>
      <c r="E176" s="117">
        <v>8.92014</v>
      </c>
      <c r="F176" s="117">
        <v>4.3488999999999995</v>
      </c>
      <c r="G176" s="117">
        <v>3.2886751562499996</v>
      </c>
      <c r="H176" s="117">
        <v>5.6314648437500008</v>
      </c>
      <c r="I176" s="117">
        <v>8.92014</v>
      </c>
    </row>
    <row r="177" spans="2:9" x14ac:dyDescent="0.2">
      <c r="B177" s="116">
        <v>45338</v>
      </c>
      <c r="C177" s="117">
        <v>4.3371700000000004</v>
      </c>
      <c r="D177" s="117">
        <v>-2.3124400000000001</v>
      </c>
      <c r="E177" s="117">
        <v>8.46997</v>
      </c>
      <c r="F177" s="117">
        <v>2.3124400000000001</v>
      </c>
      <c r="G177" s="117">
        <v>3.3744729687500001</v>
      </c>
      <c r="H177" s="117">
        <v>5.0954970312499999</v>
      </c>
      <c r="I177" s="117">
        <v>8.46997</v>
      </c>
    </row>
    <row r="178" spans="2:9" x14ac:dyDescent="0.2">
      <c r="B178" s="116">
        <v>45339</v>
      </c>
      <c r="C178" s="117">
        <v>4.3789999999999996</v>
      </c>
      <c r="D178" s="117">
        <v>-2.1120900000000002</v>
      </c>
      <c r="E178" s="117">
        <v>8.4064200000000007</v>
      </c>
      <c r="F178" s="117">
        <v>2.1120900000000002</v>
      </c>
      <c r="G178" s="117">
        <v>3.6012434375</v>
      </c>
      <c r="H178" s="117">
        <v>4.8051765625000007</v>
      </c>
      <c r="I178" s="117">
        <v>8.4064200000000007</v>
      </c>
    </row>
    <row r="179" spans="2:9" x14ac:dyDescent="0.2">
      <c r="B179" s="116">
        <v>45340</v>
      </c>
      <c r="C179" s="117">
        <v>4.43377</v>
      </c>
      <c r="D179" s="117">
        <v>-1.8431</v>
      </c>
      <c r="E179" s="117">
        <v>8.8063400000000005</v>
      </c>
      <c r="F179" s="117">
        <v>1.8431</v>
      </c>
      <c r="G179" s="117">
        <v>3.5544515624999997</v>
      </c>
      <c r="H179" s="117">
        <v>5.2518884375000008</v>
      </c>
      <c r="I179" s="117">
        <v>8.8063400000000005</v>
      </c>
    </row>
    <row r="180" spans="2:9" x14ac:dyDescent="0.2">
      <c r="B180" s="116">
        <v>45341</v>
      </c>
      <c r="C180" s="117">
        <v>4.4988999999999999</v>
      </c>
      <c r="D180" s="117">
        <v>-3.3594199999999996</v>
      </c>
      <c r="E180" s="117">
        <v>8.0675600000000003</v>
      </c>
      <c r="F180" s="117">
        <v>3.3594199999999996</v>
      </c>
      <c r="G180" s="117">
        <v>3.5935071875000002</v>
      </c>
      <c r="H180" s="117">
        <v>4.4740528125000001</v>
      </c>
      <c r="I180" s="117">
        <v>8.0675600000000003</v>
      </c>
    </row>
    <row r="181" spans="2:9" x14ac:dyDescent="0.2">
      <c r="B181" s="116">
        <v>45342</v>
      </c>
      <c r="C181" s="117">
        <v>4.52257</v>
      </c>
      <c r="D181" s="117">
        <v>-1.2277300000000002</v>
      </c>
      <c r="E181" s="117">
        <v>8.1786300000000001</v>
      </c>
      <c r="F181" s="117">
        <v>1.2277300000000002</v>
      </c>
      <c r="G181" s="117">
        <v>3.7334674999999997</v>
      </c>
      <c r="H181" s="117">
        <v>4.4451625000000003</v>
      </c>
      <c r="I181" s="117">
        <v>7.6696499999999999</v>
      </c>
    </row>
    <row r="182" spans="2:9" x14ac:dyDescent="0.2">
      <c r="B182" s="116">
        <v>45343</v>
      </c>
      <c r="C182" s="117">
        <v>4.5729999999999986</v>
      </c>
      <c r="D182" s="117">
        <v>-1.6208900000000002</v>
      </c>
      <c r="E182" s="117">
        <v>8.1118200000000016</v>
      </c>
      <c r="F182" s="117">
        <v>1.6208900000000002</v>
      </c>
      <c r="G182" s="117">
        <v>3.9740062499999982</v>
      </c>
      <c r="H182" s="117">
        <v>4.137813750000003</v>
      </c>
      <c r="I182" s="117">
        <v>7.3116300000000001</v>
      </c>
    </row>
    <row r="183" spans="2:9" x14ac:dyDescent="0.2">
      <c r="B183" s="116">
        <v>45344</v>
      </c>
      <c r="C183" s="117">
        <v>4.6512899999999995</v>
      </c>
      <c r="D183" s="117">
        <v>-1.4420299999999997</v>
      </c>
      <c r="E183" s="117">
        <v>8.0464200000000012</v>
      </c>
      <c r="F183" s="117">
        <v>1.4420299999999997</v>
      </c>
      <c r="G183" s="117">
        <v>3.9358598437500008</v>
      </c>
      <c r="H183" s="117">
        <v>4.1105601562500009</v>
      </c>
      <c r="I183" s="117">
        <v>5.7167700000000004</v>
      </c>
    </row>
    <row r="184" spans="2:9" x14ac:dyDescent="0.2">
      <c r="B184" s="116">
        <v>45345</v>
      </c>
      <c r="C184" s="117">
        <v>4.7162600000000001</v>
      </c>
      <c r="D184" s="117">
        <v>-2.7398900000000004</v>
      </c>
      <c r="E184" s="117">
        <v>8.9520599999999995</v>
      </c>
      <c r="F184" s="117">
        <v>2.7398900000000004</v>
      </c>
      <c r="G184" s="117">
        <v>4.1200412500000017</v>
      </c>
      <c r="H184" s="117">
        <v>4.8320187499999978</v>
      </c>
      <c r="I184" s="117">
        <v>5.1411800000000003</v>
      </c>
    </row>
    <row r="185" spans="2:9" x14ac:dyDescent="0.2">
      <c r="B185" s="116">
        <v>45346</v>
      </c>
      <c r="C185" s="117">
        <v>4.7553500000000009</v>
      </c>
      <c r="D185" s="117">
        <v>-0.89554999999999974</v>
      </c>
      <c r="E185" s="117">
        <v>8.8188900000000015</v>
      </c>
      <c r="F185" s="117">
        <v>0.89554999999999974</v>
      </c>
      <c r="G185" s="117">
        <v>4.2235343749999998</v>
      </c>
      <c r="H185" s="117">
        <v>4.5953556250000016</v>
      </c>
      <c r="I185" s="117">
        <v>4.7679400000000003</v>
      </c>
    </row>
    <row r="186" spans="2:9" x14ac:dyDescent="0.2">
      <c r="B186" s="116">
        <v>45347</v>
      </c>
      <c r="C186" s="117">
        <v>4.8113100000000006</v>
      </c>
      <c r="D186" s="117">
        <v>-2.3345700000000003</v>
      </c>
      <c r="E186" s="117">
        <v>7.9205100000000002</v>
      </c>
      <c r="F186" s="117">
        <v>2.3345700000000003</v>
      </c>
      <c r="G186" s="117">
        <v>4.1183825000000001</v>
      </c>
      <c r="H186" s="117">
        <v>3.8021275000000001</v>
      </c>
      <c r="I186" s="117">
        <v>3.8378700000000001</v>
      </c>
    </row>
    <row r="187" spans="2:9" x14ac:dyDescent="0.2">
      <c r="B187" s="116">
        <v>45348</v>
      </c>
      <c r="C187" s="117">
        <v>4.8663499999999997</v>
      </c>
      <c r="D187" s="117">
        <v>-3.0907499999999994</v>
      </c>
      <c r="E187" s="117">
        <v>8.2304200000000005</v>
      </c>
      <c r="F187" s="117">
        <v>3.0907499999999994</v>
      </c>
      <c r="G187" s="117">
        <v>4.0892373437500007</v>
      </c>
      <c r="H187" s="117">
        <v>4.1411826562499998</v>
      </c>
      <c r="I187" s="117">
        <v>4.2999900000000002</v>
      </c>
    </row>
    <row r="188" spans="2:9" x14ac:dyDescent="0.2">
      <c r="B188" s="116">
        <v>45349</v>
      </c>
      <c r="C188" s="117">
        <v>5.0290800000000004</v>
      </c>
      <c r="D188" s="117">
        <v>-2.4067500000000002</v>
      </c>
      <c r="E188" s="117">
        <v>8.2217800000000008</v>
      </c>
      <c r="F188" s="117">
        <v>2.4067500000000002</v>
      </c>
      <c r="G188" s="117">
        <v>4.091745468750001</v>
      </c>
      <c r="H188" s="117">
        <v>4.1300345312499998</v>
      </c>
      <c r="I188" s="117">
        <v>4.73604</v>
      </c>
    </row>
    <row r="189" spans="2:9" x14ac:dyDescent="0.2">
      <c r="B189" s="116">
        <v>45350</v>
      </c>
      <c r="C189" s="117">
        <v>5.0647199999999994</v>
      </c>
      <c r="D189" s="117">
        <v>-3.2674300000000001</v>
      </c>
      <c r="E189" s="117">
        <v>7.9942999999999991</v>
      </c>
      <c r="F189" s="117">
        <v>3.2674300000000001</v>
      </c>
      <c r="G189" s="117">
        <v>4.0811059375000003</v>
      </c>
      <c r="H189" s="117">
        <v>3.9131940624999988</v>
      </c>
      <c r="I189" s="117">
        <v>5.8742299999999998</v>
      </c>
    </row>
    <row r="190" spans="2:9" x14ac:dyDescent="0.2">
      <c r="B190" s="116">
        <v>45351</v>
      </c>
      <c r="C190" s="117">
        <v>5.1281799999999995</v>
      </c>
      <c r="D190" s="117">
        <v>-4.47546</v>
      </c>
      <c r="E190" s="117">
        <v>7.9509600000000002</v>
      </c>
      <c r="F190" s="117">
        <v>4.47546</v>
      </c>
      <c r="G190" s="117">
        <v>4.1848259375000003</v>
      </c>
      <c r="H190" s="117">
        <v>3.7661340624999999</v>
      </c>
      <c r="I190" s="117">
        <v>5.9708600000000001</v>
      </c>
    </row>
    <row r="191" spans="2:9" x14ac:dyDescent="0.2">
      <c r="B191" s="116">
        <v>45352</v>
      </c>
      <c r="C191" s="117">
        <v>5.1916399999999996</v>
      </c>
      <c r="D191" s="117">
        <v>-3.1010100000000005</v>
      </c>
      <c r="E191" s="117">
        <v>7.7192699999999999</v>
      </c>
      <c r="F191" s="117">
        <v>3.1010100000000005</v>
      </c>
      <c r="G191" s="117">
        <v>4.2142743750000013</v>
      </c>
      <c r="H191" s="117">
        <v>3.5049956249999985</v>
      </c>
      <c r="I191" s="117">
        <v>4.62052</v>
      </c>
    </row>
    <row r="192" spans="2:9" x14ac:dyDescent="0.2">
      <c r="B192" s="116">
        <v>45353</v>
      </c>
      <c r="C192" s="117">
        <v>5.2663499999999992</v>
      </c>
      <c r="D192" s="117">
        <v>-2.5850100000000005</v>
      </c>
      <c r="E192" s="117">
        <v>7.7554900000000018</v>
      </c>
      <c r="F192" s="117">
        <v>2.5850100000000005</v>
      </c>
      <c r="G192" s="117">
        <v>4.3237489062500005</v>
      </c>
      <c r="H192" s="117">
        <v>3.4317410937500012</v>
      </c>
      <c r="I192" s="117">
        <v>4.4159899999999999</v>
      </c>
    </row>
    <row r="193" spans="2:9" x14ac:dyDescent="0.2">
      <c r="B193" s="116">
        <v>45354</v>
      </c>
      <c r="C193" s="117">
        <v>5.2355999999999998</v>
      </c>
      <c r="D193" s="117">
        <v>-2.21333</v>
      </c>
      <c r="E193" s="117">
        <v>7.426260000000001</v>
      </c>
      <c r="F193" s="117">
        <v>2.21333</v>
      </c>
      <c r="G193" s="117">
        <v>4.3380976562500013</v>
      </c>
      <c r="H193" s="117">
        <v>3.0881623437499996</v>
      </c>
      <c r="I193" s="117">
        <v>4.8038100000000004</v>
      </c>
    </row>
    <row r="194" spans="2:9" x14ac:dyDescent="0.2">
      <c r="B194" s="116">
        <v>45355</v>
      </c>
      <c r="C194" s="117">
        <v>5.3263600000000011</v>
      </c>
      <c r="D194" s="117">
        <v>0.24199000000000001</v>
      </c>
      <c r="E194" s="117">
        <v>8.05185</v>
      </c>
      <c r="F194" s="117">
        <v>0</v>
      </c>
      <c r="G194" s="117">
        <v>4.4163487499999992</v>
      </c>
      <c r="H194" s="117">
        <v>3.3935112500000004</v>
      </c>
      <c r="I194" s="117">
        <v>4.8423299999999996</v>
      </c>
    </row>
    <row r="195" spans="2:9" x14ac:dyDescent="0.2">
      <c r="B195" s="116">
        <v>45356</v>
      </c>
      <c r="C195" s="117">
        <v>5.4208800000000004</v>
      </c>
      <c r="D195" s="117">
        <v>0.47479999999999989</v>
      </c>
      <c r="E195" s="117">
        <v>8.7719299999999993</v>
      </c>
      <c r="F195" s="117">
        <v>0</v>
      </c>
      <c r="G195" s="117">
        <v>4.4788675000000016</v>
      </c>
      <c r="H195" s="117">
        <v>3.8182624999999977</v>
      </c>
      <c r="I195" s="117">
        <v>5.9695099999999996</v>
      </c>
    </row>
    <row r="196" spans="2:9" x14ac:dyDescent="0.2">
      <c r="B196" s="116">
        <v>45357</v>
      </c>
      <c r="C196" s="117">
        <v>5.5277099999999999</v>
      </c>
      <c r="D196" s="117">
        <v>-9.3399999999999872E-2</v>
      </c>
      <c r="E196" s="117">
        <v>8.3701399999999975</v>
      </c>
      <c r="F196" s="117">
        <v>9.3399999999999872E-2</v>
      </c>
      <c r="G196" s="117">
        <v>5.1567887500000005</v>
      </c>
      <c r="H196" s="117">
        <v>3.213351249999997</v>
      </c>
      <c r="I196" s="117">
        <v>5.85318</v>
      </c>
    </row>
    <row r="197" spans="2:9" x14ac:dyDescent="0.2">
      <c r="B197" s="116">
        <v>45358</v>
      </c>
      <c r="C197" s="117">
        <v>5.6394100000000007</v>
      </c>
      <c r="D197" s="117">
        <v>1.5260299999999998</v>
      </c>
      <c r="E197" s="117">
        <v>9.0021000000000004</v>
      </c>
      <c r="F197" s="117">
        <v>0</v>
      </c>
      <c r="G197" s="117">
        <v>3.8578326562500012</v>
      </c>
      <c r="H197" s="117">
        <v>3.6182373437499997</v>
      </c>
      <c r="I197" s="117">
        <v>5.5436699999999997</v>
      </c>
    </row>
    <row r="198" spans="2:9" x14ac:dyDescent="0.2">
      <c r="B198" s="116">
        <v>45359</v>
      </c>
      <c r="C198" s="117">
        <v>5.7127499999999998</v>
      </c>
      <c r="D198" s="117">
        <v>1.1130199999999999</v>
      </c>
      <c r="E198" s="117">
        <v>9.3762299999999996</v>
      </c>
      <c r="F198" s="117">
        <v>0</v>
      </c>
      <c r="G198" s="117">
        <v>4.4076912500000027</v>
      </c>
      <c r="H198" s="117">
        <v>3.8555187499999972</v>
      </c>
      <c r="I198" s="117">
        <v>5.3877499999999996</v>
      </c>
    </row>
    <row r="199" spans="2:9" x14ac:dyDescent="0.2">
      <c r="B199" s="116">
        <v>45360</v>
      </c>
      <c r="C199" s="117">
        <v>5.7986700000000004</v>
      </c>
      <c r="D199" s="117">
        <v>1.8475299999999999</v>
      </c>
      <c r="E199" s="117">
        <v>8.7749199999999998</v>
      </c>
      <c r="F199" s="117">
        <v>0</v>
      </c>
      <c r="G199" s="117">
        <v>3.8005748437499998</v>
      </c>
      <c r="H199" s="117">
        <v>3.1268151562500002</v>
      </c>
      <c r="I199" s="117">
        <v>6.3202199999999999</v>
      </c>
    </row>
    <row r="200" spans="2:9" x14ac:dyDescent="0.2">
      <c r="B200" s="116">
        <v>45361</v>
      </c>
      <c r="C200" s="117">
        <v>5.884100000000001</v>
      </c>
      <c r="D200" s="117">
        <v>-0.19623000000000013</v>
      </c>
      <c r="E200" s="117">
        <v>9.3302200000000024</v>
      </c>
      <c r="F200" s="117">
        <v>0.19623000000000013</v>
      </c>
      <c r="G200" s="117">
        <v>5.7188309374999999</v>
      </c>
      <c r="H200" s="117">
        <v>3.6113890625000025</v>
      </c>
      <c r="I200" s="117">
        <v>6.21685</v>
      </c>
    </row>
    <row r="201" spans="2:9" x14ac:dyDescent="0.2">
      <c r="B201" s="116">
        <v>45362</v>
      </c>
      <c r="C201" s="117">
        <v>5.9446699999999986</v>
      </c>
      <c r="D201" s="117">
        <v>1.05528</v>
      </c>
      <c r="E201" s="117">
        <v>8.7764000000000006</v>
      </c>
      <c r="F201" s="117">
        <v>0</v>
      </c>
      <c r="G201" s="117">
        <v>4.6202600000000018</v>
      </c>
      <c r="H201" s="117">
        <v>3.1008599999999991</v>
      </c>
      <c r="I201" s="117">
        <v>6.3837799999999998</v>
      </c>
    </row>
    <row r="202" spans="2:9" x14ac:dyDescent="0.2">
      <c r="B202" s="116">
        <v>45363</v>
      </c>
      <c r="C202" s="117">
        <v>6.0048800000000009</v>
      </c>
      <c r="D202" s="117">
        <v>0.22873000000000002</v>
      </c>
      <c r="E202" s="117">
        <v>9.9674499999999995</v>
      </c>
      <c r="F202" s="117">
        <v>0</v>
      </c>
      <c r="G202" s="117">
        <v>5.5557381250000031</v>
      </c>
      <c r="H202" s="117">
        <v>4.1829818749999967</v>
      </c>
      <c r="I202" s="117">
        <v>7.6999000000000004</v>
      </c>
    </row>
    <row r="203" spans="2:9" x14ac:dyDescent="0.2">
      <c r="B203" s="116">
        <v>45364</v>
      </c>
      <c r="C203" s="117">
        <v>6.0834999999999999</v>
      </c>
      <c r="D203" s="117">
        <v>1.38523</v>
      </c>
      <c r="E203" s="117">
        <v>9.1826399999999992</v>
      </c>
      <c r="F203" s="117">
        <v>0</v>
      </c>
      <c r="G203" s="117">
        <v>4.5953574999999987</v>
      </c>
      <c r="H203" s="117">
        <v>3.2020525000000006</v>
      </c>
      <c r="I203" s="117">
        <v>8.5600400000000008</v>
      </c>
    </row>
    <row r="204" spans="2:9" x14ac:dyDescent="0.2">
      <c r="B204" s="116">
        <v>45365</v>
      </c>
      <c r="C204" s="117">
        <v>6.1453300000000004</v>
      </c>
      <c r="D204" s="117">
        <v>1.27444</v>
      </c>
      <c r="E204" s="117">
        <v>9.6566299999999998</v>
      </c>
      <c r="F204" s="117">
        <v>0</v>
      </c>
      <c r="G204" s="117">
        <v>4.8844446875000012</v>
      </c>
      <c r="H204" s="117">
        <v>3.4977453124999984</v>
      </c>
      <c r="I204" s="117">
        <v>9.1721900000000005</v>
      </c>
    </row>
    <row r="205" spans="2:9" x14ac:dyDescent="0.2">
      <c r="B205" s="116">
        <v>45366</v>
      </c>
      <c r="C205" s="117">
        <v>6.1971600000000011</v>
      </c>
      <c r="D205" s="117">
        <v>0.55147000000000002</v>
      </c>
      <c r="E205" s="117">
        <v>10.159560000000001</v>
      </c>
      <c r="F205" s="117">
        <v>0</v>
      </c>
      <c r="G205" s="117">
        <v>5.6114900000000008</v>
      </c>
      <c r="H205" s="117">
        <v>3.9965999999999999</v>
      </c>
      <c r="I205" s="117">
        <v>9.0566099999999992</v>
      </c>
    </row>
    <row r="206" spans="2:9" x14ac:dyDescent="0.2">
      <c r="B206" s="116">
        <v>45367</v>
      </c>
      <c r="C206" s="117">
        <v>6.2371300000000005</v>
      </c>
      <c r="D206" s="117">
        <v>1.4232900000000002</v>
      </c>
      <c r="E206" s="117">
        <v>10.548509999999998</v>
      </c>
      <c r="F206" s="117">
        <v>0</v>
      </c>
      <c r="G206" s="117">
        <v>4.8383881249999998</v>
      </c>
      <c r="H206" s="117">
        <v>4.286831874999999</v>
      </c>
      <c r="I206" s="117">
        <v>8.3531399999999998</v>
      </c>
    </row>
    <row r="207" spans="2:9" x14ac:dyDescent="0.2">
      <c r="B207" s="116">
        <v>45368</v>
      </c>
      <c r="C207" s="117">
        <v>6.3239199999999993</v>
      </c>
      <c r="D207" s="117">
        <v>0.46509</v>
      </c>
      <c r="E207" s="117">
        <v>11.27472</v>
      </c>
      <c r="F207" s="117">
        <v>0</v>
      </c>
      <c r="G207" s="117">
        <v>5.6684012500000005</v>
      </c>
      <c r="H207" s="117">
        <v>5.1412287499999998</v>
      </c>
      <c r="I207" s="117">
        <v>9.3802099999999999</v>
      </c>
    </row>
    <row r="208" spans="2:9" x14ac:dyDescent="0.2">
      <c r="B208" s="116">
        <v>45369</v>
      </c>
      <c r="C208" s="117">
        <v>6.4142500000000009</v>
      </c>
      <c r="D208" s="117">
        <v>0.62809999999999999</v>
      </c>
      <c r="E208" s="117">
        <v>10.441159999999998</v>
      </c>
      <c r="F208" s="117">
        <v>0</v>
      </c>
      <c r="G208" s="117">
        <v>5.6226675000000013</v>
      </c>
      <c r="H208" s="117">
        <v>4.1903924999999971</v>
      </c>
      <c r="I208" s="117">
        <v>9.5536100000000008</v>
      </c>
    </row>
    <row r="209" spans="2:9" x14ac:dyDescent="0.2">
      <c r="B209" s="116">
        <v>45370</v>
      </c>
      <c r="C209" s="117">
        <v>6.5016800000000003</v>
      </c>
      <c r="D209" s="117">
        <v>1.3037299999999998</v>
      </c>
      <c r="E209" s="117">
        <v>9.9393200000000004</v>
      </c>
      <c r="F209" s="117">
        <v>0</v>
      </c>
      <c r="G209" s="117">
        <v>5.0055648437499984</v>
      </c>
      <c r="H209" s="117">
        <v>3.6300251562500021</v>
      </c>
      <c r="I209" s="117">
        <v>9.8427900000000008</v>
      </c>
    </row>
    <row r="210" spans="2:9" x14ac:dyDescent="0.2">
      <c r="B210" s="116">
        <v>45371</v>
      </c>
      <c r="C210" s="117">
        <v>6.6135999999999999</v>
      </c>
      <c r="D210" s="117">
        <v>1.7512199999999998</v>
      </c>
      <c r="E210" s="117">
        <v>9.9242899999999992</v>
      </c>
      <c r="F210" s="117">
        <v>0</v>
      </c>
      <c r="G210" s="117">
        <v>4.5377959374999994</v>
      </c>
      <c r="H210" s="117">
        <v>3.6352740624999997</v>
      </c>
      <c r="I210" s="117">
        <v>9.9393200000000004</v>
      </c>
    </row>
    <row r="211" spans="2:9" x14ac:dyDescent="0.2">
      <c r="B211" s="116">
        <v>45372</v>
      </c>
      <c r="C211" s="117">
        <v>6.7434699999999994</v>
      </c>
      <c r="D211" s="117">
        <v>1.9021600000000001</v>
      </c>
      <c r="E211" s="117">
        <v>9.9192399999999985</v>
      </c>
      <c r="F211" s="117">
        <v>0</v>
      </c>
      <c r="G211" s="117">
        <v>4.48548875</v>
      </c>
      <c r="H211" s="117">
        <v>3.5315912499999982</v>
      </c>
      <c r="I211" s="117">
        <v>9.4666599999999992</v>
      </c>
    </row>
    <row r="212" spans="2:9" x14ac:dyDescent="0.2">
      <c r="B212" s="116">
        <v>45373</v>
      </c>
      <c r="C212" s="117">
        <v>6.8254699999999993</v>
      </c>
      <c r="D212" s="117">
        <v>1.1601399999999999</v>
      </c>
      <c r="E212" s="117">
        <v>10.5931</v>
      </c>
      <c r="F212" s="117">
        <v>0</v>
      </c>
      <c r="G212" s="117">
        <v>5.3709853124999984</v>
      </c>
      <c r="H212" s="117">
        <v>4.0619746875000011</v>
      </c>
      <c r="I212" s="117">
        <v>8.3589199999999995</v>
      </c>
    </row>
    <row r="213" spans="2:9" x14ac:dyDescent="0.2">
      <c r="B213" s="116">
        <v>45374</v>
      </c>
      <c r="C213" s="117">
        <v>6.9258100000000011</v>
      </c>
      <c r="D213" s="117">
        <v>0.63346999999999998</v>
      </c>
      <c r="E213" s="117">
        <v>10.584149999999999</v>
      </c>
      <c r="F213" s="117">
        <v>0</v>
      </c>
      <c r="G213" s="117">
        <v>6.0145903125000002</v>
      </c>
      <c r="H213" s="117">
        <v>3.9360896874999991</v>
      </c>
      <c r="I213" s="117">
        <v>7.0045000000000002</v>
      </c>
    </row>
    <row r="214" spans="2:9" x14ac:dyDescent="0.2">
      <c r="B214" s="116">
        <v>45375</v>
      </c>
      <c r="C214" s="117">
        <v>7.0384900000000004</v>
      </c>
      <c r="D214" s="117">
        <v>0.80421000000000009</v>
      </c>
      <c r="E214" s="117">
        <v>10.488669999999999</v>
      </c>
      <c r="F214" s="117">
        <v>0</v>
      </c>
      <c r="G214" s="117">
        <v>6.0508226562499994</v>
      </c>
      <c r="H214" s="117">
        <v>3.6336373437499994</v>
      </c>
      <c r="I214" s="117">
        <v>7.81229</v>
      </c>
    </row>
    <row r="215" spans="2:9" x14ac:dyDescent="0.2">
      <c r="B215" s="116">
        <v>45376</v>
      </c>
      <c r="C215" s="117">
        <v>7.1567400000000001</v>
      </c>
      <c r="D215" s="117">
        <v>1.34833</v>
      </c>
      <c r="E215" s="117">
        <v>10.80612</v>
      </c>
      <c r="F215" s="117">
        <v>0</v>
      </c>
      <c r="G215" s="117">
        <v>5.485682656249999</v>
      </c>
      <c r="H215" s="117">
        <v>3.9721073437500012</v>
      </c>
      <c r="I215" s="117">
        <v>7.4950700000000001</v>
      </c>
    </row>
    <row r="216" spans="2:9" x14ac:dyDescent="0.2">
      <c r="B216" s="116">
        <v>45377</v>
      </c>
      <c r="C216" s="117">
        <v>7.2793299999999999</v>
      </c>
      <c r="D216" s="117">
        <v>1.9210399999999999</v>
      </c>
      <c r="E216" s="117">
        <v>11.296229999999998</v>
      </c>
      <c r="F216" s="117">
        <v>0</v>
      </c>
      <c r="G216" s="117">
        <v>4.9195314062499991</v>
      </c>
      <c r="H216" s="117">
        <v>4.4556585937499991</v>
      </c>
      <c r="I216" s="117">
        <v>7.9631299999999996</v>
      </c>
    </row>
    <row r="217" spans="2:9" x14ac:dyDescent="0.2">
      <c r="B217" s="116">
        <v>45378</v>
      </c>
      <c r="C217" s="117">
        <v>7.4156499999999985</v>
      </c>
      <c r="D217" s="117">
        <v>2.4882300000000002</v>
      </c>
      <c r="E217" s="117">
        <v>11.87346</v>
      </c>
      <c r="F217" s="117">
        <v>0</v>
      </c>
      <c r="G217" s="117">
        <v>4.4304764062499977</v>
      </c>
      <c r="H217" s="117">
        <v>4.9547535937500022</v>
      </c>
      <c r="I217" s="117">
        <v>6.9495899999999997</v>
      </c>
    </row>
    <row r="218" spans="2:9" x14ac:dyDescent="0.2">
      <c r="B218" s="116">
        <v>45379</v>
      </c>
      <c r="C218" s="117">
        <v>7.5471200000000014</v>
      </c>
      <c r="D218" s="117">
        <v>2.8289400000000002</v>
      </c>
      <c r="E218" s="117">
        <v>11.620899999999999</v>
      </c>
      <c r="F218" s="117">
        <v>0</v>
      </c>
      <c r="G218" s="117">
        <v>4.365833750000002</v>
      </c>
      <c r="H218" s="117">
        <v>4.4261262499999967</v>
      </c>
      <c r="I218" s="117">
        <v>6.8986599999999996</v>
      </c>
    </row>
    <row r="219" spans="2:9" x14ac:dyDescent="0.2">
      <c r="B219" s="116">
        <v>45380</v>
      </c>
      <c r="C219" s="117">
        <v>7.68438</v>
      </c>
      <c r="D219" s="117">
        <v>3.14303</v>
      </c>
      <c r="E219" s="117">
        <v>11.714680000000001</v>
      </c>
      <c r="F219" s="117">
        <v>0</v>
      </c>
      <c r="G219" s="117">
        <v>4.2930818750000004</v>
      </c>
      <c r="H219" s="117">
        <v>4.2785681250000005</v>
      </c>
      <c r="I219" s="117">
        <v>8.1051000000000002</v>
      </c>
    </row>
    <row r="220" spans="2:9" x14ac:dyDescent="0.2">
      <c r="B220" s="116">
        <v>45381</v>
      </c>
      <c r="C220" s="117">
        <v>7.794620000000001</v>
      </c>
      <c r="D220" s="117">
        <v>3.1620200000000001</v>
      </c>
      <c r="E220" s="117">
        <v>11.969430000000001</v>
      </c>
      <c r="F220" s="117">
        <v>0</v>
      </c>
      <c r="G220" s="117">
        <v>4.342638437499998</v>
      </c>
      <c r="H220" s="117">
        <v>4.4647715625000028</v>
      </c>
      <c r="I220" s="117">
        <v>8.8149899999999999</v>
      </c>
    </row>
    <row r="221" spans="2:9" x14ac:dyDescent="0.2">
      <c r="I221" s="120"/>
    </row>
    <row r="222" spans="2:9" x14ac:dyDescent="0.2">
      <c r="B222" s="121"/>
    </row>
  </sheetData>
  <sheetProtection formatCells="0" formatColumns="0" formatRows="0" insertColumns="0" insertRows="0" insertHyperlinks="0" deleteColumns="0" deleteRows="0" sort="0" autoFilter="0" pivotTables="0"/>
  <mergeCells count="2">
    <mergeCell ref="A2:C2"/>
    <mergeCell ref="A3:C3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107DF-F6C0-4729-B9DA-1F816D864D77}">
  <sheetPr codeName="Sheet33"/>
  <dimension ref="A1:Y16"/>
  <sheetViews>
    <sheetView showGridLines="0" zoomScale="90" zoomScaleNormal="90" workbookViewId="0">
      <selection activeCell="D15" sqref="D15"/>
    </sheetView>
  </sheetViews>
  <sheetFormatPr defaultRowHeight="15" x14ac:dyDescent="0.25"/>
  <cols>
    <col min="15" max="15" width="13" customWidth="1"/>
    <col min="27" max="27" width="15.5703125" customWidth="1"/>
    <col min="28" max="30" width="9.7109375" customWidth="1"/>
    <col min="31" max="31" width="7.28515625" customWidth="1"/>
    <col min="32" max="32" width="6.42578125" customWidth="1"/>
    <col min="33" max="33" width="6.28515625" customWidth="1"/>
    <col min="34" max="34" width="5.5703125" customWidth="1"/>
    <col min="35" max="35" width="7" customWidth="1"/>
    <col min="36" max="36" width="5.28515625" customWidth="1"/>
    <col min="37" max="37" width="5.42578125" customWidth="1"/>
    <col min="38" max="38" width="5.7109375" customWidth="1"/>
    <col min="39" max="39" width="5.28515625" customWidth="1"/>
  </cols>
  <sheetData>
    <row r="1" spans="1:25" x14ac:dyDescent="0.25">
      <c r="A1" s="106" t="str">
        <f>HYPERLINK("#'Contents page'!A1","Contents page")</f>
        <v>Contents page</v>
      </c>
    </row>
    <row r="2" spans="1:25" x14ac:dyDescent="0.25">
      <c r="A2" s="106"/>
    </row>
    <row r="3" spans="1:25" x14ac:dyDescent="0.25">
      <c r="A3" t="s">
        <v>244</v>
      </c>
    </row>
    <row r="4" spans="1:25" ht="26.25" thickBot="1" x14ac:dyDescent="0.3">
      <c r="A4" s="90" t="s">
        <v>85</v>
      </c>
      <c r="B4" s="91" t="s">
        <v>86</v>
      </c>
      <c r="C4" s="92" t="s">
        <v>32</v>
      </c>
      <c r="D4" s="93" t="s">
        <v>31</v>
      </c>
    </row>
    <row r="5" spans="1:25" ht="15.75" thickBot="1" x14ac:dyDescent="0.3">
      <c r="A5" s="94" t="s">
        <v>87</v>
      </c>
      <c r="B5" s="142">
        <v>17.955910000000557</v>
      </c>
      <c r="C5" s="143">
        <v>93.256089999994998</v>
      </c>
      <c r="D5" s="144">
        <v>57.479732120879035</v>
      </c>
    </row>
    <row r="6" spans="1:25" ht="15.75" thickBot="1" x14ac:dyDescent="0.3">
      <c r="A6" s="95" t="s">
        <v>88</v>
      </c>
      <c r="B6" s="142">
        <v>15.239740000000046</v>
      </c>
      <c r="C6" s="143">
        <v>92.19800999997868</v>
      </c>
      <c r="D6" s="145">
        <v>51.823748961538442</v>
      </c>
    </row>
    <row r="7" spans="1:25" ht="15.75" thickBot="1" x14ac:dyDescent="0.3">
      <c r="A7" s="95" t="s">
        <v>89</v>
      </c>
      <c r="B7" s="144">
        <v>11.097020000004127</v>
      </c>
      <c r="C7" s="144">
        <v>100.80098000002491</v>
      </c>
      <c r="D7" s="144">
        <v>51.139386318682099</v>
      </c>
    </row>
    <row r="8" spans="1:25" ht="15.75" thickBot="1" x14ac:dyDescent="0.3">
      <c r="A8" s="96" t="s">
        <v>90</v>
      </c>
      <c r="B8" s="146">
        <v>11.608499999982234</v>
      </c>
      <c r="C8" s="146">
        <v>102.57527000001322</v>
      </c>
      <c r="D8" s="147">
        <v>42.827466962165282</v>
      </c>
    </row>
    <row r="9" spans="1:25" x14ac:dyDescent="0.25">
      <c r="A9" s="106"/>
    </row>
    <row r="10" spans="1:25" ht="15.75" thickBot="1" x14ac:dyDescent="0.3">
      <c r="A10" s="106"/>
    </row>
    <row r="11" spans="1:25" ht="26.25" thickBot="1" x14ac:dyDescent="0.3">
      <c r="A11" s="90" t="s">
        <v>240</v>
      </c>
      <c r="B11" s="91" t="s">
        <v>86</v>
      </c>
      <c r="C11" s="92" t="s">
        <v>32</v>
      </c>
      <c r="D11" s="93" t="s">
        <v>31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5.75" thickBot="1" x14ac:dyDescent="0.3">
      <c r="A12" s="94" t="s">
        <v>87</v>
      </c>
      <c r="B12" s="148">
        <f t="shared" ref="B12:D15" si="0">B5*11</f>
        <v>197.51501000000613</v>
      </c>
      <c r="C12" s="148">
        <f t="shared" si="0"/>
        <v>1025.816989999945</v>
      </c>
      <c r="D12" s="149">
        <f t="shared" si="0"/>
        <v>632.27705332966934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5.75" thickBot="1" x14ac:dyDescent="0.3">
      <c r="A13" s="95" t="s">
        <v>88</v>
      </c>
      <c r="B13" s="148">
        <f t="shared" si="0"/>
        <v>167.6371400000005</v>
      </c>
      <c r="C13" s="148">
        <f t="shared" si="0"/>
        <v>1014.1781099997655</v>
      </c>
      <c r="D13" s="149">
        <f t="shared" si="0"/>
        <v>570.06123857692285</v>
      </c>
    </row>
    <row r="14" spans="1:25" ht="15.75" thickBot="1" x14ac:dyDescent="0.3">
      <c r="A14" s="95" t="s">
        <v>89</v>
      </c>
      <c r="B14" s="148">
        <f t="shared" si="0"/>
        <v>122.0672200000454</v>
      </c>
      <c r="C14" s="148">
        <f t="shared" si="0"/>
        <v>1108.810780000274</v>
      </c>
      <c r="D14" s="149">
        <f t="shared" si="0"/>
        <v>562.53324950550314</v>
      </c>
    </row>
    <row r="15" spans="1:25" ht="15.75" thickBot="1" x14ac:dyDescent="0.3">
      <c r="A15" s="96" t="s">
        <v>90</v>
      </c>
      <c r="B15" s="150">
        <f t="shared" si="0"/>
        <v>127.69349999980457</v>
      </c>
      <c r="C15" s="150">
        <f t="shared" si="0"/>
        <v>1128.3279700001453</v>
      </c>
      <c r="D15" s="151">
        <f t="shared" si="0"/>
        <v>471.10213658381809</v>
      </c>
    </row>
    <row r="16" spans="1:25" x14ac:dyDescent="0.25">
      <c r="A16" s="139" t="s">
        <v>245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90CB2-9A25-4669-B589-E567A053E995}">
  <dimension ref="A1:D6"/>
  <sheetViews>
    <sheetView workbookViewId="0">
      <selection activeCell="C5" sqref="C5"/>
    </sheetView>
  </sheetViews>
  <sheetFormatPr defaultRowHeight="15" x14ac:dyDescent="0.25"/>
  <cols>
    <col min="2" max="2" width="44" customWidth="1"/>
    <col min="3" max="4" width="14.5703125" customWidth="1"/>
  </cols>
  <sheetData>
    <row r="1" spans="1:4" ht="15.75" thickBot="1" x14ac:dyDescent="0.3">
      <c r="A1" s="106" t="str">
        <f>HYPERLINK("#'Contents page'!A1","Contents page")</f>
        <v>Contents page</v>
      </c>
    </row>
    <row r="2" spans="1:4" ht="15.75" thickBot="1" x14ac:dyDescent="0.3">
      <c r="B2" s="90"/>
      <c r="C2" s="91" t="s">
        <v>89</v>
      </c>
      <c r="D2" s="122" t="s">
        <v>90</v>
      </c>
    </row>
    <row r="3" spans="1:4" ht="30.75" thickBot="1" x14ac:dyDescent="0.3">
      <c r="B3" s="94" t="s">
        <v>91</v>
      </c>
      <c r="C3" s="124">
        <v>0.33</v>
      </c>
      <c r="D3" s="123">
        <v>0.28499999999999998</v>
      </c>
    </row>
    <row r="4" spans="1:4" ht="15.75" thickBot="1" x14ac:dyDescent="0.3">
      <c r="B4" s="95" t="s">
        <v>92</v>
      </c>
      <c r="C4" s="124">
        <v>0.57999999999999996</v>
      </c>
      <c r="D4" s="123">
        <v>0.61</v>
      </c>
    </row>
    <row r="5" spans="1:4" ht="30.75" thickBot="1" x14ac:dyDescent="0.3">
      <c r="B5" s="95" t="s">
        <v>93</v>
      </c>
      <c r="C5" s="89">
        <v>59</v>
      </c>
      <c r="D5" s="89">
        <v>39</v>
      </c>
    </row>
    <row r="6" spans="1:4" ht="30.75" thickBot="1" x14ac:dyDescent="0.3">
      <c r="B6" s="95" t="s">
        <v>94</v>
      </c>
      <c r="C6" s="89">
        <v>21</v>
      </c>
      <c r="D6" s="97">
        <v>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B4E25-3EE3-402C-BBC0-E51FB2A0D477}">
  <sheetPr codeName="Sheet24"/>
  <dimension ref="A1:H20"/>
  <sheetViews>
    <sheetView zoomScale="110" zoomScaleNormal="110" workbookViewId="0">
      <selection activeCell="E20" sqref="E20"/>
    </sheetView>
  </sheetViews>
  <sheetFormatPr defaultRowHeight="15" x14ac:dyDescent="0.25"/>
  <cols>
    <col min="1" max="1" width="29.7109375" customWidth="1"/>
    <col min="2" max="5" width="11.28515625" customWidth="1"/>
    <col min="6" max="6" width="11.7109375" customWidth="1"/>
  </cols>
  <sheetData>
    <row r="1" spans="1:8" x14ac:dyDescent="0.25">
      <c r="A1" s="106" t="str">
        <f>HYPERLINK("#'Contents page'!A1","Contents page")</f>
        <v>Contents page</v>
      </c>
    </row>
    <row r="2" spans="1:8" ht="23.25" x14ac:dyDescent="0.35">
      <c r="A2" s="168" t="s">
        <v>95</v>
      </c>
      <c r="B2" s="169"/>
      <c r="C2" s="169"/>
      <c r="D2" s="169"/>
      <c r="E2" s="169"/>
      <c r="F2" s="169"/>
      <c r="G2" s="169"/>
    </row>
    <row r="3" spans="1:8" ht="15.75" thickBot="1" x14ac:dyDescent="0.3">
      <c r="A3" s="88" t="s">
        <v>237</v>
      </c>
      <c r="H3" s="88" t="s">
        <v>96</v>
      </c>
    </row>
    <row r="4" spans="1:8" ht="15.75" thickBot="1" x14ac:dyDescent="0.3">
      <c r="A4" s="188" t="s">
        <v>97</v>
      </c>
      <c r="B4" s="189"/>
      <c r="C4" s="189"/>
      <c r="D4" s="189"/>
      <c r="E4" s="190"/>
    </row>
    <row r="5" spans="1:8" ht="26.25" thickBot="1" x14ac:dyDescent="0.3">
      <c r="A5" s="51" t="s">
        <v>98</v>
      </c>
      <c r="B5" s="8" t="s">
        <v>99</v>
      </c>
      <c r="C5" s="8" t="s">
        <v>100</v>
      </c>
      <c r="D5" s="8" t="s">
        <v>101</v>
      </c>
      <c r="E5" s="8" t="s">
        <v>102</v>
      </c>
    </row>
    <row r="6" spans="1:8" ht="15.75" thickBot="1" x14ac:dyDescent="0.3">
      <c r="A6" s="51" t="s">
        <v>103</v>
      </c>
      <c r="B6" s="8">
        <v>17</v>
      </c>
      <c r="C6" s="8">
        <v>16.899999999999999</v>
      </c>
      <c r="D6" s="81">
        <v>18.808796340000004</v>
      </c>
      <c r="E6" s="81">
        <v>16.487314729999994</v>
      </c>
    </row>
    <row r="7" spans="1:8" ht="15.75" thickBot="1" x14ac:dyDescent="0.3">
      <c r="A7" s="51" t="s">
        <v>104</v>
      </c>
      <c r="B7" s="8">
        <v>18.7</v>
      </c>
      <c r="C7" s="8">
        <v>18.899999999999999</v>
      </c>
      <c r="D7" s="81">
        <v>14.42386610710984</v>
      </c>
      <c r="E7" s="81">
        <v>15.620612183842102</v>
      </c>
    </row>
    <row r="8" spans="1:8" ht="15.75" thickBot="1" x14ac:dyDescent="0.3">
      <c r="A8" s="51" t="s">
        <v>105</v>
      </c>
      <c r="B8" s="8">
        <v>4.8</v>
      </c>
      <c r="C8" s="8">
        <v>0.5</v>
      </c>
      <c r="D8" s="81">
        <v>5.6013579999999993E-2</v>
      </c>
      <c r="E8" s="81">
        <v>6.9003126595187605E-2</v>
      </c>
      <c r="F8" s="14"/>
    </row>
    <row r="9" spans="1:8" ht="15.75" thickBot="1" x14ac:dyDescent="0.3">
      <c r="A9" s="51" t="s">
        <v>106</v>
      </c>
      <c r="B9" s="8">
        <v>8.9</v>
      </c>
      <c r="C9" s="8">
        <v>11.4</v>
      </c>
      <c r="D9" s="81">
        <v>15.7</v>
      </c>
      <c r="E9" s="81">
        <v>8.2817496500000001</v>
      </c>
      <c r="F9" s="14"/>
    </row>
    <row r="10" spans="1:8" ht="15.75" thickBot="1" x14ac:dyDescent="0.3">
      <c r="A10" s="51" t="s">
        <v>10</v>
      </c>
      <c r="B10" s="8">
        <v>2.1</v>
      </c>
      <c r="C10" s="8">
        <v>1.9</v>
      </c>
      <c r="D10" s="81">
        <v>2.68</v>
      </c>
      <c r="E10" s="81">
        <v>3.2278053099999995</v>
      </c>
      <c r="F10" s="14"/>
    </row>
    <row r="11" spans="1:8" ht="15.75" thickBot="1" x14ac:dyDescent="0.3">
      <c r="A11" s="51" t="s">
        <v>84</v>
      </c>
      <c r="B11" s="8">
        <v>51.5</v>
      </c>
      <c r="C11" s="8">
        <v>49.6</v>
      </c>
      <c r="D11" s="81">
        <v>51.7</v>
      </c>
      <c r="E11" s="81">
        <f>SUM(E6:E10)</f>
        <v>43.68648500043728</v>
      </c>
      <c r="F11" s="14"/>
    </row>
    <row r="12" spans="1:8" ht="15.75" thickBot="1" x14ac:dyDescent="0.3"/>
    <row r="13" spans="1:8" ht="15.75" thickBot="1" x14ac:dyDescent="0.3">
      <c r="A13" s="188" t="s">
        <v>107</v>
      </c>
      <c r="B13" s="189"/>
      <c r="C13" s="189"/>
      <c r="D13" s="189"/>
      <c r="E13" s="190"/>
    </row>
    <row r="14" spans="1:8" ht="26.25" thickBot="1" x14ac:dyDescent="0.3">
      <c r="A14" s="51" t="s">
        <v>98</v>
      </c>
      <c r="B14" s="8" t="s">
        <v>99</v>
      </c>
      <c r="C14" s="8" t="s">
        <v>100</v>
      </c>
      <c r="D14" s="8" t="s">
        <v>101</v>
      </c>
      <c r="E14" s="8" t="s">
        <v>102</v>
      </c>
    </row>
    <row r="15" spans="1:8" ht="15.75" thickBot="1" x14ac:dyDescent="0.3">
      <c r="A15" s="51" t="s">
        <v>103</v>
      </c>
      <c r="B15" s="157">
        <f>B6*11</f>
        <v>187</v>
      </c>
      <c r="C15" s="157">
        <f t="shared" ref="C15:E15" si="0">C6*11</f>
        <v>185.89999999999998</v>
      </c>
      <c r="D15" s="157">
        <f>D6*11</f>
        <v>206.89675974000005</v>
      </c>
      <c r="E15" s="157">
        <f t="shared" si="0"/>
        <v>181.36046202999995</v>
      </c>
    </row>
    <row r="16" spans="1:8" ht="15.75" thickBot="1" x14ac:dyDescent="0.3">
      <c r="A16" s="51" t="s">
        <v>104</v>
      </c>
      <c r="B16" s="157">
        <f t="shared" ref="B16:E16" si="1">B7*11</f>
        <v>205.7</v>
      </c>
      <c r="C16" s="157">
        <f>C7*11</f>
        <v>207.89999999999998</v>
      </c>
      <c r="D16" s="157">
        <f>D7*11</f>
        <v>158.66252717820822</v>
      </c>
      <c r="E16" s="157">
        <f t="shared" si="1"/>
        <v>171.82673402226311</v>
      </c>
    </row>
    <row r="17" spans="1:5" ht="15.75" thickBot="1" x14ac:dyDescent="0.3">
      <c r="A17" s="51" t="s">
        <v>105</v>
      </c>
      <c r="B17" s="157">
        <f t="shared" ref="B17:E17" si="2">B8*11</f>
        <v>52.8</v>
      </c>
      <c r="C17" s="157">
        <f t="shared" si="2"/>
        <v>5.5</v>
      </c>
      <c r="D17" s="157">
        <f t="shared" si="2"/>
        <v>0.61614937999999997</v>
      </c>
      <c r="E17" s="157">
        <f t="shared" si="2"/>
        <v>0.75903439254706362</v>
      </c>
    </row>
    <row r="18" spans="1:5" ht="15.75" thickBot="1" x14ac:dyDescent="0.3">
      <c r="A18" s="51" t="s">
        <v>106</v>
      </c>
      <c r="B18" s="157">
        <f t="shared" ref="B18:D18" si="3">B9*11</f>
        <v>97.9</v>
      </c>
      <c r="C18" s="157">
        <f t="shared" si="3"/>
        <v>125.4</v>
      </c>
      <c r="D18" s="157">
        <f t="shared" si="3"/>
        <v>172.7</v>
      </c>
      <c r="E18" s="157">
        <f>E9*11</f>
        <v>91.099246149999999</v>
      </c>
    </row>
    <row r="19" spans="1:5" ht="15.75" thickBot="1" x14ac:dyDescent="0.3">
      <c r="A19" s="51" t="s">
        <v>10</v>
      </c>
      <c r="B19" s="157">
        <f t="shared" ref="B19:E19" si="4">B10*11</f>
        <v>23.1</v>
      </c>
      <c r="C19" s="157">
        <f t="shared" si="4"/>
        <v>20.9</v>
      </c>
      <c r="D19" s="157">
        <f t="shared" si="4"/>
        <v>29.48</v>
      </c>
      <c r="E19" s="157">
        <f t="shared" si="4"/>
        <v>35.505858409999995</v>
      </c>
    </row>
    <row r="20" spans="1:5" ht="15.75" thickBot="1" x14ac:dyDescent="0.3">
      <c r="A20" s="51" t="s">
        <v>84</v>
      </c>
      <c r="B20" s="157">
        <f t="shared" ref="B20:D20" si="5">B11*11</f>
        <v>566.5</v>
      </c>
      <c r="C20" s="157">
        <f t="shared" si="5"/>
        <v>545.6</v>
      </c>
      <c r="D20" s="157">
        <f t="shared" si="5"/>
        <v>568.70000000000005</v>
      </c>
      <c r="E20" s="157">
        <f>E11*11</f>
        <v>480.55133500481008</v>
      </c>
    </row>
  </sheetData>
  <mergeCells count="3">
    <mergeCell ref="A2:G2"/>
    <mergeCell ref="A4:E4"/>
    <mergeCell ref="A13:E13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D3F37798E58564D8951EF8ADDC55C64" ma:contentTypeVersion="5" ma:contentTypeDescription="Create a new document." ma:contentTypeScope="" ma:versionID="5e370a77c92fddb7ed6639c96ead87cd">
  <xsd:schema xmlns:xsd="http://www.w3.org/2001/XMLSchema" xmlns:xs="http://www.w3.org/2001/XMLSchema" xmlns:p="http://schemas.microsoft.com/office/2006/metadata/properties" xmlns:ns2="631ab094-b658-40eb-b09a-e81eb4609a21" xmlns:ns3="39801251-e03a-4e20-805c-75b062d5d8c6" xmlns:ns4="ec58a67f-860c-42e7-8d9a-5dcd7271bbbf" xmlns:ns5="9b04f8ca-3219-4297-b738-f3937c120e90" targetNamespace="http://schemas.microsoft.com/office/2006/metadata/properties" ma:root="true" ma:fieldsID="0d942e9b3a1ad2792a9d73bcc44eb7d0" ns2:_="" ns3:_="" ns4:_="" ns5:_="">
    <xsd:import namespace="631ab094-b658-40eb-b09a-e81eb4609a21"/>
    <xsd:import namespace="39801251-e03a-4e20-805c-75b062d5d8c6"/>
    <xsd:import namespace="ec58a67f-860c-42e7-8d9a-5dcd7271bbbf"/>
    <xsd:import namespace="9b04f8ca-3219-4297-b738-f3937c120e9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1ab094-b658-40eb-b09a-e81eb4609a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801251-e03a-4e20-805c-75b062d5d8c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58a67f-860c-42e7-8d9a-5dcd7271bbb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04f8ca-3219-4297-b738-f3937c120e90" elementFormDefault="qualified">
    <xsd:import namespace="http://schemas.microsoft.com/office/2006/documentManagement/types"/>
    <xsd:import namespace="http://schemas.microsoft.com/office/infopath/2007/PartnerControls"/>
    <xsd:element name="TaxCatchAll" ma:index="25" nillable="true" ma:displayName="Taxonomy Catch All Column" ma:hidden="true" ma:list="{9a338c1b-4a19-48ba-9ca0-3f87939c657f}" ma:internalName="TaxCatchAll" ma:showField="CatchAllData" ma:web="9b04f8ca-3219-4297-b738-f3937c120e9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b04f8ca-3219-4297-b738-f3937c120e90" xsi:nil="true"/>
    <lcf76f155ced4ddcb4097134ff3c332f xmlns="ec58a67f-860c-42e7-8d9a-5dcd7271bbbf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A188F33-1FF7-4C73-9001-0757078C91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1ab094-b658-40eb-b09a-e81eb4609a21"/>
    <ds:schemaRef ds:uri="39801251-e03a-4e20-805c-75b062d5d8c6"/>
    <ds:schemaRef ds:uri="ec58a67f-860c-42e7-8d9a-5dcd7271bbbf"/>
    <ds:schemaRef ds:uri="9b04f8ca-3219-4297-b738-f3937c120e9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430C217-DA11-4FA9-A84B-4697E4DF5FEC}">
  <ds:schemaRefs>
    <ds:schemaRef ds:uri="39801251-e03a-4e20-805c-75b062d5d8c6"/>
    <ds:schemaRef ds:uri="http://purl.org/dc/elements/1.1/"/>
    <ds:schemaRef ds:uri="http://schemas.microsoft.com/office/2006/metadata/properties"/>
    <ds:schemaRef ds:uri="9b04f8ca-3219-4297-b738-f3937c120e90"/>
    <ds:schemaRef ds:uri="ec58a67f-860c-42e7-8d9a-5dcd7271bbbf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631ab094-b658-40eb-b09a-e81eb4609a21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CD441F9-5DE4-40FD-A913-9F91532D639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Contents page</vt:lpstr>
      <vt:lpstr>Pie chart Demand</vt:lpstr>
      <vt:lpstr>Pie Chart Supply</vt:lpstr>
      <vt:lpstr>Table1andFig1 Demand</vt:lpstr>
      <vt:lpstr>Fig2</vt:lpstr>
      <vt:lpstr>Fig3</vt:lpstr>
      <vt:lpstr>Table2</vt:lpstr>
      <vt:lpstr>Table 3</vt:lpstr>
      <vt:lpstr>Table 4 and Fig 4 Supply</vt:lpstr>
      <vt:lpstr>Fig 5</vt:lpstr>
      <vt:lpstr>Fig 6</vt:lpstr>
      <vt:lpstr>Fig 7</vt:lpstr>
      <vt:lpstr>Fig 8</vt:lpstr>
      <vt:lpstr>Fig 9</vt:lpstr>
      <vt:lpstr>Fig 10</vt:lpstr>
      <vt:lpstr>Fig 11</vt:lpstr>
      <vt:lpstr>Fig 12</vt:lpstr>
      <vt:lpstr>Fig 13</vt:lpstr>
      <vt:lpstr>Fig 14 NDM</vt:lpstr>
      <vt:lpstr>Fig 15 and 16 DM</vt:lpstr>
      <vt:lpstr>Fig 17 and 18 Power</vt:lpstr>
      <vt:lpstr>Fig 19 and 20 Ireland</vt:lpstr>
      <vt:lpstr>Fig 21 and 22 EU Exp</vt:lpstr>
      <vt:lpstr>Fig 23 and 24 UKCS</vt:lpstr>
      <vt:lpstr>Fig 25 and 26 Norway</vt:lpstr>
      <vt:lpstr>Fig 27 and 28 LNG</vt:lpstr>
      <vt:lpstr>Fig 29 and 30 EU Imports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Spinnael, Sam</dc:creator>
  <cp:keywords/>
  <dc:description/>
  <cp:lastModifiedBy>Chris Thompson (National Gas)</cp:lastModifiedBy>
  <cp:revision/>
  <dcterms:created xsi:type="dcterms:W3CDTF">2023-05-15T08:21:06Z</dcterms:created>
  <dcterms:modified xsi:type="dcterms:W3CDTF">2024-06-04T13:19:39Z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0x010100DD3F37798E58564D8951EF8ADDC55C64</vt:lpwstr>
  </property>
  <property fmtid="{D5CDD505-2E9C-101B-9397-08002B2CF9AE}" pid="3" name="MediaServiceImageTags">
    <vt:lpwstr/>
  </property>
</Properties>
</file>