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codeName="ThisWorkbook" defaultThemeVersion="124226"/>
  <mc:AlternateContent xmlns:mc="http://schemas.openxmlformats.org/markup-compatibility/2006">
    <mc:Choice Requires="x15">
      <x15ac:absPath xmlns:x15ac="http://schemas.microsoft.com/office/spreadsheetml/2010/11/ac" url="C:\Users\adam.bates1\Desktop\Web Documents\"/>
    </mc:Choice>
  </mc:AlternateContent>
  <bookViews>
    <workbookView xWindow="480" yWindow="270" windowWidth="14355" windowHeight="7245" activeTab="2"/>
  </bookViews>
  <sheets>
    <sheet name="Introduction" sheetId="14" r:id="rId1"/>
    <sheet name="GTO Multi Year MAR" sheetId="9" r:id="rId2"/>
    <sheet name="GSO Multi Year MAR" sheetId="13" r:id="rId3"/>
  </sheets>
  <externalReferences>
    <externalReference r:id="rId4"/>
    <externalReference r:id="rId5"/>
    <externalReference r:id="rId6"/>
    <externalReference r:id="rId7"/>
    <externalReference r:id="rId8"/>
    <externalReference r:id="rId9"/>
  </externalReferences>
  <definedNames>
    <definedName name="ANLL">#REF!</definedName>
    <definedName name="ANLU">#REF!</definedName>
    <definedName name="ARIEnCt_2">#REF!</definedName>
    <definedName name="Assumed_Interest_Rate">#REF!</definedName>
    <definedName name="BaseSOCt_2">#REF!</definedName>
    <definedName name="BPCt">#REF!</definedName>
    <definedName name="CAPt">#REF!</definedName>
    <definedName name="CMCEt">#REF!</definedName>
    <definedName name="CMInvC">#REF!</definedName>
    <definedName name="CMOpBTt">#REF!</definedName>
    <definedName name="CMOpDTt">#REF!</definedName>
    <definedName name="CMOpPMt">#REF!</definedName>
    <definedName name="CMSF">#REF!</definedName>
    <definedName name="Collected_income">#REF!</definedName>
    <definedName name="COLt">#REF!</definedName>
    <definedName name="CSSCAP">#REF!</definedName>
    <definedName name="CSSCOL">#REF!</definedName>
    <definedName name="CSSDPA">#REF!</definedName>
    <definedName name="CSSPRO">#REF!</definedName>
    <definedName name="CSST">#REF!</definedName>
    <definedName name="CSSUPA">#REF!</definedName>
    <definedName name="CxIncRAt_2">#REF!</definedName>
    <definedName name="DELINCt_2">#REF!</definedName>
    <definedName name="DLTDVEnv">#REF!</definedName>
    <definedName name="DLTDVExv">#REF!</definedName>
    <definedName name="DSF">#REF!</definedName>
    <definedName name="EnCMCt">#REF!</definedName>
    <definedName name="ENIAt">#REF!</definedName>
    <definedName name="ExBBCNLRAt">#REF!</definedName>
    <definedName name="ExCIIRt_2">#REF!</definedName>
    <definedName name="ExCITt_2">#REF!</definedName>
    <definedName name="ExCMCt">#REF!</definedName>
    <definedName name="ExLRCITt_2">#REF!</definedName>
    <definedName name="GHGCt">#REF!</definedName>
    <definedName name="GHGIRt" localSheetId="2">[1]Databook!#REF!</definedName>
    <definedName name="GHGIRt">#REF!</definedName>
    <definedName name="IOITt_2">#REF!</definedName>
    <definedName name="ISEt">#REF!</definedName>
    <definedName name="ISt">#REF!</definedName>
    <definedName name="It">#REF!</definedName>
    <definedName name="LFAt">#REF!</definedName>
    <definedName name="LFEt">#REF!</definedName>
    <definedName name="Licence" localSheetId="2">[2]Databook!$G$3</definedName>
    <definedName name="Licence" localSheetId="1">[3]Databook!$G$3</definedName>
    <definedName name="Licence">[4]Databook!$G$3</definedName>
    <definedName name="LRDt">#REF!</definedName>
    <definedName name="Max_value_of_entry_permits___m">#REF!</definedName>
    <definedName name="Max_value_of_exit_permits___m">#REF!</definedName>
    <definedName name="Max_value_of_permits___m">#REF!</definedName>
    <definedName name="Maximum_allowed_revenue">#REF!</definedName>
    <definedName name="MCIRt">#REF!</definedName>
    <definedName name="MDIRt">#REF!</definedName>
    <definedName name="MFO">#REF!</definedName>
    <definedName name="MIRt">#REF!</definedName>
    <definedName name="MODt">#REF!</definedName>
    <definedName name="MRt">#REF!</definedName>
    <definedName name="NCt_2">#REF!</definedName>
    <definedName name="Network_Innovation_Competition">#REF!</definedName>
    <definedName name="NIARt">#REF!</definedName>
    <definedName name="NIAV">#REF!</definedName>
    <definedName name="NTCPt">#REF!</definedName>
    <definedName name="OMCt">#REF!</definedName>
    <definedName name="OMIRt">#REF!</definedName>
    <definedName name="OPTAt">#REF!</definedName>
    <definedName name="OPTEt">#REF!</definedName>
    <definedName name="PEend">#REF!</definedName>
    <definedName name="Present_value_factors">#REF!</definedName>
    <definedName name="_xlnm.Print_Area" localSheetId="2">'GSO Multi Year MAR'!$C$1:$AK$56</definedName>
    <definedName name="_xlnm.Print_Area" localSheetId="1">'GTO Multi Year MAR'!$C$1:$AK$84</definedName>
    <definedName name="PTRA">#REF!</definedName>
    <definedName name="PUt">#REF!</definedName>
    <definedName name="PVF">#REF!</definedName>
    <definedName name="QDAIRt">#REF!</definedName>
    <definedName name="QDFIRt">#REF!</definedName>
    <definedName name="QTFIRt">#REF!</definedName>
    <definedName name="RAREnCAt">#REF!</definedName>
    <definedName name="RBAt">#REF!</definedName>
    <definedName name="RBCt">#REF!</definedName>
    <definedName name="RBEt">#REF!</definedName>
    <definedName name="RBIRt">#REF!</definedName>
    <definedName name="RPI_Actual">#REF!</definedName>
    <definedName name="RPI_Forecast">#REF!</definedName>
    <definedName name="RPIA">'[5]R5 Input page'!$D$11:$M$11</definedName>
    <definedName name="RPIAt">#REF!</definedName>
    <definedName name="RPIFt">#REF!</definedName>
    <definedName name="Scenario_Databook_CSSPt" localSheetId="2">'[1]Scenario databook'!#REF!</definedName>
    <definedName name="Scenario_Databook_CSSPt">'[6]Scenario databook'!#REF!</definedName>
    <definedName name="SCt">#REF!</definedName>
    <definedName name="SERt" localSheetId="2">[4]Databook!#REF!</definedName>
    <definedName name="SERt" localSheetId="1">[3]Databook!#REF!</definedName>
    <definedName name="SERt">#REF!</definedName>
    <definedName name="SERt_2_max">#REF!</definedName>
    <definedName name="SIRt" localSheetId="2">[1]Databook!#REF!</definedName>
    <definedName name="SIRt">#REF!</definedName>
    <definedName name="SITt">#REF!</definedName>
    <definedName name="SOMODt">#REF!</definedName>
    <definedName name="SOPUt">#REF!</definedName>
    <definedName name="SOREVIBECt_2">#REF!</definedName>
    <definedName name="SSSCAP">#REF!</definedName>
    <definedName name="SSSCOL">#REF!</definedName>
    <definedName name="SSSDPA">#REF!</definedName>
    <definedName name="SSSPt">#REF!</definedName>
    <definedName name="SSSt">#REF!</definedName>
    <definedName name="SSSUPA">#REF!</definedName>
    <definedName name="Stakeholder_engagement_cap">#REF!</definedName>
    <definedName name="Stakeholder_engagement_collar">#REF!</definedName>
    <definedName name="Stakeholder_Engagement_Reward_score">#REF!</definedName>
    <definedName name="Stakeholder_satisfaction_survey_target">#REF!</definedName>
    <definedName name="TOLAt_2">#REF!</definedName>
    <definedName name="TORBt_2">#REF!</definedName>
    <definedName name="TORt">#REF!</definedName>
    <definedName name="TOZAt_2">#REF!</definedName>
    <definedName name="TOZt_2">#REF!</definedName>
    <definedName name="TSSCt">#REF!</definedName>
    <definedName name="TSSSFt">#REF!</definedName>
    <definedName name="TSSTCt">#REF!</definedName>
    <definedName name="USF">#REF!</definedName>
    <definedName name="Value_per_entry_permit">#REF!</definedName>
    <definedName name="Value_per_exit_permit">#REF!</definedName>
    <definedName name="Value_per_permit">#REF!</definedName>
    <definedName name="VFt">#REF!</definedName>
    <definedName name="VIPMt">#REF!</definedName>
    <definedName name="VITt">#REF!</definedName>
  </definedNames>
  <calcPr calcId="171027"/>
</workbook>
</file>

<file path=xl/calcChain.xml><?xml version="1.0" encoding="utf-8"?>
<calcChain xmlns="http://schemas.openxmlformats.org/spreadsheetml/2006/main">
  <c r="L63" i="9" l="1"/>
  <c r="L64" i="9"/>
  <c r="O62" i="9"/>
  <c r="O63" i="9"/>
  <c r="O64" i="9"/>
  <c r="O50" i="9" l="1"/>
  <c r="O60" i="9" s="1"/>
  <c r="T54" i="13" l="1"/>
  <c r="S54" i="13"/>
  <c r="R54" i="13"/>
  <c r="Q54" i="13"/>
  <c r="X42" i="13"/>
  <c r="W42" i="13"/>
  <c r="V42" i="13"/>
  <c r="U42" i="13"/>
  <c r="T40" i="13"/>
  <c r="S40" i="13"/>
  <c r="R40" i="13"/>
  <c r="Q40" i="13"/>
  <c r="X37" i="13"/>
  <c r="W37" i="13"/>
  <c r="V37" i="13"/>
  <c r="U37" i="13"/>
  <c r="T37" i="13"/>
  <c r="S37" i="13"/>
  <c r="R37" i="13"/>
  <c r="Q37" i="13"/>
  <c r="X34" i="13"/>
  <c r="W34" i="13"/>
  <c r="V34" i="13"/>
  <c r="U34" i="13"/>
  <c r="T34" i="13"/>
  <c r="S34" i="13"/>
  <c r="R34" i="13"/>
  <c r="Q34" i="13"/>
  <c r="Q31" i="13"/>
  <c r="X28" i="13"/>
  <c r="W28" i="13"/>
  <c r="V28" i="13"/>
  <c r="U28" i="13"/>
  <c r="T28" i="13"/>
  <c r="S28" i="13"/>
  <c r="R28" i="13"/>
  <c r="Q28" i="13"/>
  <c r="X23" i="13"/>
  <c r="W23" i="13"/>
  <c r="V23" i="13"/>
  <c r="U23" i="13"/>
  <c r="T23" i="13"/>
  <c r="S23" i="13"/>
  <c r="R23" i="13"/>
  <c r="Q23" i="13"/>
  <c r="X18" i="13"/>
  <c r="X38" i="13" s="1"/>
  <c r="W18" i="13"/>
  <c r="V18" i="13"/>
  <c r="V38" i="13" s="1"/>
  <c r="U18" i="13"/>
  <c r="T18" i="13"/>
  <c r="T38" i="13" s="1"/>
  <c r="S18" i="13"/>
  <c r="R18" i="13"/>
  <c r="R38" i="13" s="1"/>
  <c r="Q18" i="13"/>
  <c r="N37" i="9"/>
  <c r="M37" i="9"/>
  <c r="L37" i="9"/>
  <c r="K37" i="9"/>
  <c r="J37" i="9"/>
  <c r="I37" i="9"/>
  <c r="H37" i="9"/>
  <c r="G37" i="9"/>
  <c r="S83" i="9"/>
  <c r="R83" i="9"/>
  <c r="Q83" i="9"/>
  <c r="T81" i="9"/>
  <c r="T83" i="9" s="1"/>
  <c r="Q69" i="9"/>
  <c r="Q70" i="9" s="1"/>
  <c r="X64" i="9"/>
  <c r="W64" i="9"/>
  <c r="V64" i="9"/>
  <c r="U64" i="9"/>
  <c r="T64" i="9"/>
  <c r="S64" i="9"/>
  <c r="Q64" i="9"/>
  <c r="X63" i="9"/>
  <c r="W63" i="9"/>
  <c r="V63" i="9"/>
  <c r="U63" i="9"/>
  <c r="T63" i="9"/>
  <c r="S63" i="9"/>
  <c r="Q63" i="9"/>
  <c r="T62" i="9"/>
  <c r="U61" i="9"/>
  <c r="T61" i="9"/>
  <c r="S61" i="9"/>
  <c r="R61" i="9"/>
  <c r="Q61" i="9"/>
  <c r="X60" i="9"/>
  <c r="W60" i="9"/>
  <c r="V60" i="9"/>
  <c r="U60" i="9"/>
  <c r="T60" i="9"/>
  <c r="S60" i="9"/>
  <c r="R60" i="9"/>
  <c r="Q60" i="9"/>
  <c r="U53" i="9"/>
  <c r="T53" i="9"/>
  <c r="S53" i="9"/>
  <c r="R53" i="9"/>
  <c r="Q53" i="9"/>
  <c r="V49" i="9"/>
  <c r="V61" i="9" s="1"/>
  <c r="T47" i="9"/>
  <c r="X40" i="9"/>
  <c r="X62" i="9" s="1"/>
  <c r="W40" i="9"/>
  <c r="W62" i="9" s="1"/>
  <c r="V40" i="9"/>
  <c r="V62" i="9" s="1"/>
  <c r="U40" i="9"/>
  <c r="U62" i="9" s="1"/>
  <c r="T40" i="9"/>
  <c r="S40" i="9"/>
  <c r="S62" i="9" s="1"/>
  <c r="R40" i="9"/>
  <c r="R62" i="9" s="1"/>
  <c r="Q40" i="9"/>
  <c r="Q62" i="9" s="1"/>
  <c r="X34" i="9"/>
  <c r="W34" i="9"/>
  <c r="V34" i="9"/>
  <c r="U34" i="9"/>
  <c r="T34" i="9"/>
  <c r="S34" i="9"/>
  <c r="R34" i="9"/>
  <c r="Q34" i="9"/>
  <c r="X31" i="9"/>
  <c r="W31" i="9"/>
  <c r="V31" i="9"/>
  <c r="U31" i="9"/>
  <c r="T31" i="9"/>
  <c r="S31" i="9"/>
  <c r="R31" i="9"/>
  <c r="Q31" i="9"/>
  <c r="X28" i="9"/>
  <c r="W28" i="9"/>
  <c r="V28" i="9"/>
  <c r="U28" i="9"/>
  <c r="T28" i="9"/>
  <c r="S28" i="9"/>
  <c r="R28" i="9"/>
  <c r="Q28" i="9"/>
  <c r="U24" i="9"/>
  <c r="T24" i="9"/>
  <c r="S24" i="9"/>
  <c r="R24" i="9"/>
  <c r="Q24" i="9"/>
  <c r="X22" i="9"/>
  <c r="W22" i="9"/>
  <c r="W24" i="9" s="1"/>
  <c r="V22" i="9"/>
  <c r="X21" i="9"/>
  <c r="W21" i="9"/>
  <c r="V21" i="9"/>
  <c r="X20" i="9"/>
  <c r="W20" i="9"/>
  <c r="V20" i="9"/>
  <c r="X18" i="9"/>
  <c r="W18" i="9"/>
  <c r="V18" i="9"/>
  <c r="U18" i="9"/>
  <c r="T18" i="9"/>
  <c r="T41" i="9" s="1"/>
  <c r="T59" i="9" s="1"/>
  <c r="T65" i="9" s="1"/>
  <c r="S18" i="9"/>
  <c r="R18" i="9"/>
  <c r="Q18" i="9"/>
  <c r="Q41" i="9" l="1"/>
  <c r="Q59" i="9" s="1"/>
  <c r="Q65" i="9" s="1"/>
  <c r="U41" i="9"/>
  <c r="U59" i="9" s="1"/>
  <c r="U65" i="9" s="1"/>
  <c r="R68" i="9"/>
  <c r="R54" i="9"/>
  <c r="S38" i="13"/>
  <c r="W38" i="13"/>
  <c r="S41" i="9"/>
  <c r="S59" i="9" s="1"/>
  <c r="S65" i="9" s="1"/>
  <c r="W41" i="9"/>
  <c r="W59" i="9" s="1"/>
  <c r="X24" i="9"/>
  <c r="V24" i="9"/>
  <c r="V41" i="9" s="1"/>
  <c r="R41" i="9"/>
  <c r="R59" i="9" s="1"/>
  <c r="R65" i="9" s="1"/>
  <c r="Q38" i="13"/>
  <c r="Q42" i="13" s="1"/>
  <c r="U38" i="13"/>
  <c r="S42" i="13"/>
  <c r="T42" i="13"/>
  <c r="R42" i="13"/>
  <c r="Q67" i="9"/>
  <c r="Q66" i="9"/>
  <c r="U67" i="9"/>
  <c r="U69" i="9" s="1"/>
  <c r="U66" i="9"/>
  <c r="Q54" i="9"/>
  <c r="U54" i="9"/>
  <c r="S67" i="9"/>
  <c r="S66" i="9"/>
  <c r="V59" i="9"/>
  <c r="V65" i="9" s="1"/>
  <c r="V45" i="9"/>
  <c r="V46" i="9"/>
  <c r="R67" i="9"/>
  <c r="R69" i="9" s="1"/>
  <c r="R66" i="9"/>
  <c r="S54" i="9"/>
  <c r="T67" i="9"/>
  <c r="T69" i="9" s="1"/>
  <c r="T70" i="9" s="1"/>
  <c r="T66" i="9"/>
  <c r="X41" i="9"/>
  <c r="T54" i="9"/>
  <c r="T55" i="9" s="1"/>
  <c r="W49" i="9"/>
  <c r="K63" i="9"/>
  <c r="K40" i="9"/>
  <c r="J40" i="9"/>
  <c r="I40" i="9"/>
  <c r="H40" i="9"/>
  <c r="G40" i="9"/>
  <c r="M40" i="9"/>
  <c r="N40" i="9"/>
  <c r="L40" i="9"/>
  <c r="AG17" i="13"/>
  <c r="W61" i="9" l="1"/>
  <c r="W65" i="9" s="1"/>
  <c r="X49" i="9"/>
  <c r="X61" i="9" s="1"/>
  <c r="W45" i="9"/>
  <c r="V53" i="9"/>
  <c r="V54" i="9" s="1"/>
  <c r="W46" i="9"/>
  <c r="X59" i="9"/>
  <c r="X65" i="9" s="1"/>
  <c r="V66" i="9"/>
  <c r="V67" i="9"/>
  <c r="S68" i="9"/>
  <c r="S69" i="9" s="1"/>
  <c r="S70" i="9" s="1"/>
  <c r="R70" i="9"/>
  <c r="V68" i="9"/>
  <c r="U70" i="9"/>
  <c r="J54" i="13"/>
  <c r="V69" i="9" l="1"/>
  <c r="W68" i="9"/>
  <c r="V70" i="9"/>
  <c r="X67" i="9"/>
  <c r="X66" i="9"/>
  <c r="W67" i="9"/>
  <c r="W69" i="9" s="1"/>
  <c r="W66" i="9"/>
  <c r="X46" i="9"/>
  <c r="X45" i="9"/>
  <c r="X53" i="9" s="1"/>
  <c r="X54" i="9" s="1"/>
  <c r="W53" i="9"/>
  <c r="W54" i="9" s="1"/>
  <c r="J81" i="9"/>
  <c r="W70" i="9" l="1"/>
  <c r="X68" i="9"/>
  <c r="X69" i="9" s="1"/>
  <c r="X70" i="9" s="1"/>
  <c r="M49" i="9"/>
  <c r="N49" i="9" l="1"/>
  <c r="O49" i="9" s="1"/>
  <c r="O61" i="9" s="1"/>
  <c r="J47" i="9" l="1"/>
  <c r="L24" i="9" l="1"/>
  <c r="N24" i="9" l="1"/>
  <c r="M24" i="9"/>
  <c r="N18" i="13"/>
  <c r="AD16" i="9"/>
  <c r="K53" i="9" l="1"/>
  <c r="I53" i="9"/>
  <c r="J53" i="9"/>
  <c r="J24" i="9" l="1"/>
  <c r="K18" i="9" l="1"/>
  <c r="AD18" i="9" s="1"/>
  <c r="J40" i="13"/>
  <c r="J83" i="9"/>
  <c r="G7" i="9" l="1"/>
  <c r="Q6" i="13" l="1"/>
  <c r="AD17" i="9" l="1"/>
  <c r="I54" i="13" l="1"/>
  <c r="H53" i="9"/>
  <c r="G53" i="9"/>
  <c r="I83" i="9"/>
  <c r="J60" i="9" l="1"/>
  <c r="K23" i="13" l="1"/>
  <c r="I40" i="13" l="1"/>
  <c r="AA36" i="13"/>
  <c r="AB36" i="13"/>
  <c r="AC36" i="13"/>
  <c r="AD36" i="13"/>
  <c r="AE36" i="13"/>
  <c r="AF36" i="13"/>
  <c r="AG36" i="13"/>
  <c r="Z36" i="13"/>
  <c r="AA33" i="13"/>
  <c r="AB33" i="13"/>
  <c r="AC33" i="13"/>
  <c r="AD33" i="13"/>
  <c r="AE33" i="13"/>
  <c r="AF33" i="13"/>
  <c r="AG33" i="13"/>
  <c r="Z33" i="13"/>
  <c r="Z26" i="13"/>
  <c r="AA26" i="13"/>
  <c r="AB26" i="13"/>
  <c r="AC26" i="13"/>
  <c r="AD26" i="13"/>
  <c r="AE26" i="13"/>
  <c r="AF26" i="13"/>
  <c r="AG26" i="13"/>
  <c r="Z27" i="13"/>
  <c r="AA27" i="13"/>
  <c r="AB27" i="13"/>
  <c r="AC27" i="13"/>
  <c r="AD27" i="13"/>
  <c r="AE27" i="13"/>
  <c r="AF27" i="13"/>
  <c r="AG27" i="13"/>
  <c r="AA25" i="13"/>
  <c r="AB25" i="13"/>
  <c r="AC25" i="13"/>
  <c r="AD25" i="13"/>
  <c r="AE25" i="13"/>
  <c r="AF25" i="13"/>
  <c r="AG25" i="13"/>
  <c r="Z25" i="13"/>
  <c r="Z21" i="13"/>
  <c r="AA21" i="13"/>
  <c r="AB21" i="13"/>
  <c r="AC21" i="13"/>
  <c r="AD21" i="13"/>
  <c r="AE21" i="13"/>
  <c r="AF21" i="13"/>
  <c r="AG21" i="13"/>
  <c r="Z22" i="13"/>
  <c r="AA22" i="13"/>
  <c r="AB22" i="13"/>
  <c r="AC22" i="13"/>
  <c r="AD22" i="13"/>
  <c r="AE22" i="13"/>
  <c r="AF22" i="13"/>
  <c r="AG22" i="13"/>
  <c r="AA20" i="13"/>
  <c r="AB20" i="13"/>
  <c r="AC20" i="13"/>
  <c r="AD20" i="13"/>
  <c r="AE20" i="13"/>
  <c r="AF20" i="13"/>
  <c r="AG20" i="13"/>
  <c r="Z20" i="13"/>
  <c r="Z15" i="13"/>
  <c r="AA15" i="13"/>
  <c r="AB15" i="13"/>
  <c r="AC15" i="13"/>
  <c r="AD15" i="13"/>
  <c r="AE15" i="13"/>
  <c r="AF15" i="13"/>
  <c r="AG15" i="13"/>
  <c r="Z16" i="13"/>
  <c r="AA16" i="13"/>
  <c r="AB16" i="13"/>
  <c r="AC16" i="13"/>
  <c r="AD16" i="13"/>
  <c r="AE16" i="13"/>
  <c r="AF16" i="13"/>
  <c r="AG16" i="13"/>
  <c r="Z17" i="13"/>
  <c r="AA17" i="13"/>
  <c r="AB17" i="13"/>
  <c r="AC17" i="13"/>
  <c r="AD17" i="13"/>
  <c r="AE17" i="13"/>
  <c r="AF17" i="13"/>
  <c r="AA14" i="13"/>
  <c r="AB14" i="13"/>
  <c r="AC14" i="13"/>
  <c r="AD14" i="13"/>
  <c r="AE14" i="13"/>
  <c r="AF14" i="13"/>
  <c r="AG14" i="13"/>
  <c r="Z14" i="13"/>
  <c r="Z12" i="13"/>
  <c r="AA12" i="13"/>
  <c r="AB12" i="13"/>
  <c r="AC12" i="13"/>
  <c r="AD12" i="13"/>
  <c r="AE12" i="13"/>
  <c r="AF12" i="13"/>
  <c r="AG12" i="13"/>
  <c r="AA11" i="13"/>
  <c r="AB11" i="13"/>
  <c r="AC11" i="13"/>
  <c r="AD11" i="13"/>
  <c r="AE11" i="13"/>
  <c r="AF11" i="13"/>
  <c r="AG11" i="13"/>
  <c r="Z11" i="13"/>
  <c r="G18" i="13"/>
  <c r="H18" i="13"/>
  <c r="I18" i="13"/>
  <c r="J18" i="13"/>
  <c r="K18" i="13"/>
  <c r="L18" i="13"/>
  <c r="M18" i="13"/>
  <c r="G23" i="13"/>
  <c r="H23" i="13"/>
  <c r="I23" i="13"/>
  <c r="J23" i="13"/>
  <c r="L23" i="13"/>
  <c r="M23" i="13"/>
  <c r="N23" i="13"/>
  <c r="G28" i="13"/>
  <c r="H28" i="13"/>
  <c r="I28" i="13"/>
  <c r="J28" i="13"/>
  <c r="K28" i="13"/>
  <c r="L28" i="13"/>
  <c r="M28" i="13"/>
  <c r="N28" i="13"/>
  <c r="G31" i="13"/>
  <c r="G34" i="13"/>
  <c r="H34" i="13"/>
  <c r="I34" i="13"/>
  <c r="J34" i="13"/>
  <c r="K34" i="13"/>
  <c r="L34" i="13"/>
  <c r="M34" i="13"/>
  <c r="N34" i="13"/>
  <c r="G37" i="13"/>
  <c r="H37" i="13"/>
  <c r="I37" i="13"/>
  <c r="J37" i="13"/>
  <c r="K37" i="13"/>
  <c r="L37" i="13"/>
  <c r="M37" i="13"/>
  <c r="N37" i="13"/>
  <c r="H54" i="13"/>
  <c r="G54" i="13"/>
  <c r="N42" i="13"/>
  <c r="M42" i="13"/>
  <c r="L42" i="13"/>
  <c r="H40" i="13"/>
  <c r="G40" i="13"/>
  <c r="L38" i="13" l="1"/>
  <c r="J38" i="13"/>
  <c r="I38" i="13"/>
  <c r="M38" i="13"/>
  <c r="K38" i="13"/>
  <c r="AD38" i="13" s="1"/>
  <c r="H38" i="13"/>
  <c r="G38" i="13"/>
  <c r="N38" i="13"/>
  <c r="O38" i="13" s="1"/>
  <c r="J42" i="13" l="1"/>
  <c r="AC38" i="13"/>
  <c r="G42" i="13"/>
  <c r="I42" i="13"/>
  <c r="H42" i="13"/>
  <c r="AA45" i="9"/>
  <c r="AB45" i="9"/>
  <c r="AC45" i="9"/>
  <c r="AA46" i="9"/>
  <c r="AB46" i="9"/>
  <c r="AC46" i="9"/>
  <c r="AA47" i="9"/>
  <c r="AB47" i="9"/>
  <c r="AC47" i="9"/>
  <c r="AE47" i="9"/>
  <c r="AF47" i="9"/>
  <c r="AG47" i="9"/>
  <c r="AA48" i="9"/>
  <c r="AB48" i="9"/>
  <c r="AC48" i="9"/>
  <c r="AE48" i="9"/>
  <c r="AF48" i="9"/>
  <c r="AG48" i="9"/>
  <c r="AA49" i="9"/>
  <c r="AB49" i="9"/>
  <c r="AC49" i="9"/>
  <c r="AA50" i="9"/>
  <c r="AB50" i="9"/>
  <c r="AC50" i="9"/>
  <c r="AA55" i="9"/>
  <c r="AB55" i="9"/>
  <c r="AD55" i="9"/>
  <c r="AE55" i="9"/>
  <c r="AF55" i="9"/>
  <c r="AG55" i="9"/>
  <c r="AA56" i="9"/>
  <c r="AB56" i="9"/>
  <c r="AC56" i="9"/>
  <c r="AD56" i="9"/>
  <c r="AE56" i="9"/>
  <c r="AF56" i="9"/>
  <c r="AG56" i="9"/>
  <c r="AA57" i="9"/>
  <c r="AB57" i="9"/>
  <c r="AC57" i="9"/>
  <c r="AD57" i="9"/>
  <c r="AE57" i="9"/>
  <c r="AF57" i="9"/>
  <c r="AG57" i="9"/>
  <c r="AA58" i="9"/>
  <c r="AB58" i="9"/>
  <c r="AC58" i="9"/>
  <c r="AD58" i="9"/>
  <c r="AE58" i="9"/>
  <c r="AF58" i="9"/>
  <c r="AG58" i="9"/>
  <c r="AA63" i="9"/>
  <c r="AA64" i="9"/>
  <c r="AC68" i="9"/>
  <c r="Z46" i="9"/>
  <c r="Z47" i="9"/>
  <c r="Z48" i="9"/>
  <c r="Z49" i="9"/>
  <c r="Z50" i="9"/>
  <c r="Z55" i="9"/>
  <c r="Z56" i="9"/>
  <c r="Z57" i="9"/>
  <c r="Z58" i="9"/>
  <c r="Z68" i="9"/>
  <c r="Z45" i="9"/>
  <c r="AA39" i="9"/>
  <c r="AB39" i="9"/>
  <c r="AC39" i="9"/>
  <c r="AD39" i="9"/>
  <c r="AE39" i="9"/>
  <c r="AF39" i="9"/>
  <c r="AG39" i="9"/>
  <c r="Z39" i="9"/>
  <c r="AA33" i="9"/>
  <c r="AB33" i="9"/>
  <c r="AC33" i="9"/>
  <c r="Z33" i="9"/>
  <c r="AA30" i="9"/>
  <c r="AA31" i="9" s="1"/>
  <c r="AB30" i="9"/>
  <c r="AB31" i="9" s="1"/>
  <c r="AC30" i="9"/>
  <c r="AC31" i="9" s="1"/>
  <c r="AD30" i="9"/>
  <c r="AD31" i="9" s="1"/>
  <c r="AE30" i="9"/>
  <c r="AE31" i="9" s="1"/>
  <c r="AF30" i="9"/>
  <c r="AF31" i="9" s="1"/>
  <c r="AG30" i="9"/>
  <c r="AG31" i="9" s="1"/>
  <c r="Z30" i="9"/>
  <c r="Z31" i="9" s="1"/>
  <c r="AA26" i="9"/>
  <c r="AB26" i="9"/>
  <c r="AC26" i="9"/>
  <c r="AD26" i="9"/>
  <c r="AE26" i="9"/>
  <c r="AF26" i="9"/>
  <c r="AG26" i="9"/>
  <c r="AA27" i="9"/>
  <c r="AB27" i="9"/>
  <c r="AC27" i="9"/>
  <c r="Z27" i="9"/>
  <c r="Z26" i="9"/>
  <c r="AA20" i="9"/>
  <c r="AB20" i="9"/>
  <c r="AC20" i="9"/>
  <c r="AD20" i="9"/>
  <c r="AE20" i="9"/>
  <c r="AF20" i="9"/>
  <c r="AG20" i="9"/>
  <c r="AA21" i="9"/>
  <c r="AB21" i="9"/>
  <c r="AC21" i="9"/>
  <c r="AD21" i="9"/>
  <c r="AE21" i="9"/>
  <c r="AF21" i="9"/>
  <c r="AG21" i="9"/>
  <c r="AA22" i="9"/>
  <c r="AB22" i="9"/>
  <c r="AC22" i="9"/>
  <c r="AD22" i="9"/>
  <c r="AE22" i="9"/>
  <c r="AF22" i="9"/>
  <c r="AG22" i="9"/>
  <c r="AA23" i="9"/>
  <c r="AB23" i="9"/>
  <c r="AC23" i="9"/>
  <c r="AD23" i="9"/>
  <c r="AE23" i="9"/>
  <c r="AF23" i="9"/>
  <c r="AG23" i="9"/>
  <c r="Z21" i="9"/>
  <c r="Z22" i="9"/>
  <c r="Z23" i="9"/>
  <c r="Z20" i="9"/>
  <c r="AD13" i="9"/>
  <c r="AA15" i="9"/>
  <c r="AB15" i="9"/>
  <c r="AC15" i="9"/>
  <c r="AD15" i="9"/>
  <c r="AE15" i="9"/>
  <c r="AF15" i="9"/>
  <c r="AG15" i="9"/>
  <c r="AA16" i="9"/>
  <c r="AB16" i="9"/>
  <c r="AC16" i="9"/>
  <c r="AE16" i="9"/>
  <c r="AF16" i="9"/>
  <c r="AG16" i="9"/>
  <c r="AA17" i="9"/>
  <c r="AB17" i="9"/>
  <c r="AC17" i="9"/>
  <c r="AE17" i="9"/>
  <c r="AF17" i="9"/>
  <c r="AG17" i="9"/>
  <c r="Z16" i="9"/>
  <c r="Z17" i="9"/>
  <c r="Z15" i="9"/>
  <c r="AA12" i="9"/>
  <c r="AB12" i="9"/>
  <c r="AC12" i="9"/>
  <c r="AD12" i="9"/>
  <c r="AE12" i="9"/>
  <c r="AF12" i="9"/>
  <c r="AG12" i="9"/>
  <c r="AA13" i="9"/>
  <c r="AB13" i="9"/>
  <c r="AC13" i="9"/>
  <c r="AE13" i="9"/>
  <c r="AF13" i="9"/>
  <c r="AG13" i="9"/>
  <c r="Z13" i="9"/>
  <c r="Z12" i="9"/>
  <c r="G18" i="9"/>
  <c r="J64" i="9"/>
  <c r="J63" i="9"/>
  <c r="I64" i="9"/>
  <c r="I63" i="9"/>
  <c r="G64" i="9"/>
  <c r="G63" i="9"/>
  <c r="H83" i="9"/>
  <c r="G83" i="9"/>
  <c r="G69" i="9"/>
  <c r="G70" i="9" s="1"/>
  <c r="H61" i="9"/>
  <c r="G61" i="9"/>
  <c r="H60" i="9"/>
  <c r="G60" i="9"/>
  <c r="H62" i="9"/>
  <c r="G62" i="9"/>
  <c r="H34" i="9"/>
  <c r="G34" i="9"/>
  <c r="H31" i="9"/>
  <c r="G31" i="9"/>
  <c r="H28" i="9"/>
  <c r="G28" i="9"/>
  <c r="H24" i="9"/>
  <c r="G24" i="9"/>
  <c r="H18" i="9"/>
  <c r="H68" i="9" l="1"/>
  <c r="AC63" i="9"/>
  <c r="H41" i="9"/>
  <c r="G41" i="9"/>
  <c r="G54" i="9" l="1"/>
  <c r="G59" i="9"/>
  <c r="H59" i="9"/>
  <c r="H65" i="9" s="1"/>
  <c r="H67" i="9" s="1"/>
  <c r="H69" i="9" s="1"/>
  <c r="H70" i="9" s="1"/>
  <c r="H54" i="9"/>
  <c r="H66" i="9" l="1"/>
  <c r="G65" i="9"/>
  <c r="I68" i="9"/>
  <c r="J18" i="9"/>
  <c r="M18" i="9"/>
  <c r="L18" i="9"/>
  <c r="N18" i="9"/>
  <c r="N64" i="9"/>
  <c r="M64" i="9"/>
  <c r="K64" i="9"/>
  <c r="N63" i="9"/>
  <c r="M63" i="9"/>
  <c r="J61" i="9"/>
  <c r="I61" i="9"/>
  <c r="I60" i="9"/>
  <c r="J34" i="9"/>
  <c r="I34" i="9"/>
  <c r="N31" i="9"/>
  <c r="M31" i="9"/>
  <c r="L31" i="9"/>
  <c r="K31" i="9"/>
  <c r="J31" i="9"/>
  <c r="I31" i="9"/>
  <c r="N28" i="9"/>
  <c r="M28" i="9"/>
  <c r="L28" i="9"/>
  <c r="K28" i="9"/>
  <c r="J28" i="9"/>
  <c r="I28" i="9"/>
  <c r="K24" i="9"/>
  <c r="I24" i="9"/>
  <c r="K61" i="9" l="1"/>
  <c r="N60" i="9"/>
  <c r="L62" i="9"/>
  <c r="M34" i="9"/>
  <c r="M41" i="9" s="1"/>
  <c r="I62" i="9"/>
  <c r="M62" i="9"/>
  <c r="L60" i="9"/>
  <c r="K34" i="9"/>
  <c r="K41" i="9" s="1"/>
  <c r="K54" i="9" s="1"/>
  <c r="K62" i="9"/>
  <c r="L34" i="9"/>
  <c r="L41" i="9" s="1"/>
  <c r="K60" i="9"/>
  <c r="N34" i="9"/>
  <c r="N41" i="9" s="1"/>
  <c r="O41" i="9" s="1"/>
  <c r="J62" i="9"/>
  <c r="N62" i="9"/>
  <c r="M60" i="9"/>
  <c r="G66" i="9"/>
  <c r="G67" i="9"/>
  <c r="I18" i="9"/>
  <c r="I41" i="9" s="1"/>
  <c r="I54" i="9" s="1"/>
  <c r="J41" i="9"/>
  <c r="O59" i="9" l="1"/>
  <c r="O65" i="9" s="1"/>
  <c r="O46" i="9"/>
  <c r="O45" i="9"/>
  <c r="J54" i="9"/>
  <c r="AC55" i="9" s="1"/>
  <c r="AC41" i="9"/>
  <c r="M45" i="9"/>
  <c r="M46" i="9"/>
  <c r="N46" i="9"/>
  <c r="N45" i="9"/>
  <c r="K59" i="9"/>
  <c r="L59" i="9"/>
  <c r="N59" i="9"/>
  <c r="J59" i="9"/>
  <c r="M59" i="9"/>
  <c r="L61" i="9"/>
  <c r="Z60" i="9"/>
  <c r="O53" i="9" l="1"/>
  <c r="O54" i="9" s="1"/>
  <c r="O66" i="9"/>
  <c r="O67" i="9"/>
  <c r="N53" i="9"/>
  <c r="M53" i="9"/>
  <c r="M54" i="9" s="1"/>
  <c r="L53" i="9"/>
  <c r="I59" i="9"/>
  <c r="L65" i="9"/>
  <c r="L66" i="9" s="1"/>
  <c r="J65" i="9"/>
  <c r="K65" i="9"/>
  <c r="K66" i="9" s="1"/>
  <c r="M61" i="9"/>
  <c r="Z69" i="9" l="1"/>
  <c r="M65" i="9"/>
  <c r="M67" i="9" s="1"/>
  <c r="L54" i="9"/>
  <c r="J66" i="9"/>
  <c r="J67" i="9"/>
  <c r="I65" i="9"/>
  <c r="K67" i="9"/>
  <c r="L67" i="9"/>
  <c r="N61" i="9"/>
  <c r="AA53" i="9"/>
  <c r="Z53" i="9"/>
  <c r="D3" i="13"/>
  <c r="F6" i="13" s="1"/>
  <c r="N65" i="9" l="1"/>
  <c r="N66" i="9" s="1"/>
  <c r="M66" i="9"/>
  <c r="I67" i="9"/>
  <c r="I66" i="9"/>
  <c r="J69" i="9"/>
  <c r="AC60" i="9"/>
  <c r="N67" i="9" l="1"/>
  <c r="N54" i="9"/>
  <c r="J70" i="9"/>
  <c r="AC70" i="9" s="1"/>
  <c r="I69" i="9"/>
  <c r="AB28" i="13"/>
  <c r="AB23" i="13"/>
  <c r="Z18" i="13"/>
  <c r="AG37" i="13"/>
  <c r="AF37" i="13"/>
  <c r="AE37" i="13"/>
  <c r="AD37" i="13"/>
  <c r="AC37" i="13"/>
  <c r="AB37" i="13"/>
  <c r="AA37" i="13"/>
  <c r="Z37" i="13"/>
  <c r="AG34" i="13"/>
  <c r="AF34" i="13"/>
  <c r="AE34" i="13"/>
  <c r="AD34" i="13"/>
  <c r="AC34" i="13"/>
  <c r="AB34" i="13"/>
  <c r="AA34" i="13"/>
  <c r="Z34" i="13"/>
  <c r="AG28" i="13"/>
  <c r="AF28" i="13"/>
  <c r="AE28" i="13"/>
  <c r="AD28" i="13"/>
  <c r="AC28" i="13"/>
  <c r="AA28" i="13"/>
  <c r="Z28" i="13"/>
  <c r="AG23" i="13"/>
  <c r="AF23" i="13"/>
  <c r="AE23" i="13"/>
  <c r="AD23" i="13"/>
  <c r="AC23" i="13"/>
  <c r="AA23" i="13"/>
  <c r="Z23" i="13"/>
  <c r="AG18" i="13"/>
  <c r="AF18" i="13"/>
  <c r="AE18" i="13"/>
  <c r="AD18" i="13"/>
  <c r="AC18" i="13"/>
  <c r="AB18" i="13"/>
  <c r="AA18" i="13"/>
  <c r="AG40" i="9"/>
  <c r="AF40" i="9"/>
  <c r="AE40" i="9"/>
  <c r="AD40" i="9"/>
  <c r="AA40" i="9"/>
  <c r="Z40" i="9"/>
  <c r="AC34" i="9"/>
  <c r="AB34" i="9"/>
  <c r="AA34" i="9"/>
  <c r="Z34" i="9"/>
  <c r="AG28" i="9"/>
  <c r="AF28" i="9"/>
  <c r="AE28" i="9"/>
  <c r="AD28" i="9"/>
  <c r="AC28" i="9"/>
  <c r="AB28" i="9"/>
  <c r="AA28" i="9"/>
  <c r="Z28" i="9"/>
  <c r="AG24" i="9"/>
  <c r="AF24" i="9"/>
  <c r="AE24" i="9"/>
  <c r="AD24" i="9"/>
  <c r="AC24" i="9"/>
  <c r="AB24" i="9"/>
  <c r="AA24" i="9"/>
  <c r="Z24" i="9"/>
  <c r="AG18" i="9"/>
  <c r="AF18" i="9"/>
  <c r="AE18" i="9"/>
  <c r="AC18" i="9"/>
  <c r="AB18" i="9"/>
  <c r="AA18" i="9"/>
  <c r="Z18" i="9"/>
  <c r="AE34" i="9" l="1"/>
  <c r="AE33" i="9"/>
  <c r="AF34" i="9"/>
  <c r="AF33" i="9"/>
  <c r="AB62" i="9"/>
  <c r="AB40" i="9"/>
  <c r="AG34" i="9"/>
  <c r="AG33" i="9"/>
  <c r="AC62" i="9"/>
  <c r="AC40" i="9"/>
  <c r="AD34" i="9"/>
  <c r="AD33" i="9"/>
  <c r="K69" i="9"/>
  <c r="K70" i="9" s="1"/>
  <c r="I70" i="9"/>
  <c r="AB70" i="9" s="1"/>
  <c r="Z63" i="9"/>
  <c r="AD70" i="9" l="1"/>
  <c r="L69" i="9" l="1"/>
  <c r="C12" i="13"/>
  <c r="C11" i="13"/>
  <c r="C3" i="13"/>
  <c r="M68" i="9" l="1"/>
  <c r="L70" i="9"/>
  <c r="AE70" i="9" s="1"/>
  <c r="AA60" i="9"/>
  <c r="AB60" i="9"/>
  <c r="AA61" i="9"/>
  <c r="Z64" i="9"/>
  <c r="Z61" i="9"/>
  <c r="AD61" i="9" l="1"/>
  <c r="AD49" i="9"/>
  <c r="M69" i="9"/>
  <c r="AA68" i="9"/>
  <c r="AB61" i="9"/>
  <c r="AC61" i="9"/>
  <c r="AE61" i="9" l="1"/>
  <c r="AE49" i="9"/>
  <c r="N68" i="9"/>
  <c r="M70" i="9"/>
  <c r="AF70" i="9" s="1"/>
  <c r="AF61" i="9" l="1"/>
  <c r="AF49" i="9"/>
  <c r="N69" i="9"/>
  <c r="O68" i="9" s="1"/>
  <c r="O69" i="9" s="1"/>
  <c r="O70" i="9" s="1"/>
  <c r="AG49" i="9"/>
  <c r="N70" i="9" l="1"/>
  <c r="AG70" i="9" s="1"/>
  <c r="AG61" i="9"/>
  <c r="AE62" i="9" l="1"/>
  <c r="Z38" i="13" l="1"/>
  <c r="AG38" i="13"/>
  <c r="AF38" i="13"/>
  <c r="AA38" i="13"/>
  <c r="AE38" i="13"/>
  <c r="AB38" i="13"/>
  <c r="AG41" i="9"/>
  <c r="AD41" i="9"/>
  <c r="AE41" i="9"/>
  <c r="AB41" i="9"/>
  <c r="AF41" i="9"/>
  <c r="AA62" i="9"/>
  <c r="AF62" i="9"/>
  <c r="AG62" i="9"/>
  <c r="Z62" i="9"/>
  <c r="AD62" i="9"/>
  <c r="AD60" i="9" l="1"/>
  <c r="AD50" i="9"/>
  <c r="AE60" i="9"/>
  <c r="AE50" i="9"/>
  <c r="AF60" i="9"/>
  <c r="AF50" i="9"/>
  <c r="AG60" i="9"/>
  <c r="AG50" i="9"/>
  <c r="AC59" i="9"/>
  <c r="AA54" i="9" l="1"/>
  <c r="AA41" i="9"/>
  <c r="AE65" i="9"/>
  <c r="AE59" i="9"/>
  <c r="Z54" i="9"/>
  <c r="Z41" i="9"/>
  <c r="AG65" i="9"/>
  <c r="AG59" i="9"/>
  <c r="AC65" i="9"/>
  <c r="AD65" i="9" l="1"/>
  <c r="AD59" i="9"/>
  <c r="AA65" i="9"/>
  <c r="AA59" i="9"/>
  <c r="Z65" i="9"/>
  <c r="Z59" i="9"/>
  <c r="AF65" i="9"/>
  <c r="AF59" i="9"/>
  <c r="AB65" i="9"/>
  <c r="AB59" i="9"/>
  <c r="AA67" i="9"/>
  <c r="Z66" i="9" l="1"/>
  <c r="Z67" i="9"/>
  <c r="AA66" i="9"/>
  <c r="AB68" i="9" l="1"/>
  <c r="AA69" i="9"/>
  <c r="AC64" i="9" l="1"/>
  <c r="AB64" i="9"/>
  <c r="AB63" i="9"/>
  <c r="AC54" i="9" l="1"/>
  <c r="AC53" i="9"/>
  <c r="AC66" i="9"/>
  <c r="AC67" i="9"/>
  <c r="AB69" i="9" l="1"/>
  <c r="AB67" i="9"/>
  <c r="AB66" i="9"/>
  <c r="AB54" i="9" l="1"/>
  <c r="AB53" i="9"/>
  <c r="AD63" i="9"/>
  <c r="AC69" i="9" l="1"/>
  <c r="AD68" i="9"/>
  <c r="AD66" i="9"/>
  <c r="AD64" i="9" l="1"/>
  <c r="AD54" i="9" l="1"/>
  <c r="AD53" i="9"/>
  <c r="AE64" i="9"/>
  <c r="AE45" i="9"/>
  <c r="AE63" i="9"/>
  <c r="AE46" i="9"/>
  <c r="AD69" i="9" l="1"/>
  <c r="AD67" i="9"/>
  <c r="AE67" i="9"/>
  <c r="AE66" i="9"/>
  <c r="AF64" i="9"/>
  <c r="AF63" i="9"/>
  <c r="AE68" i="9" l="1"/>
  <c r="AE54" i="9"/>
  <c r="AE53" i="9"/>
  <c r="AF46" i="9"/>
  <c r="AF45" i="9"/>
  <c r="AE69" i="9" l="1"/>
  <c r="AF68" i="9"/>
  <c r="AG63" i="9"/>
  <c r="AF66" i="9"/>
  <c r="AF67" i="9"/>
  <c r="AF54" i="9" l="1"/>
  <c r="AF53" i="9"/>
  <c r="AF69" i="9"/>
  <c r="AG45" i="9"/>
  <c r="AG64" i="9"/>
  <c r="AG68" i="9" l="1"/>
  <c r="AG46" i="9"/>
  <c r="AG54" i="9" l="1"/>
  <c r="AG53" i="9"/>
  <c r="AG67" i="9"/>
  <c r="AG66" i="9"/>
  <c r="AG69" i="9" l="1"/>
</calcChain>
</file>

<file path=xl/comments1.xml><?xml version="1.0" encoding="utf-8"?>
<comments xmlns="http://schemas.openxmlformats.org/spreadsheetml/2006/main">
  <authors>
    <author>Karin Elmhirst</author>
  </authors>
  <commentList>
    <comment ref="AK33" authorId="0" shapeId="0">
      <text>
        <r>
          <rPr>
            <b/>
            <sz val="9"/>
            <color indexed="81"/>
            <rFont val="Tahoma"/>
            <family val="2"/>
          </rPr>
          <t>Karin Elmhirst:</t>
        </r>
        <r>
          <rPr>
            <sz val="9"/>
            <color indexed="81"/>
            <rFont val="Tahoma"/>
            <family val="2"/>
          </rPr>
          <t xml:space="preserve">
We are aware that this assumption requires revisting as inflation does not get added to the award.</t>
        </r>
      </text>
    </comment>
    <comment ref="G69" authorId="0" shapeId="0">
      <text>
        <r>
          <rPr>
            <b/>
            <sz val="9"/>
            <color indexed="81"/>
            <rFont val="Tahoma"/>
            <family val="2"/>
          </rPr>
          <t>Karin Elmhirst:</t>
        </r>
        <r>
          <rPr>
            <sz val="9"/>
            <color indexed="81"/>
            <rFont val="Tahoma"/>
            <family val="2"/>
          </rPr>
          <t xml:space="preserve">
this number is based on the actual charges at the time.</t>
        </r>
      </text>
    </comment>
    <comment ref="Q69" authorId="0" shapeId="0">
      <text>
        <r>
          <rPr>
            <b/>
            <sz val="9"/>
            <color indexed="81"/>
            <rFont val="Tahoma"/>
            <family val="2"/>
          </rPr>
          <t>Karin Elmhirst:</t>
        </r>
        <r>
          <rPr>
            <sz val="9"/>
            <color indexed="81"/>
            <rFont val="Tahoma"/>
            <family val="2"/>
          </rPr>
          <t xml:space="preserve">
this number is based on the actual charges at the time.</t>
        </r>
      </text>
    </comment>
  </commentList>
</comments>
</file>

<file path=xl/comments2.xml><?xml version="1.0" encoding="utf-8"?>
<comments xmlns="http://schemas.openxmlformats.org/spreadsheetml/2006/main">
  <authors>
    <author>Karin Elmhirst</author>
  </authors>
  <commentList>
    <comment ref="V36" authorId="0" shapeId="0">
      <text>
        <r>
          <rPr>
            <b/>
            <sz val="9"/>
            <color indexed="81"/>
            <rFont val="Tahoma"/>
            <family val="2"/>
          </rPr>
          <t>Karin Elmhirst:</t>
        </r>
        <r>
          <rPr>
            <sz val="9"/>
            <color indexed="81"/>
            <rFont val="Tahoma"/>
            <family val="2"/>
          </rPr>
          <t xml:space="preserve">
not final
</t>
        </r>
      </text>
    </comment>
  </commentList>
</comments>
</file>

<file path=xl/sharedStrings.xml><?xml version="1.0" encoding="utf-8"?>
<sst xmlns="http://schemas.openxmlformats.org/spreadsheetml/2006/main" count="518" uniqueCount="266">
  <si>
    <t>Date</t>
  </si>
  <si>
    <t>Gross MAR</t>
  </si>
  <si>
    <t>2013/14</t>
  </si>
  <si>
    <t>2014/15</t>
  </si>
  <si>
    <t>2015/16</t>
  </si>
  <si>
    <t>2016/17</t>
  </si>
  <si>
    <t>2017/18</t>
  </si>
  <si>
    <t>2018/19</t>
  </si>
  <si>
    <t>2019/20</t>
  </si>
  <si>
    <t>2020/21</t>
  </si>
  <si>
    <t>Yr 1</t>
  </si>
  <si>
    <t>Yr 2</t>
  </si>
  <si>
    <t>Yr 3</t>
  </si>
  <si>
    <t>Yr 4</t>
  </si>
  <si>
    <t>Yr 5</t>
  </si>
  <si>
    <t>Yr 6</t>
  </si>
  <si>
    <t>Yr 7</t>
  </si>
  <si>
    <t>Yr 8</t>
  </si>
  <si>
    <t>£m</t>
  </si>
  <si>
    <t>Nominal prices based on</t>
  </si>
  <si>
    <t>RPIF</t>
  </si>
  <si>
    <t>RPIA</t>
  </si>
  <si>
    <t>PU</t>
  </si>
  <si>
    <t xml:space="preserve">MOD </t>
  </si>
  <si>
    <t xml:space="preserve">TRU </t>
  </si>
  <si>
    <t>2 year lag</t>
  </si>
  <si>
    <t>BR</t>
  </si>
  <si>
    <t>RB</t>
  </si>
  <si>
    <t>LF</t>
  </si>
  <si>
    <t>OPTC</t>
  </si>
  <si>
    <t>ISA</t>
  </si>
  <si>
    <t>Within yr</t>
  </si>
  <si>
    <t>PT</t>
  </si>
  <si>
    <t>SSA</t>
  </si>
  <si>
    <t>PA</t>
  </si>
  <si>
    <t>OIR</t>
  </si>
  <si>
    <t>Network Innovation Allowance</t>
  </si>
  <si>
    <t>NIA</t>
  </si>
  <si>
    <t>Network Innovation Competition</t>
  </si>
  <si>
    <t>NICF</t>
  </si>
  <si>
    <t>Correction Term Revenue Adjustment</t>
  </si>
  <si>
    <t>Licence term</t>
  </si>
  <si>
    <t>Price base</t>
  </si>
  <si>
    <t>RPI Actual</t>
  </si>
  <si>
    <t>Nominal</t>
  </si>
  <si>
    <t>Policing costs adjustment</t>
  </si>
  <si>
    <t>Independent systems adjustment</t>
  </si>
  <si>
    <t>Price Control Financial Model Iteration Adjustment</t>
  </si>
  <si>
    <t>TORt</t>
  </si>
  <si>
    <t>SOPU</t>
  </si>
  <si>
    <t>LRD</t>
  </si>
  <si>
    <t>SOMOD</t>
  </si>
  <si>
    <t>SOTRU</t>
  </si>
  <si>
    <t>CMCE</t>
  </si>
  <si>
    <t>CMIR</t>
  </si>
  <si>
    <t>CMCA</t>
  </si>
  <si>
    <t>CM</t>
  </si>
  <si>
    <t>TSSTC</t>
  </si>
  <si>
    <t>TSSIR</t>
  </si>
  <si>
    <t>TSSCA</t>
  </si>
  <si>
    <t>DELINC</t>
  </si>
  <si>
    <t>External Incentive adjustment</t>
  </si>
  <si>
    <t>SOOIRC</t>
  </si>
  <si>
    <t>Legacy Revenue Drivers</t>
  </si>
  <si>
    <t>Constraint Management cost allowance</t>
  </si>
  <si>
    <t>Transportation Support Services costs</t>
  </si>
  <si>
    <t>SORt</t>
  </si>
  <si>
    <t>SOK</t>
  </si>
  <si>
    <t>Entry K</t>
  </si>
  <si>
    <t>Exit K</t>
  </si>
  <si>
    <t>MAR</t>
  </si>
  <si>
    <t>DN Pensions Deficit</t>
  </si>
  <si>
    <t>Meter Maintenance</t>
  </si>
  <si>
    <t>TOK</t>
  </si>
  <si>
    <t>"Entry K"</t>
  </si>
  <si>
    <t xml:space="preserve">"Exit K" </t>
  </si>
  <si>
    <t>Collection in first half of the year</t>
  </si>
  <si>
    <t>Collection required/expected in second half of the year</t>
  </si>
  <si>
    <t>TO Entry Capacity Charges</t>
  </si>
  <si>
    <t>Metering income</t>
  </si>
  <si>
    <t>TO Exit Capacity Charges</t>
  </si>
  <si>
    <t>Forecast RPI Factor</t>
  </si>
  <si>
    <t>Opening Base Revenue Allowance</t>
  </si>
  <si>
    <t>RPI True Up</t>
  </si>
  <si>
    <t>Licensee Fee Adjustment</t>
  </si>
  <si>
    <t>Stakeholder satisfaction survey</t>
  </si>
  <si>
    <t>Base Revenue, BR</t>
  </si>
  <si>
    <t>Pass Through Items Adjustment, PT</t>
  </si>
  <si>
    <t>Output Incentive Revenue Adjustment, OIR</t>
  </si>
  <si>
    <t>Network Innovation Allowance, NIA</t>
  </si>
  <si>
    <t>2009/10</t>
  </si>
  <si>
    <t>TORCOM</t>
  </si>
  <si>
    <t>TOREntC</t>
  </si>
  <si>
    <t>TORExC</t>
  </si>
  <si>
    <t xml:space="preserve">Opening Base Revenue Allowance </t>
  </si>
  <si>
    <t>CM Incentive Revenue</t>
  </si>
  <si>
    <t>CM Cost Adjustment</t>
  </si>
  <si>
    <t>TSS Incentive Revenue</t>
  </si>
  <si>
    <t>TSS Cost Adjustment</t>
  </si>
  <si>
    <t>Transportation Support Services, TSS</t>
  </si>
  <si>
    <t>Constraint Management, CM</t>
  </si>
  <si>
    <t>Correction Term Revenue Adjustment, K</t>
  </si>
  <si>
    <t>Value of permits</t>
  </si>
  <si>
    <t>TO Entry Commodity</t>
  </si>
  <si>
    <t>TO Exit Commodity</t>
  </si>
  <si>
    <t>DN Pension Deficit</t>
  </si>
  <si>
    <t xml:space="preserve">SOR = SOREntCt + SORExCt + RCOMt + SOROCt </t>
  </si>
  <si>
    <t>St. Fergus Compression</t>
  </si>
  <si>
    <t>Shorthaul</t>
  </si>
  <si>
    <t>SO Entry Commodity</t>
  </si>
  <si>
    <t>SO Exit Commodity</t>
  </si>
  <si>
    <t>Revenue  from the sale of  Entry Capacity</t>
  </si>
  <si>
    <t>SOREntC</t>
  </si>
  <si>
    <t>Revenue  from the sale of  Exit Capacity</t>
  </si>
  <si>
    <t>SORExC</t>
  </si>
  <si>
    <t>RCOM</t>
  </si>
  <si>
    <t>Revenue from associated SO charges</t>
  </si>
  <si>
    <t>SOROC</t>
  </si>
  <si>
    <t>Business Rates Adjustment</t>
  </si>
  <si>
    <t>includes interest</t>
  </si>
  <si>
    <t>K</t>
  </si>
  <si>
    <t>K, negative value = under-recovery, positive value = over recovery</t>
  </si>
  <si>
    <t>Introduction</t>
  </si>
  <si>
    <t>Other related information sources</t>
  </si>
  <si>
    <t>•</t>
  </si>
  <si>
    <t>Explanation of the NTS SO and TO Commodity Charges for the formula year</t>
  </si>
  <si>
    <t>Statement of Gas Transmission Transportation Charges</t>
  </si>
  <si>
    <t>Entry Capacity Release Methodology Statement</t>
  </si>
  <si>
    <t>Structure of the attached Workbook</t>
  </si>
  <si>
    <t>The attached Excel Workbook contains 2 sheets.</t>
  </si>
  <si>
    <t>The maximum NTS TO allowed revenue in respect of formula year t (MRt) is defined the Licence.  It is calculated using the following formula:</t>
  </si>
  <si>
    <t>MRt  =BRt + PTt + OIRt +NIAt + NICFt- Kt</t>
  </si>
  <si>
    <t xml:space="preserve"> Where:</t>
  </si>
  <si>
    <t>BRt</t>
  </si>
  <si>
    <t xml:space="preserve">is the Base Price Control TO Revenue </t>
  </si>
  <si>
    <t xml:space="preserve">PTt </t>
  </si>
  <si>
    <t xml:space="preserve">is the TO pass-through items revenue adjustments </t>
  </si>
  <si>
    <t>OIRt</t>
  </si>
  <si>
    <t>is the Output incentive revenue adjustments</t>
  </si>
  <si>
    <t>NIAt</t>
  </si>
  <si>
    <t>is the Network Innovation Allowance revenue adjustment</t>
  </si>
  <si>
    <t>NICFt</t>
  </si>
  <si>
    <t>is the Network Innovation Competition revenue adjustment</t>
  </si>
  <si>
    <t>Kt</t>
  </si>
  <si>
    <t>is the Revenue adjustment term from t-2 year</t>
  </si>
  <si>
    <t>The maximum NTS SO allowed revenue in respect of formula year t (SOMRt) is defined in National Grid’s Gas Transporter Licence for the NTS (“the Licence”) .  It is calculated using the following formula:</t>
  </si>
  <si>
    <t>SOMRt  =</t>
  </si>
  <si>
    <t>SOBRt + CMt + SOOIRCt + TSSt + DELINCt – SOKt</t>
  </si>
  <si>
    <t>Where:</t>
  </si>
  <si>
    <t>SOBRt</t>
  </si>
  <si>
    <t>is the Base Price Control SO Revenue</t>
  </si>
  <si>
    <t>CMt</t>
  </si>
  <si>
    <t>is the Constraint Management revenue adjustment</t>
  </si>
  <si>
    <t>SOOIRCt</t>
  </si>
  <si>
    <t>is the SO external incentive adjustment</t>
  </si>
  <si>
    <t>TSSt</t>
  </si>
  <si>
    <t>is the SO Transportation Support Services revenue adjustment</t>
  </si>
  <si>
    <t xml:space="preserve">DELINCt </t>
  </si>
  <si>
    <t>is the SO Legacy accelerated incremental capacity delivery incentive</t>
  </si>
  <si>
    <t xml:space="preserve">SOKt </t>
  </si>
  <si>
    <t>is the SO Revenue adjustment term from t-2  year</t>
  </si>
  <si>
    <t>This document seeks to provide greater transparency to the processes and data used by National Grid to set the NTS System Operation (SO) and Transportation Owner (TO) Transportation Charges.</t>
  </si>
  <si>
    <t>Actuals</t>
  </si>
  <si>
    <t>GSO Maximum Allowed Revenue FORECAST MULTI - YEAR SUMMARY</t>
  </si>
  <si>
    <t>UNC Section Y Transportation Charging Methodology</t>
  </si>
  <si>
    <r>
      <rPr>
        <b/>
        <sz val="10"/>
        <color rgb="FF4F81BD"/>
        <rFont val="Arial"/>
        <family val="2"/>
      </rPr>
      <t>GTO Multi Year MAR</t>
    </r>
    <r>
      <rPr>
        <sz val="10"/>
        <color theme="1"/>
        <rFont val="Arial"/>
        <family val="2"/>
      </rPr>
      <t xml:space="preserve"> – Gas TO Maximum Allowed Revenue Forecasts 2013/14 to 2020/21</t>
    </r>
  </si>
  <si>
    <r>
      <rPr>
        <b/>
        <sz val="10"/>
        <color rgb="FF4F81BD"/>
        <rFont val="Arial"/>
        <family val="2"/>
      </rPr>
      <t>GSO Multi Year MAR</t>
    </r>
    <r>
      <rPr>
        <sz val="10"/>
        <color theme="1"/>
        <rFont val="Arial"/>
        <family val="2"/>
      </rPr>
      <t xml:space="preserve"> – Gas SO Maximum Allowed Revenue Forecasts 2013/14 to 2020/21</t>
    </r>
  </si>
  <si>
    <t>NTS Gas TO Allowed Revenue</t>
  </si>
  <si>
    <t>NTS Gas SO Allowed Revenue</t>
  </si>
  <si>
    <t>including interest</t>
  </si>
  <si>
    <t>excluding interest</t>
  </si>
  <si>
    <t>excludes interest</t>
  </si>
  <si>
    <t>GTO Maximum Allowed Revenue (MAR) FORECAST MULTI - YEAR SUMMARY</t>
  </si>
  <si>
    <t>Lines numbered  1 to 15 derive the MAR using the Licence terms</t>
  </si>
  <si>
    <t>Total Income</t>
  </si>
  <si>
    <t>Under/over recovery</t>
  </si>
  <si>
    <t xml:space="preserve"> negative value = under-recovery, positive value = over recovery</t>
  </si>
  <si>
    <t>TOK (brought forward)</t>
  </si>
  <si>
    <t>National Grid NTS sets its charges to recover the price controlled allowances set by Ofgem.  The current price control, the RIIO-T1 price control, applies from 1 April 2013.</t>
  </si>
  <si>
    <t>Indicative and Final notices and their related costs are forecast 150 days and 2 months’  before actual charges are effective and costs incurred.</t>
  </si>
  <si>
    <t>National Grid NTS has a Licence obligation to use its best endeavours in setting its charges to ensure that, in respect of any formula year t, the revenue which it collects does not exceed the maximum NTS allowed revenue.</t>
  </si>
  <si>
    <t>Therefore as the Licence obigations on National Grid NTS require updated cost information to be taken into account in charge setting, the charges are recalculated.</t>
  </si>
  <si>
    <t>This document is one of a suite of documents that describe the NTS charges levied by National Grid NTS and the methodologies behind them. The other documents that are available are:</t>
  </si>
  <si>
    <t>Exit Capacity Release Methodology Statement</t>
  </si>
  <si>
    <t>By providing greater transparency of the individual cost components and how these contribute to charges, it is hoped that this document will assist  NTS users in forecasting any future fluctuations and price changes.</t>
  </si>
  <si>
    <t>For  Transportation model - Exit Capacity Administered Charges</t>
  </si>
  <si>
    <t>TO Target revenue excluding DN Pensions, Meter Mtn and TOK</t>
  </si>
  <si>
    <t>Revenue to be collected via Entry charges, Target revenue (line29)/2 - Entry K</t>
  </si>
  <si>
    <t>Revenue to be collected via Exit charges, Target revenue (line29)/2 - Exit K</t>
  </si>
  <si>
    <t xml:space="preserve">Charges are generally set before actual costs and allowed revenues have been finalised and can be subject to variances and change during the year.  </t>
  </si>
  <si>
    <t>The charges are impacted by the first and second charge setting process in a year.</t>
  </si>
  <si>
    <t>For further details of the TO allowed revenue, refer to the NTS Licence, Special Condition 2A “Restriction of NTS Transportation Owner Revenue”.</t>
  </si>
  <si>
    <t>For further details of the SO allowed revenue, refer to the NTS Licence, Special Condition 3A “Restriction of NTS System Operation Revenue”.</t>
  </si>
  <si>
    <t>Forecast</t>
  </si>
  <si>
    <t>Split of Under/over recovery between Entry and Exit after interest</t>
  </si>
  <si>
    <t>Lines numbered  1 to 16 derive the MAR using the Licence terms</t>
  </si>
  <si>
    <t>Actual Income</t>
  </si>
  <si>
    <t>no longer used</t>
  </si>
  <si>
    <t>NTS licence</t>
  </si>
  <si>
    <t>numbers in this colour are directly from the NTS licence</t>
  </si>
  <si>
    <t>NTS licence, reducing as legacy incremental capacity moves from SO to TO after 5 years. In RIIO price control incremental capacity revenue is allocated to TO immediately</t>
  </si>
  <si>
    <t>Assumed revenue collected through capacity charges, this doesn’t affect the calculations that feed through to Transportation Model</t>
  </si>
  <si>
    <t>Comments</t>
  </si>
  <si>
    <t>Values of the PU term are given in the Licence</t>
  </si>
  <si>
    <t>Values of the PU term are given in the NTS Licence</t>
  </si>
  <si>
    <t>Current level plus inflation</t>
  </si>
  <si>
    <t>Transportation model - Modelled revenue (line 35 x2)</t>
  </si>
  <si>
    <t>TOR = TOREntCt + TORExCt + TORCOMt</t>
  </si>
  <si>
    <t>TOR</t>
  </si>
  <si>
    <t>Licence formula, using HM Treasury Forecasts for the UK Economy reports, forecast for years beyond 2016/17</t>
  </si>
  <si>
    <t>NTS licence formula</t>
  </si>
  <si>
    <r>
      <t>These are available on our Charging website at:</t>
    </r>
    <r>
      <rPr>
        <sz val="10"/>
        <color rgb="FF0000FF"/>
        <rFont val="Arial"/>
        <family val="2"/>
      </rPr>
      <t xml:space="preserve"> http://www.nationalgrid.com/uk/Gas/Charges/statements/</t>
    </r>
  </si>
  <si>
    <t>https://epr.ofgem.gov.uk/Content/Documents/National%20Grid%20Gas%20Plc%20-%20Special%20Conditions%20Consolidated%20-%20Current%20Version.pdf</t>
  </si>
  <si>
    <t>The link to the NTS Licence can be found at:</t>
  </si>
  <si>
    <t>Reason for Change</t>
  </si>
  <si>
    <t>Change</t>
  </si>
  <si>
    <r>
      <t>MR</t>
    </r>
    <r>
      <rPr>
        <vertAlign val="subscript"/>
        <sz val="8"/>
        <color theme="0"/>
        <rFont val="Arial"/>
        <family val="2"/>
      </rPr>
      <t>t</t>
    </r>
    <r>
      <rPr>
        <sz val="8"/>
        <color theme="0"/>
        <rFont val="Arial"/>
        <family val="2"/>
      </rPr>
      <t xml:space="preserve">  =BR</t>
    </r>
    <r>
      <rPr>
        <vertAlign val="subscript"/>
        <sz val="8"/>
        <color theme="0"/>
        <rFont val="Arial"/>
        <family val="2"/>
      </rPr>
      <t>t</t>
    </r>
    <r>
      <rPr>
        <sz val="8"/>
        <color theme="0"/>
        <rFont val="Arial"/>
        <family val="2"/>
      </rPr>
      <t xml:space="preserve"> + PT</t>
    </r>
    <r>
      <rPr>
        <vertAlign val="subscript"/>
        <sz val="8"/>
        <color theme="0"/>
        <rFont val="Arial"/>
        <family val="2"/>
      </rPr>
      <t>t</t>
    </r>
    <r>
      <rPr>
        <sz val="8"/>
        <color theme="0"/>
        <rFont val="Arial"/>
        <family val="2"/>
      </rPr>
      <t xml:space="preserve"> + OIR</t>
    </r>
    <r>
      <rPr>
        <vertAlign val="subscript"/>
        <sz val="8"/>
        <color theme="0"/>
        <rFont val="Arial"/>
        <family val="2"/>
      </rPr>
      <t>t</t>
    </r>
    <r>
      <rPr>
        <sz val="8"/>
        <color theme="0"/>
        <rFont val="Arial"/>
        <family val="2"/>
      </rPr>
      <t xml:space="preserve"> +NIA</t>
    </r>
    <r>
      <rPr>
        <vertAlign val="subscript"/>
        <sz val="8"/>
        <color theme="0"/>
        <rFont val="Arial"/>
        <family val="2"/>
      </rPr>
      <t>t</t>
    </r>
    <r>
      <rPr>
        <sz val="8"/>
        <color theme="0"/>
        <rFont val="Arial"/>
        <family val="2"/>
      </rPr>
      <t xml:space="preserve"> + NICF</t>
    </r>
    <r>
      <rPr>
        <vertAlign val="subscript"/>
        <sz val="8"/>
        <color theme="0"/>
        <rFont val="Arial"/>
        <family val="2"/>
      </rPr>
      <t xml:space="preserve">t </t>
    </r>
    <r>
      <rPr>
        <sz val="8"/>
        <color theme="0"/>
        <rFont val="Arial"/>
        <family val="2"/>
      </rPr>
      <t>- K</t>
    </r>
    <r>
      <rPr>
        <vertAlign val="subscript"/>
        <sz val="8"/>
        <color theme="0"/>
        <rFont val="Arial"/>
        <family val="2"/>
      </rPr>
      <t>t</t>
    </r>
  </si>
  <si>
    <t xml:space="preserve">Income (Actuals and Forecasts)                                          </t>
  </si>
  <si>
    <t>SOR</t>
  </si>
  <si>
    <t>Small movements in forecast RPIs</t>
  </si>
  <si>
    <t>21a</t>
  </si>
  <si>
    <t>Other TO income</t>
  </si>
  <si>
    <t>Other TO Income</t>
  </si>
  <si>
    <t>RCOM adjustment</t>
  </si>
  <si>
    <t>21b</t>
  </si>
  <si>
    <t>TO Entry Commodity Rebate</t>
  </si>
  <si>
    <t>Price Control Financial Model Iteration Adjustment (base revenue adjusment)</t>
  </si>
  <si>
    <t>Current</t>
  </si>
  <si>
    <r>
      <t>SOMRt = SOBR</t>
    </r>
    <r>
      <rPr>
        <vertAlign val="subscript"/>
        <sz val="10"/>
        <color theme="0"/>
        <rFont val="Arial"/>
        <family val="2"/>
      </rPr>
      <t>t</t>
    </r>
    <r>
      <rPr>
        <sz val="10"/>
        <color theme="0"/>
        <rFont val="Arial"/>
        <family val="2"/>
      </rPr>
      <t xml:space="preserve"> + CM</t>
    </r>
    <r>
      <rPr>
        <vertAlign val="subscript"/>
        <sz val="10"/>
        <color theme="0"/>
        <rFont val="Arial"/>
        <family val="2"/>
      </rPr>
      <t>t</t>
    </r>
    <r>
      <rPr>
        <sz val="10"/>
        <color theme="0"/>
        <rFont val="Arial"/>
        <family val="2"/>
      </rPr>
      <t xml:space="preserve"> + SOOIRC</t>
    </r>
    <r>
      <rPr>
        <vertAlign val="subscript"/>
        <sz val="10"/>
        <color theme="0"/>
        <rFont val="Arial"/>
        <family val="2"/>
      </rPr>
      <t>t</t>
    </r>
    <r>
      <rPr>
        <sz val="10"/>
        <color theme="0"/>
        <rFont val="Arial"/>
        <family val="2"/>
      </rPr>
      <t xml:space="preserve"> + TSS</t>
    </r>
    <r>
      <rPr>
        <vertAlign val="subscript"/>
        <sz val="10"/>
        <color theme="0"/>
        <rFont val="Arial"/>
        <family val="2"/>
      </rPr>
      <t>t</t>
    </r>
    <r>
      <rPr>
        <sz val="10"/>
        <color theme="0"/>
        <rFont val="Arial"/>
        <family val="2"/>
      </rPr>
      <t xml:space="preserve"> + DELINC</t>
    </r>
    <r>
      <rPr>
        <vertAlign val="subscript"/>
        <sz val="10"/>
        <color theme="0"/>
        <rFont val="Arial"/>
        <family val="2"/>
      </rPr>
      <t>t</t>
    </r>
    <r>
      <rPr>
        <sz val="10"/>
        <color theme="0"/>
        <rFont val="Arial"/>
        <family val="2"/>
      </rPr>
      <t xml:space="preserve"> - SOK</t>
    </r>
    <r>
      <rPr>
        <vertAlign val="subscript"/>
        <sz val="10"/>
        <color theme="0"/>
        <rFont val="Arial"/>
        <family val="2"/>
      </rPr>
      <t>t</t>
    </r>
  </si>
  <si>
    <t>17/18 set on latest view.  For future years the assumption is maximum permitted allowance will be earned.</t>
  </si>
  <si>
    <t>Revised inflation forecasts</t>
  </si>
  <si>
    <t>Over recovery from 16/17 added to feed into18/19</t>
  </si>
  <si>
    <t>From 2018/19, collected income is assumed to equal the forecast Maximum Allowed Revenue</t>
  </si>
  <si>
    <t>Current Estimate (not Final)</t>
  </si>
  <si>
    <t xml:space="preserve">MOD Totex and allowances based on the latest Gas Transmission Stakeholder Document data for all forecast years, plus assumptions on the May 18 re-opener determinations which impact 19/20. Such applications, or ‘re-openers’, are allowed under the RIIO-T1  uncertainty mechanisms, which permit NG to seek funding for costs which were uncertain at the time of setting the price control. </t>
  </si>
  <si>
    <t>From 2019/20, collected income is assumed to equal the forecast Maximum Allowed Revenue</t>
  </si>
  <si>
    <t>2017/18 based on latest charge setting.  Beyond 2018/19 assumed equal to prior year.</t>
  </si>
  <si>
    <t>from 2018/19 the TO Entry and Exit Capacity charges include the TO entry and Exit commodity charges, respectively</t>
  </si>
  <si>
    <t>2021/22</t>
  </si>
  <si>
    <t>RIIO-2</t>
  </si>
  <si>
    <t>PARCA Termination Value</t>
  </si>
  <si>
    <t>PTV</t>
  </si>
  <si>
    <t>National Grid NTS Revenue Forecasts for the RIIO period 2013/14 to 2020/21, plus 2021/22 forecast based on 2020/21</t>
  </si>
  <si>
    <t>After this date, the next price control, referred to as 'RIIO-T2', will start. Since we currently do not have a clear view of the financial mechanism that will make up RIIO-T2, the forecast for 2021/22 is an inflated view of 2020/21.</t>
  </si>
  <si>
    <t>Forecast (April 18 Indicative)</t>
  </si>
  <si>
    <t>from 2019/20 the TO Entry and Exit Capacity charges include the TO entry and Exit commodity charges, respectively</t>
  </si>
  <si>
    <t>TSS</t>
  </si>
  <si>
    <t>13b</t>
  </si>
  <si>
    <t>SOMOD for 2018/19 will be confirmed by Ofgem on 30th November 2017</t>
  </si>
  <si>
    <t>Updated assumption based on latest forecast figures for Apr 18 indicative charges rather than assuming ex ante allowance is spent</t>
  </si>
  <si>
    <t>2017/18 based on actuals. 2018/19 (and beyond) based on business view used in Apr 18 indicative charge setting.</t>
  </si>
  <si>
    <t>Final K from 2016/17 to feed into 2018/19.</t>
  </si>
  <si>
    <t>An adjustment made for the difference between a forecast RPI (based on licence formula) and the actual RPI.</t>
  </si>
  <si>
    <t>From 2019/20 onwards, performance set equal to latest forecast (18/19)</t>
  </si>
  <si>
    <t>MOD is to be confirmed by Ofgem on 30th November 2017. We are expecting a reduction in MOD compared to the previous forecast due to pension scheme deficit repair allowance reduction (£25m), and a reduced cost of debt allowance (£5m). The pension scheme deficit repair allowance reduction will affect the MODs for the rest of the RIIO period. The additional 19/20 MOD decrease compared to the previous forecast is a result of Ofgem's decision to remove Fleetwood allowances due to this work not being carried out.</t>
  </si>
  <si>
    <t>Change mainly due to MOD, amplified by inflation from 2009/10 prices to nominal</t>
  </si>
  <si>
    <t>Future years are based on costs in 2016/17, plus change to inflation forecasts. 20/21 forecast has reduced as more detailed forecast for 18/19 has shown business rates costs to be lower than assumed in May 17 forecast.</t>
  </si>
  <si>
    <t>Future years are based on costs in 2016/17, plus change to inflation forecasts.</t>
  </si>
  <si>
    <t>Future years are based on costs in 2016/17, plus change to inflation forecasts. In year pass-through so finalised accounts for 16/17 highlighted slightly different expenditure comapred to last forecast</t>
  </si>
  <si>
    <t>For 2017/18 onwards scores are equal to 2016/17 scores.  Variations in revenue are due to changes in allowed revenues and changes in the Stakeholder Satisfaction Survey target, cap and collar scores from 2016/17 onwards</t>
  </si>
  <si>
    <t>Increased assumption of funding given to networks in light of 16/17 award.</t>
  </si>
  <si>
    <t>PARCA Termination paid for by customer in 16/17. With two-year lag this reduces 18/19 MAR.</t>
  </si>
  <si>
    <t xml:space="preserve">2014/15 to 2017/18 values based on Ofgem directions. Forecasts are based on the latest stakeholder document plus assumptions based on May 2018 re-opener determinations which impact 19/20. Please note final MODt for 2018/19 will be determined by the 30th November 2017. </t>
  </si>
  <si>
    <t>Future years are set equal to lastest actual scores as reported in Revenue RRP</t>
  </si>
  <si>
    <t>No Permits for 2015/16 onwards due to new PARCA arrangements being in place. Under the two year lag there will be no impact on 2017/18 onwards.</t>
  </si>
  <si>
    <t>Values include Ofgem determinations up to 2017/18. Beyond 2017/18, values based on 16/17 outcome of higher NIC award due to last year's outcome of all shortlisted projects receiving funding. This figure is flat nominal as NICF maximum award is not linked to RPI.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</si>
</sst>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quot;£&quot;* #,##0.00_-;_-&quot;£&quot;* &quot;-&quot;??_-;_-@_-"/>
    <numFmt numFmtId="43" formatCode="_-* #,##0.00_-;\-* #,##0.00_-;_-* &quot;-&quot;??_-;_-@_-"/>
    <numFmt numFmtId="164" formatCode="#,##0.000_ ;[Red]\(#,##0.000\)"/>
    <numFmt numFmtId="165" formatCode="0.0_ ;[Red]\-0.0\ "/>
    <numFmt numFmtId="166" formatCode="0.000_ ;[Red]\-0.000\ "/>
    <numFmt numFmtId="167" formatCode="0.00_ ;[Red]\-0.00\ "/>
    <numFmt numFmtId="168" formatCode="_-* #,##0.00\ _D_M_-;\-* #,##0.00\ _D_M_-;_-* &quot;-&quot;??\ _D_M_-;_-@_-"/>
    <numFmt numFmtId="169" formatCode="&quot;£&quot;#,##0.00"/>
    <numFmt numFmtId="170" formatCode="_(* #,##0.00_);_(* \(#,##0.00\);_(* &quot;-&quot;??_);_(@_)"/>
    <numFmt numFmtId="171" formatCode="#,##0.000_ ;[Red]\-#,##0.000\ "/>
    <numFmt numFmtId="172" formatCode="_(&quot;£&quot;* #,##0.00_);_(&quot;£&quot;* \(#,##0.00\);_(&quot;£&quot;* &quot;-&quot;??_);_(@_)"/>
    <numFmt numFmtId="173" formatCode="_-[$€-2]* #,##0.00_-;\-[$€-2]* #,##0.00_-;_-[$€-2]* &quot;-&quot;??_-"/>
    <numFmt numFmtId="174" formatCode="#,##0.0_);\(#,##0.0\);\-_)"/>
    <numFmt numFmtId="175" formatCode="#,##0.0_ ;[Red]\(#,##0.0\)"/>
    <numFmt numFmtId="176" formatCode="[$-409]mmmm\-yy;@"/>
    <numFmt numFmtId="177" formatCode="0.0"/>
    <numFmt numFmtId="178" formatCode="#,##0.00000000;[Red]#,##0.00000000"/>
    <numFmt numFmtId="179" formatCode="0.000"/>
    <numFmt numFmtId="180" formatCode="0.0%"/>
  </numFmts>
  <fonts count="89">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8"/>
      <name val="Arial"/>
      <family val="2"/>
    </font>
    <font>
      <sz val="11"/>
      <color indexed="8"/>
      <name val="Calibri"/>
      <family val="2"/>
    </font>
    <font>
      <sz val="10"/>
      <color theme="1"/>
      <name val="Verdana"/>
      <family val="2"/>
    </font>
    <font>
      <sz val="12"/>
      <name val="Arial"/>
      <family val="2"/>
    </font>
    <font>
      <sz val="11"/>
      <name val="CG Omega"/>
      <family val="2"/>
    </font>
    <font>
      <sz val="11"/>
      <color indexed="9"/>
      <name val="Calibri"/>
      <family val="2"/>
    </font>
    <font>
      <b/>
      <sz val="11"/>
      <color indexed="8"/>
      <name val="Calibri"/>
      <family val="2"/>
    </font>
    <font>
      <sz val="10"/>
      <name val="Verdana"/>
      <family val="2"/>
    </font>
    <font>
      <sz val="10"/>
      <color indexed="8"/>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theme="3"/>
      <name val="Cambria"/>
      <family val="2"/>
      <scheme val="major"/>
    </font>
    <font>
      <sz val="11"/>
      <color rgb="FFFF0000"/>
      <name val="Calibri"/>
      <family val="2"/>
      <scheme val="minor"/>
    </font>
    <font>
      <sz val="12"/>
      <name val="Arial"/>
      <family val="2"/>
    </font>
    <font>
      <sz val="10"/>
      <name val="Helv"/>
      <charset val="204"/>
    </font>
    <font>
      <sz val="10"/>
      <color indexed="9"/>
      <name val="Arial"/>
      <family val="2"/>
    </font>
    <font>
      <b/>
      <sz val="11"/>
      <color indexed="53"/>
      <name val="Calibri"/>
      <family val="2"/>
    </font>
    <font>
      <sz val="12"/>
      <name val="Arial MT"/>
    </font>
    <font>
      <i/>
      <sz val="10"/>
      <color indexed="23"/>
      <name val="Arial"/>
      <family val="2"/>
    </font>
    <font>
      <i/>
      <sz val="11"/>
      <color indexed="23"/>
      <name val="Calibri"/>
      <family val="2"/>
    </font>
    <font>
      <b/>
      <sz val="11"/>
      <color indexed="62"/>
      <name val="Calibri"/>
      <family val="2"/>
    </font>
    <font>
      <u/>
      <sz val="10"/>
      <color indexed="12"/>
      <name val="Arial"/>
      <family val="2"/>
    </font>
    <font>
      <u/>
      <sz val="8.5"/>
      <color indexed="12"/>
      <name val="Arial"/>
      <family val="2"/>
    </font>
    <font>
      <u/>
      <sz val="10"/>
      <color indexed="12"/>
      <name val="CG Omega"/>
      <family val="2"/>
    </font>
    <font>
      <u/>
      <sz val="8"/>
      <color indexed="12"/>
      <name val="Arial"/>
      <family val="2"/>
    </font>
    <font>
      <sz val="11"/>
      <color indexed="48"/>
      <name val="Calibri"/>
      <family val="2"/>
    </font>
    <font>
      <sz val="10"/>
      <color indexed="54"/>
      <name val="Arial"/>
      <family val="2"/>
    </font>
    <font>
      <b/>
      <sz val="11"/>
      <color indexed="63"/>
      <name val="Calibri"/>
      <family val="2"/>
    </font>
    <font>
      <b/>
      <sz val="8"/>
      <name val="Arial"/>
      <family val="2"/>
    </font>
    <font>
      <b/>
      <sz val="18"/>
      <color indexed="56"/>
      <name val="Cambria"/>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0"/>
      <color theme="0" tint="-4.9989318521683403E-2"/>
      <name val="Gill Sans MT"/>
      <family val="2"/>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u/>
      <sz val="11"/>
      <color theme="10"/>
      <name val="Calibri"/>
      <family val="2"/>
      <scheme val="minor"/>
    </font>
    <font>
      <b/>
      <sz val="10"/>
      <color rgb="FF4F81BD"/>
      <name val="Arial"/>
      <family val="2"/>
    </font>
    <font>
      <u/>
      <sz val="10"/>
      <color theme="10"/>
      <name val="Arial"/>
      <family val="2"/>
    </font>
    <font>
      <sz val="9"/>
      <color indexed="81"/>
      <name val="Tahoma"/>
      <family val="2"/>
    </font>
    <font>
      <b/>
      <sz val="9"/>
      <color indexed="81"/>
      <name val="Tahoma"/>
      <family val="2"/>
    </font>
    <font>
      <b/>
      <sz val="8"/>
      <color theme="0"/>
      <name val="Arial"/>
      <family val="2"/>
    </font>
    <font>
      <sz val="10"/>
      <color rgb="FF0000FF"/>
      <name val="Arial"/>
      <family val="2"/>
    </font>
    <font>
      <b/>
      <sz val="8"/>
      <color theme="1"/>
      <name val="Arial"/>
      <family val="2"/>
    </font>
    <font>
      <sz val="8"/>
      <color theme="0"/>
      <name val="Arial"/>
      <family val="2"/>
    </font>
    <font>
      <i/>
      <sz val="8"/>
      <name val="Arial"/>
      <family val="2"/>
    </font>
    <font>
      <sz val="8"/>
      <color rgb="FF0000FF"/>
      <name val="Arial"/>
      <family val="2"/>
    </font>
    <font>
      <sz val="8"/>
      <color theme="5" tint="-0.249977111117893"/>
      <name val="Arial"/>
      <family val="2"/>
    </font>
    <font>
      <vertAlign val="subscript"/>
      <sz val="8"/>
      <color theme="0"/>
      <name val="Arial"/>
      <family val="2"/>
    </font>
    <font>
      <sz val="8"/>
      <color theme="0" tint="-0.249977111117893"/>
      <name val="Arial"/>
      <family val="2"/>
    </font>
    <font>
      <sz val="9"/>
      <color theme="1"/>
      <name val="Arial"/>
      <family val="2"/>
    </font>
    <font>
      <sz val="10"/>
      <color theme="0"/>
      <name val="Arial"/>
      <family val="2"/>
    </font>
    <font>
      <b/>
      <sz val="10"/>
      <name val="Arial"/>
      <family val="2"/>
    </font>
    <font>
      <b/>
      <sz val="10"/>
      <color theme="0"/>
      <name val="Arial"/>
      <family val="2"/>
    </font>
    <font>
      <b/>
      <sz val="10"/>
      <color theme="1"/>
      <name val="Arial"/>
      <family val="2"/>
    </font>
    <font>
      <b/>
      <sz val="10"/>
      <color theme="5" tint="-0.249977111117893"/>
      <name val="Arial"/>
      <family val="2"/>
    </font>
    <font>
      <i/>
      <sz val="10"/>
      <name val="Arial"/>
      <family val="2"/>
    </font>
    <font>
      <sz val="10"/>
      <color theme="5" tint="-0.249977111117893"/>
      <name val="Arial"/>
      <family val="2"/>
    </font>
    <font>
      <vertAlign val="subscript"/>
      <sz val="10"/>
      <color theme="0"/>
      <name val="Arial"/>
      <family val="2"/>
    </font>
    <font>
      <b/>
      <sz val="10"/>
      <color theme="3" tint="0.39997558519241921"/>
      <name val="Arial"/>
      <family val="2"/>
    </font>
    <font>
      <b/>
      <sz val="8"/>
      <color rgb="FFFF0000"/>
      <name val="Arial"/>
      <family val="2"/>
    </font>
    <font>
      <b/>
      <sz val="8"/>
      <color theme="3" tint="0.39997558519241921"/>
      <name val="Arial"/>
      <family val="2"/>
    </font>
    <font>
      <sz val="11"/>
      <color rgb="FF1F497D"/>
      <name val="Calibri"/>
      <family val="2"/>
      <scheme val="minor"/>
    </font>
    <font>
      <b/>
      <sz val="10"/>
      <color rgb="FFFF0000"/>
      <name val="Arial"/>
      <family val="2"/>
    </font>
  </fonts>
  <fills count="83">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9"/>
        <bgColor indexed="9"/>
      </patternFill>
    </fill>
    <fill>
      <patternFill patternType="solid">
        <fgColor indexed="26"/>
        <bgColor indexed="64"/>
      </patternFill>
    </fill>
    <fill>
      <patternFill patternType="solid">
        <fgColor indexed="20"/>
      </patternFill>
    </fill>
    <fill>
      <patternFill patternType="solid">
        <fgColor theme="0" tint="-0.499984740745262"/>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24"/>
      </bottom>
      <diagonal/>
    </border>
    <border>
      <left style="hair">
        <color indexed="54"/>
      </left>
      <right style="hair">
        <color indexed="54"/>
      </right>
      <top style="thin">
        <color indexed="54"/>
      </top>
      <bottom style="hair">
        <color indexed="54"/>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27">
    <xf numFmtId="0" fontId="0" fillId="0" borderId="0"/>
    <xf numFmtId="0" fontId="8"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2" fillId="0" borderId="0"/>
    <xf numFmtId="0" fontId="9" fillId="0" borderId="0"/>
    <xf numFmtId="0" fontId="9" fillId="0" borderId="0"/>
    <xf numFmtId="0" fontId="9" fillId="0" borderId="0"/>
    <xf numFmtId="0" fontId="5" fillId="0" borderId="0"/>
    <xf numFmtId="0" fontId="12" fillId="14" borderId="5" applyNumberFormat="0" applyFont="0" applyAlignment="0" applyProtection="0"/>
    <xf numFmtId="0" fontId="12" fillId="14" borderId="5" applyNumberFormat="0" applyFont="0" applyAlignment="0" applyProtection="0"/>
    <xf numFmtId="0" fontId="9" fillId="14" borderId="5" applyNumberFormat="0" applyFont="0" applyAlignment="0" applyProtection="0"/>
    <xf numFmtId="0" fontId="9" fillId="14" borderId="5" applyNumberFormat="0" applyFont="0" applyAlignment="0" applyProtection="0"/>
    <xf numFmtId="9" fontId="5"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0" fontId="8"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2" fillId="0" borderId="0"/>
    <xf numFmtId="0" fontId="9" fillId="0" borderId="0"/>
    <xf numFmtId="0" fontId="15" fillId="0" borderId="0"/>
    <xf numFmtId="0" fontId="15" fillId="0" borderId="0"/>
    <xf numFmtId="0" fontId="9" fillId="0" borderId="0"/>
    <xf numFmtId="0" fontId="15" fillId="0" borderId="0"/>
    <xf numFmtId="0" fontId="15" fillId="0" borderId="0"/>
    <xf numFmtId="0" fontId="12" fillId="15" borderId="0" applyNumberFormat="0" applyBorder="0" applyAlignment="0" applyProtection="0"/>
    <xf numFmtId="0" fontId="12" fillId="16" borderId="0" applyNumberFormat="0" applyBorder="0" applyAlignment="0" applyProtection="0"/>
    <xf numFmtId="0" fontId="16"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6"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6" fillId="23"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6" fillId="23"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6" fillId="16"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6" fillId="25" borderId="0" applyNumberFormat="0" applyBorder="0" applyAlignment="0" applyProtection="0"/>
    <xf numFmtId="168" fontId="9" fillId="0" borderId="0" applyFont="0" applyFill="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9" fillId="0" borderId="0"/>
    <xf numFmtId="0" fontId="5" fillId="0" borderId="0"/>
    <xf numFmtId="0" fontId="13" fillId="0" borderId="0"/>
    <xf numFmtId="9" fontId="18" fillId="0" borderId="0" applyFont="0" applyFill="0" applyBorder="0" applyAlignment="0" applyProtection="0"/>
    <xf numFmtId="9" fontId="19" fillId="0" borderId="0" applyFont="0" applyFill="0" applyBorder="0" applyAlignment="0" applyProtection="0"/>
    <xf numFmtId="4" fontId="20" fillId="29" borderId="8" applyNumberFormat="0" applyProtection="0">
      <alignment vertical="center"/>
    </xf>
    <xf numFmtId="4" fontId="21" fillId="29" borderId="8" applyNumberFormat="0" applyProtection="0">
      <alignment vertical="center"/>
    </xf>
    <xf numFmtId="4" fontId="20" fillId="29" borderId="8" applyNumberFormat="0" applyProtection="0">
      <alignment horizontal="left" vertical="center" indent="1"/>
    </xf>
    <xf numFmtId="0" fontId="20" fillId="29" borderId="8" applyNumberFormat="0" applyProtection="0">
      <alignment horizontal="left" vertical="top" indent="1"/>
    </xf>
    <xf numFmtId="4" fontId="20" fillId="30" borderId="0" applyNumberFormat="0" applyProtection="0">
      <alignment horizontal="left" vertical="center" indent="1"/>
    </xf>
    <xf numFmtId="4" fontId="22" fillId="5" borderId="8" applyNumberFormat="0" applyProtection="0">
      <alignment horizontal="right" vertical="center"/>
    </xf>
    <xf numFmtId="4" fontId="22" fillId="11" borderId="8" applyNumberFormat="0" applyProtection="0">
      <alignment horizontal="right" vertical="center"/>
    </xf>
    <xf numFmtId="4" fontId="22" fillId="31" borderId="8" applyNumberFormat="0" applyProtection="0">
      <alignment horizontal="right" vertical="center"/>
    </xf>
    <xf numFmtId="4" fontId="22" fillId="13" borderId="8" applyNumberFormat="0" applyProtection="0">
      <alignment horizontal="right" vertical="center"/>
    </xf>
    <xf numFmtId="4" fontId="22" fillId="32" borderId="8" applyNumberFormat="0" applyProtection="0">
      <alignment horizontal="right" vertical="center"/>
    </xf>
    <xf numFmtId="4" fontId="22" fillId="33" borderId="8" applyNumberFormat="0" applyProtection="0">
      <alignment horizontal="right" vertical="center"/>
    </xf>
    <xf numFmtId="4" fontId="22" fillId="34" borderId="8" applyNumberFormat="0" applyProtection="0">
      <alignment horizontal="right" vertical="center"/>
    </xf>
    <xf numFmtId="4" fontId="22" fillId="35" borderId="8" applyNumberFormat="0" applyProtection="0">
      <alignment horizontal="right" vertical="center"/>
    </xf>
    <xf numFmtId="4" fontId="22" fillId="12" borderId="8" applyNumberFormat="0" applyProtection="0">
      <alignment horizontal="right" vertical="center"/>
    </xf>
    <xf numFmtId="4" fontId="20" fillId="36" borderId="9" applyNumberFormat="0" applyProtection="0">
      <alignment horizontal="left" vertical="center" indent="1"/>
    </xf>
    <xf numFmtId="4" fontId="22" fillId="37" borderId="0" applyNumberFormat="0" applyProtection="0">
      <alignment horizontal="left" vertical="center" indent="1"/>
    </xf>
    <xf numFmtId="4" fontId="23" fillId="38" borderId="0" applyNumberFormat="0" applyProtection="0">
      <alignment horizontal="left" vertical="center" indent="1"/>
    </xf>
    <xf numFmtId="4" fontId="22" fillId="30" borderId="8" applyNumberFormat="0" applyProtection="0">
      <alignment horizontal="right" vertical="center"/>
    </xf>
    <xf numFmtId="4" fontId="22" fillId="37" borderId="0" applyNumberFormat="0" applyProtection="0">
      <alignment horizontal="left" vertical="center" indent="1"/>
    </xf>
    <xf numFmtId="4" fontId="22" fillId="30" borderId="0" applyNumberFormat="0" applyProtection="0">
      <alignment horizontal="left" vertical="center" indent="1"/>
    </xf>
    <xf numFmtId="0" fontId="9" fillId="38" borderId="8" applyNumberFormat="0" applyProtection="0">
      <alignment horizontal="left" vertical="center" indent="1"/>
    </xf>
    <xf numFmtId="0" fontId="9" fillId="38" borderId="8" applyNumberFormat="0" applyProtection="0">
      <alignment horizontal="left" vertical="top" indent="1"/>
    </xf>
    <xf numFmtId="0" fontId="9" fillId="30" borderId="8" applyNumberFormat="0" applyProtection="0">
      <alignment horizontal="left" vertical="center" indent="1"/>
    </xf>
    <xf numFmtId="0" fontId="9" fillId="30" borderId="8" applyNumberFormat="0" applyProtection="0">
      <alignment horizontal="left" vertical="top" indent="1"/>
    </xf>
    <xf numFmtId="0" fontId="9" fillId="10" borderId="8" applyNumberFormat="0" applyProtection="0">
      <alignment horizontal="left" vertical="center" indent="1"/>
    </xf>
    <xf numFmtId="0" fontId="9" fillId="10" borderId="8" applyNumberFormat="0" applyProtection="0">
      <alignment horizontal="left" vertical="top" indent="1"/>
    </xf>
    <xf numFmtId="0" fontId="9" fillId="37" borderId="8" applyNumberFormat="0" applyProtection="0">
      <alignment horizontal="left" vertical="center" indent="1"/>
    </xf>
    <xf numFmtId="0" fontId="9" fillId="37" borderId="8" applyNumberFormat="0" applyProtection="0">
      <alignment horizontal="left" vertical="top" indent="1"/>
    </xf>
    <xf numFmtId="0" fontId="9" fillId="39" borderId="6" applyNumberFormat="0">
      <protection locked="0"/>
    </xf>
    <xf numFmtId="4" fontId="22" fillId="14" borderId="8" applyNumberFormat="0" applyProtection="0">
      <alignment vertical="center"/>
    </xf>
    <xf numFmtId="4" fontId="24" fillId="14" borderId="8" applyNumberFormat="0" applyProtection="0">
      <alignment vertical="center"/>
    </xf>
    <xf numFmtId="4" fontId="22" fillId="14" borderId="8" applyNumberFormat="0" applyProtection="0">
      <alignment horizontal="left" vertical="center" indent="1"/>
    </xf>
    <xf numFmtId="0" fontId="22" fillId="14" borderId="8" applyNumberFormat="0" applyProtection="0">
      <alignment horizontal="left" vertical="top" indent="1"/>
    </xf>
    <xf numFmtId="4" fontId="22" fillId="37" borderId="8" applyNumberFormat="0" applyProtection="0">
      <alignment horizontal="right" vertical="center"/>
    </xf>
    <xf numFmtId="4" fontId="24" fillId="37" borderId="8" applyNumberFormat="0" applyProtection="0">
      <alignment horizontal="right" vertical="center"/>
    </xf>
    <xf numFmtId="4" fontId="22" fillId="30" borderId="8" applyNumberFormat="0" applyProtection="0">
      <alignment horizontal="left" vertical="center" indent="1"/>
    </xf>
    <xf numFmtId="0" fontId="22" fillId="30" borderId="8" applyNumberFormat="0" applyProtection="0">
      <alignment horizontal="left" vertical="top" indent="1"/>
    </xf>
    <xf numFmtId="4" fontId="25" fillId="40" borderId="0" applyNumberFormat="0" applyProtection="0">
      <alignment horizontal="left" vertical="center" indent="1"/>
    </xf>
    <xf numFmtId="4" fontId="26" fillId="37" borderId="8" applyNumberFormat="0" applyProtection="0">
      <alignment horizontal="right" vertical="center"/>
    </xf>
    <xf numFmtId="0" fontId="27" fillId="0" borderId="0" applyNumberForma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applyFont="0" applyFill="0" applyBorder="0" applyAlignment="0" applyProtection="0"/>
    <xf numFmtId="0" fontId="8" fillId="0" borderId="0"/>
    <xf numFmtId="0" fontId="31" fillId="0" borderId="0"/>
    <xf numFmtId="0" fontId="8" fillId="0" borderId="0"/>
    <xf numFmtId="0" fontId="31" fillId="0" borderId="0"/>
    <xf numFmtId="0" fontId="31" fillId="0" borderId="0"/>
    <xf numFmtId="0" fontId="8" fillId="0" borderId="0" applyFont="0" applyFill="0" applyBorder="0" applyAlignment="0" applyProtection="0"/>
    <xf numFmtId="0" fontId="31" fillId="0" borderId="0"/>
    <xf numFmtId="0" fontId="31"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xf numFmtId="0" fontId="8" fillId="0" borderId="0" applyFont="0" applyFill="0" applyBorder="0" applyAlignment="0" applyProtection="0"/>
    <xf numFmtId="0" fontId="31" fillId="0" borderId="0"/>
    <xf numFmtId="0" fontId="8" fillId="0" borderId="0"/>
    <xf numFmtId="0" fontId="8" fillId="0" borderId="0" applyFont="0" applyFill="0" applyBorder="0" applyAlignment="0" applyProtection="0"/>
    <xf numFmtId="0" fontId="15" fillId="0" borderId="0"/>
    <xf numFmtId="0" fontId="8" fillId="0" borderId="0" applyFont="0" applyFill="0" applyBorder="0" applyAlignment="0" applyProtection="0"/>
    <xf numFmtId="0" fontId="5" fillId="49" borderId="0" applyNumberFormat="0" applyBorder="0" applyAlignment="0" applyProtection="0"/>
    <xf numFmtId="0" fontId="22" fillId="30" borderId="0" applyNumberFormat="0" applyBorder="0" applyAlignment="0" applyProtection="0"/>
    <xf numFmtId="0" fontId="12" fillId="4"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22" fillId="30"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22" fillId="11" borderId="0" applyNumberFormat="0" applyBorder="0" applyAlignment="0" applyProtection="0"/>
    <xf numFmtId="0" fontId="12" fillId="5"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22" fillId="11"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22" fillId="14" borderId="0" applyNumberFormat="0" applyBorder="0" applyAlignment="0" applyProtection="0"/>
    <xf numFmtId="0" fontId="12" fillId="6"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22" fillId="14"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1" borderId="0" applyNumberFormat="0" applyBorder="0" applyAlignment="0" applyProtection="0"/>
    <xf numFmtId="0" fontId="22" fillId="39" borderId="0" applyNumberFormat="0" applyBorder="0" applyAlignment="0" applyProtection="0"/>
    <xf numFmtId="0" fontId="12" fillId="7"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22" fillId="39"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5" borderId="0" applyNumberFormat="0" applyBorder="0" applyAlignment="0" applyProtection="0"/>
    <xf numFmtId="0" fontId="22" fillId="10" borderId="0" applyNumberFormat="0" applyBorder="0" applyAlignment="0" applyProtection="0"/>
    <xf numFmtId="0" fontId="12" fillId="8"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22" fillId="10"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9" borderId="0" applyNumberFormat="0" applyBorder="0" applyAlignment="0" applyProtection="0"/>
    <xf numFmtId="0" fontId="22" fillId="5" borderId="0" applyNumberFormat="0" applyBorder="0" applyAlignment="0" applyProtection="0"/>
    <xf numFmtId="0" fontId="12" fillId="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22" fillId="5"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50" borderId="0" applyNumberFormat="0" applyBorder="0" applyAlignment="0" applyProtection="0"/>
    <xf numFmtId="0" fontId="22" fillId="38" borderId="0" applyNumberFormat="0" applyBorder="0" applyAlignment="0" applyProtection="0"/>
    <xf numFmtId="0" fontId="12" fillId="1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22" fillId="38"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4" borderId="0" applyNumberFormat="0" applyBorder="0" applyAlignment="0" applyProtection="0"/>
    <xf numFmtId="0" fontId="22" fillId="11" borderId="0" applyNumberFormat="0" applyBorder="0" applyAlignment="0" applyProtection="0"/>
    <xf numFmtId="0" fontId="12" fillId="1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22" fillId="11"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4" borderId="0" applyNumberFormat="0" applyBorder="0" applyAlignment="0" applyProtection="0"/>
    <xf numFmtId="0" fontId="5" fillId="58" borderId="0" applyNumberFormat="0" applyBorder="0" applyAlignment="0" applyProtection="0"/>
    <xf numFmtId="0" fontId="22" fillId="34" borderId="0" applyNumberFormat="0" applyBorder="0" applyAlignment="0" applyProtection="0"/>
    <xf numFmtId="0" fontId="12" fillId="12"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22" fillId="34"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58" borderId="0" applyNumberFormat="0" applyBorder="0" applyAlignment="0" applyProtection="0"/>
    <xf numFmtId="0" fontId="5" fillId="62" borderId="0" applyNumberFormat="0" applyBorder="0" applyAlignment="0" applyProtection="0"/>
    <xf numFmtId="0" fontId="22" fillId="72" borderId="0" applyNumberFormat="0" applyBorder="0" applyAlignment="0" applyProtection="0"/>
    <xf numFmtId="0" fontId="12" fillId="7"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22" fillId="7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6" borderId="0" applyNumberFormat="0" applyBorder="0" applyAlignment="0" applyProtection="0"/>
    <xf numFmtId="0" fontId="22" fillId="38" borderId="0" applyNumberFormat="0" applyBorder="0" applyAlignment="0" applyProtection="0"/>
    <xf numFmtId="0" fontId="12" fillId="10"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22" fillId="38"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70" borderId="0" applyNumberFormat="0" applyBorder="0" applyAlignment="0" applyProtection="0"/>
    <xf numFmtId="0" fontId="22" fillId="9" borderId="0" applyNumberFormat="0" applyBorder="0" applyAlignment="0" applyProtection="0"/>
    <xf numFmtId="0" fontId="12" fillId="13"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22" fillId="9"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7" fillId="51" borderId="0" applyNumberFormat="0" applyBorder="0" applyAlignment="0" applyProtection="0"/>
    <xf numFmtId="0" fontId="32" fillId="38" borderId="0" applyNumberFormat="0" applyBorder="0" applyAlignment="0" applyProtection="0"/>
    <xf numFmtId="0" fontId="16" fillId="73" borderId="0" applyNumberFormat="0" applyBorder="0" applyAlignment="0" applyProtection="0"/>
    <xf numFmtId="0" fontId="7" fillId="55" borderId="0" applyNumberFormat="0" applyBorder="0" applyAlignment="0" applyProtection="0"/>
    <xf numFmtId="0" fontId="32" fillId="11" borderId="0" applyNumberFormat="0" applyBorder="0" applyAlignment="0" applyProtection="0"/>
    <xf numFmtId="0" fontId="16" fillId="11" borderId="0" applyNumberFormat="0" applyBorder="0" applyAlignment="0" applyProtection="0"/>
    <xf numFmtId="0" fontId="7" fillId="59" borderId="0" applyNumberFormat="0" applyBorder="0" applyAlignment="0" applyProtection="0"/>
    <xf numFmtId="0" fontId="32" fillId="34" borderId="0" applyNumberFormat="0" applyBorder="0" applyAlignment="0" applyProtection="0"/>
    <xf numFmtId="0" fontId="16" fillId="12" borderId="0" applyNumberFormat="0" applyBorder="0" applyAlignment="0" applyProtection="0"/>
    <xf numFmtId="0" fontId="7" fillId="63" borderId="0" applyNumberFormat="0" applyBorder="0" applyAlignment="0" applyProtection="0"/>
    <xf numFmtId="0" fontId="32" fillId="72" borderId="0" applyNumberFormat="0" applyBorder="0" applyAlignment="0" applyProtection="0"/>
    <xf numFmtId="0" fontId="16" fillId="74" borderId="0" applyNumberFormat="0" applyBorder="0" applyAlignment="0" applyProtection="0"/>
    <xf numFmtId="0" fontId="7" fillId="67" borderId="0" applyNumberFormat="0" applyBorder="0" applyAlignment="0" applyProtection="0"/>
    <xf numFmtId="0" fontId="32" fillId="38" borderId="0" applyNumberFormat="0" applyBorder="0" applyAlignment="0" applyProtection="0"/>
    <xf numFmtId="0" fontId="16" fillId="75" borderId="0" applyNumberFormat="0" applyBorder="0" applyAlignment="0" applyProtection="0"/>
    <xf numFmtId="0" fontId="7" fillId="71" borderId="0" applyNumberFormat="0" applyBorder="0" applyAlignment="0" applyProtection="0"/>
    <xf numFmtId="0" fontId="32" fillId="9" borderId="0" applyNumberFormat="0" applyBorder="0" applyAlignment="0" applyProtection="0"/>
    <xf numFmtId="0" fontId="16" fillId="32"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47" fillId="42" borderId="0" applyNumberFormat="0" applyBorder="0" applyAlignment="0" applyProtection="0"/>
    <xf numFmtId="0" fontId="48" fillId="45" borderId="13" applyNumberFormat="0" applyAlignment="0" applyProtection="0"/>
    <xf numFmtId="0" fontId="33" fillId="76" borderId="19" applyNumberFormat="0" applyAlignment="0" applyProtection="0"/>
    <xf numFmtId="0" fontId="33" fillId="76" borderId="19" applyNumberFormat="0" applyAlignment="0" applyProtection="0"/>
    <xf numFmtId="0" fontId="6" fillId="46" borderId="16" applyNumberFormat="0" applyAlignment="0" applyProtection="0"/>
    <xf numFmtId="43" fontId="5"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0" fontId="15"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43" fontId="12" fillId="0" borderId="0" applyFont="0" applyFill="0" applyBorder="0" applyAlignment="0" applyProtection="0"/>
    <xf numFmtId="0" fontId="15" fillId="0" borderId="0" applyFont="0" applyFill="0" applyBorder="0" applyAlignment="0" applyProtection="0"/>
    <xf numFmtId="170" fontId="8"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8"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170" fontId="8" fillId="0" borderId="0" applyFont="0" applyFill="0" applyBorder="0" applyAlignment="0" applyProtection="0"/>
    <xf numFmtId="43" fontId="15" fillId="0" borderId="0" applyFont="0" applyFill="0" applyBorder="0" applyAlignment="0" applyProtection="0"/>
    <xf numFmtId="170"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44" fontId="8" fillId="0" borderId="0" applyFont="0" applyFill="0" applyBorder="0" applyAlignment="0" applyProtection="0"/>
    <xf numFmtId="173" fontId="34" fillId="0" borderId="0" applyFont="0" applyFill="0" applyBorder="0" applyAlignment="0" applyProtection="0"/>
    <xf numFmtId="0" fontId="49"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50" fillId="41" borderId="0" applyNumberFormat="0" applyBorder="0" applyAlignment="0" applyProtection="0"/>
    <xf numFmtId="0" fontId="51" fillId="0" borderId="10" applyNumberFormat="0" applyFill="0" applyAlignment="0" applyProtection="0"/>
    <xf numFmtId="0" fontId="52" fillId="0" borderId="11" applyNumberFormat="0" applyFill="0" applyAlignment="0" applyProtection="0"/>
    <xf numFmtId="0" fontId="53" fillId="0" borderId="12" applyNumberFormat="0" applyFill="0" applyAlignment="0" applyProtection="0"/>
    <xf numFmtId="0" fontId="37" fillId="0" borderId="20" applyNumberFormat="0" applyFill="0" applyAlignment="0" applyProtection="0"/>
    <xf numFmtId="0" fontId="37" fillId="0" borderId="20"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5" fillId="44" borderId="13" applyNumberFormat="0" applyAlignment="0" applyProtection="0"/>
    <xf numFmtId="0" fontId="42" fillId="25" borderId="19" applyNumberFormat="0" applyAlignment="0" applyProtection="0"/>
    <xf numFmtId="0" fontId="42" fillId="25" borderId="19" applyNumberFormat="0" applyAlignment="0" applyProtection="0"/>
    <xf numFmtId="169" fontId="43" fillId="77" borderId="21" applyNumberFormat="0" applyBorder="0" applyAlignment="0"/>
    <xf numFmtId="174" fontId="56" fillId="79" borderId="0"/>
    <xf numFmtId="0" fontId="57" fillId="0" borderId="15" applyNumberFormat="0" applyFill="0" applyAlignment="0" applyProtection="0"/>
    <xf numFmtId="0" fontId="58" fillId="43" borderId="0" applyNumberFormat="0" applyBorder="0" applyAlignment="0" applyProtection="0"/>
    <xf numFmtId="0" fontId="8" fillId="0" borderId="0"/>
    <xf numFmtId="0" fontId="8" fillId="0" borderId="0"/>
    <xf numFmtId="0" fontId="5" fillId="0" borderId="0"/>
    <xf numFmtId="0" fontId="15" fillId="0" borderId="0"/>
    <xf numFmtId="0" fontId="8" fillId="0" borderId="0" applyFont="0" applyFill="0" applyBorder="0" applyAlignment="0" applyProtection="0"/>
    <xf numFmtId="0" fontId="5" fillId="0" borderId="0"/>
    <xf numFmtId="0" fontId="5" fillId="0" borderId="0"/>
    <xf numFmtId="0" fontId="8" fillId="0" borderId="0"/>
    <xf numFmtId="0" fontId="5" fillId="0" borderId="0"/>
    <xf numFmtId="0" fontId="8" fillId="0" borderId="0"/>
    <xf numFmtId="0" fontId="5" fillId="0" borderId="0"/>
    <xf numFmtId="0" fontId="8" fillId="0" borderId="0"/>
    <xf numFmtId="0" fontId="8"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alignment vertical="top"/>
    </xf>
    <xf numFmtId="0" fontId="5" fillId="0" borderId="0"/>
    <xf numFmtId="0" fontId="8" fillId="0" borderId="0" applyFont="0" applyFill="0" applyBorder="0" applyAlignment="0" applyProtection="0"/>
    <xf numFmtId="0" fontId="5" fillId="0" borderId="0"/>
    <xf numFmtId="0" fontId="8" fillId="0" borderId="0"/>
    <xf numFmtId="0" fontId="13" fillId="0" borderId="0"/>
    <xf numFmtId="0" fontId="5"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applyFont="0" applyFill="0" applyBorder="0" applyAlignment="0" applyProtection="0"/>
    <xf numFmtId="0" fontId="5" fillId="0" borderId="0"/>
    <xf numFmtId="0" fontId="8" fillId="0" borderId="0"/>
    <xf numFmtId="0" fontId="8" fillId="0" borderId="0"/>
    <xf numFmtId="0" fontId="8" fillId="0" borderId="0"/>
    <xf numFmtId="0" fontId="14" fillId="0" borderId="0"/>
    <xf numFmtId="0" fontId="14" fillId="0" borderId="0"/>
    <xf numFmtId="0" fontId="5" fillId="0" borderId="0"/>
    <xf numFmtId="0" fontId="8" fillId="0" borderId="0"/>
    <xf numFmtId="0" fontId="5" fillId="0" borderId="0"/>
    <xf numFmtId="0" fontId="5" fillId="0" borderId="0"/>
    <xf numFmtId="0" fontId="14" fillId="0" borderId="0"/>
    <xf numFmtId="0" fontId="5" fillId="0" borderId="0"/>
    <xf numFmtId="0" fontId="8" fillId="0" borderId="0"/>
    <xf numFmtId="0" fontId="5" fillId="0" borderId="0"/>
    <xf numFmtId="0" fontId="8" fillId="0" borderId="0"/>
    <xf numFmtId="0" fontId="14" fillId="0" borderId="0"/>
    <xf numFmtId="0" fontId="8" fillId="0" borderId="0" applyFont="0" applyFill="0" applyBorder="0" applyAlignment="0" applyProtection="0"/>
    <xf numFmtId="0" fontId="8" fillId="0" borderId="0"/>
    <xf numFmtId="0" fontId="8" fillId="0" borderId="0" applyFont="0" applyFill="0" applyBorder="0" applyAlignment="0" applyProtection="0"/>
    <xf numFmtId="0" fontId="13" fillId="0" borderId="0"/>
    <xf numFmtId="0" fontId="5" fillId="0" borderId="0"/>
    <xf numFmtId="0" fontId="8" fillId="0" borderId="0" applyFont="0" applyFill="0" applyBorder="0" applyAlignment="0" applyProtection="0"/>
    <xf numFmtId="0" fontId="5" fillId="47" borderId="17" applyNumberFormat="0" applyFont="0" applyAlignment="0" applyProtection="0"/>
    <xf numFmtId="0" fontId="8" fillId="24" borderId="5"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8" fillId="24" borderId="5"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 fillId="47" borderId="17" applyNumberFormat="0" applyFont="0" applyAlignment="0" applyProtection="0"/>
    <xf numFmtId="0" fontId="59" fillId="45" borderId="14" applyNumberFormat="0" applyAlignment="0" applyProtection="0"/>
    <xf numFmtId="0" fontId="44" fillId="76" borderId="22" applyNumberFormat="0" applyAlignment="0" applyProtection="0"/>
    <xf numFmtId="0" fontId="44" fillId="76" borderId="22"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4" fontId="20" fillId="29" borderId="8" applyNumberFormat="0" applyProtection="0">
      <alignment vertical="center"/>
    </xf>
    <xf numFmtId="4" fontId="20" fillId="29" borderId="8" applyNumberFormat="0" applyProtection="0">
      <alignment vertical="center"/>
    </xf>
    <xf numFmtId="4" fontId="21" fillId="29" borderId="8" applyNumberFormat="0" applyProtection="0">
      <alignment vertical="center"/>
    </xf>
    <xf numFmtId="4" fontId="21" fillId="29" borderId="8" applyNumberFormat="0" applyProtection="0">
      <alignment vertical="center"/>
    </xf>
    <xf numFmtId="4" fontId="20" fillId="29" borderId="8" applyNumberFormat="0" applyProtection="0">
      <alignment horizontal="left" vertical="center" indent="1"/>
    </xf>
    <xf numFmtId="4" fontId="20" fillId="29" borderId="8" applyNumberFormat="0" applyProtection="0">
      <alignment horizontal="left" vertical="center" indent="1"/>
    </xf>
    <xf numFmtId="0" fontId="20" fillId="29" borderId="8" applyNumberFormat="0" applyProtection="0">
      <alignment horizontal="left" vertical="top" indent="1"/>
    </xf>
    <xf numFmtId="0" fontId="20" fillId="29" borderId="8" applyNumberFormat="0" applyProtection="0">
      <alignment horizontal="left" vertical="top" indent="1"/>
    </xf>
    <xf numFmtId="4" fontId="22" fillId="5" borderId="8" applyNumberFormat="0" applyProtection="0">
      <alignment horizontal="right" vertical="center"/>
    </xf>
    <xf numFmtId="4" fontId="22" fillId="5" borderId="8" applyNumberFormat="0" applyProtection="0">
      <alignment horizontal="right" vertical="center"/>
    </xf>
    <xf numFmtId="4" fontId="22" fillId="5" borderId="8" applyNumberFormat="0" applyProtection="0">
      <alignment horizontal="right" vertical="center"/>
    </xf>
    <xf numFmtId="4" fontId="22" fillId="11" borderId="8" applyNumberFormat="0" applyProtection="0">
      <alignment horizontal="right" vertical="center"/>
    </xf>
    <xf numFmtId="4" fontId="22" fillId="11" borderId="8" applyNumberFormat="0" applyProtection="0">
      <alignment horizontal="right" vertical="center"/>
    </xf>
    <xf numFmtId="4" fontId="22" fillId="11" borderId="8" applyNumberFormat="0" applyProtection="0">
      <alignment horizontal="right" vertical="center"/>
    </xf>
    <xf numFmtId="4" fontId="22" fillId="31" borderId="8" applyNumberFormat="0" applyProtection="0">
      <alignment horizontal="right" vertical="center"/>
    </xf>
    <xf numFmtId="4" fontId="22" fillId="31" borderId="8" applyNumberFormat="0" applyProtection="0">
      <alignment horizontal="right" vertical="center"/>
    </xf>
    <xf numFmtId="4" fontId="22" fillId="31" borderId="8" applyNumberFormat="0" applyProtection="0">
      <alignment horizontal="right" vertical="center"/>
    </xf>
    <xf numFmtId="4" fontId="22" fillId="13" borderId="8" applyNumberFormat="0" applyProtection="0">
      <alignment horizontal="right" vertical="center"/>
    </xf>
    <xf numFmtId="4" fontId="22" fillId="13" borderId="8" applyNumberFormat="0" applyProtection="0">
      <alignment horizontal="right" vertical="center"/>
    </xf>
    <xf numFmtId="4" fontId="22" fillId="13" borderId="8" applyNumberFormat="0" applyProtection="0">
      <alignment horizontal="right" vertical="center"/>
    </xf>
    <xf numFmtId="4" fontId="22" fillId="32" borderId="8" applyNumberFormat="0" applyProtection="0">
      <alignment horizontal="right" vertical="center"/>
    </xf>
    <xf numFmtId="4" fontId="22" fillId="32" borderId="8" applyNumberFormat="0" applyProtection="0">
      <alignment horizontal="right" vertical="center"/>
    </xf>
    <xf numFmtId="4" fontId="22" fillId="32" borderId="8" applyNumberFormat="0" applyProtection="0">
      <alignment horizontal="right" vertical="center"/>
    </xf>
    <xf numFmtId="4" fontId="22" fillId="33" borderId="8" applyNumberFormat="0" applyProtection="0">
      <alignment horizontal="right" vertical="center"/>
    </xf>
    <xf numFmtId="4" fontId="22" fillId="33" borderId="8" applyNumberFormat="0" applyProtection="0">
      <alignment horizontal="right" vertical="center"/>
    </xf>
    <xf numFmtId="4" fontId="22" fillId="33" borderId="8" applyNumberFormat="0" applyProtection="0">
      <alignment horizontal="right" vertical="center"/>
    </xf>
    <xf numFmtId="4" fontId="22" fillId="34" borderId="8" applyNumberFormat="0" applyProtection="0">
      <alignment horizontal="right" vertical="center"/>
    </xf>
    <xf numFmtId="4" fontId="22" fillId="34" borderId="8" applyNumberFormat="0" applyProtection="0">
      <alignment horizontal="right" vertical="center"/>
    </xf>
    <xf numFmtId="4" fontId="22" fillId="34" borderId="8" applyNumberFormat="0" applyProtection="0">
      <alignment horizontal="right" vertical="center"/>
    </xf>
    <xf numFmtId="4" fontId="22" fillId="35" borderId="8" applyNumberFormat="0" applyProtection="0">
      <alignment horizontal="right" vertical="center"/>
    </xf>
    <xf numFmtId="4" fontId="22" fillId="35" borderId="8" applyNumberFormat="0" applyProtection="0">
      <alignment horizontal="right" vertical="center"/>
    </xf>
    <xf numFmtId="4" fontId="22" fillId="35" borderId="8" applyNumberFormat="0" applyProtection="0">
      <alignment horizontal="right" vertical="center"/>
    </xf>
    <xf numFmtId="4" fontId="22" fillId="12" borderId="8" applyNumberFormat="0" applyProtection="0">
      <alignment horizontal="right" vertical="center"/>
    </xf>
    <xf numFmtId="4" fontId="22" fillId="12" borderId="8" applyNumberFormat="0" applyProtection="0">
      <alignment horizontal="right" vertical="center"/>
    </xf>
    <xf numFmtId="4" fontId="22" fillId="12" borderId="8" applyNumberFormat="0" applyProtection="0">
      <alignment horizontal="right" vertical="center"/>
    </xf>
    <xf numFmtId="4" fontId="20" fillId="36" borderId="9" applyNumberFormat="0" applyProtection="0">
      <alignment horizontal="left" vertical="center" indent="1"/>
    </xf>
    <xf numFmtId="4" fontId="22" fillId="37" borderId="0" applyNumberFormat="0" applyProtection="0">
      <alignment horizontal="left" vertical="center" indent="1"/>
    </xf>
    <xf numFmtId="4" fontId="22" fillId="30" borderId="8" applyNumberFormat="0" applyProtection="0">
      <alignment horizontal="right" vertical="center"/>
    </xf>
    <xf numFmtId="4" fontId="22" fillId="30" borderId="8" applyNumberFormat="0" applyProtection="0">
      <alignment horizontal="right" vertical="center"/>
    </xf>
    <xf numFmtId="4" fontId="22" fillId="30" borderId="8" applyNumberFormat="0" applyProtection="0">
      <alignment horizontal="right" vertical="center"/>
    </xf>
    <xf numFmtId="4" fontId="22" fillId="37" borderId="0" applyNumberFormat="0" applyProtection="0">
      <alignment horizontal="left" vertical="center" indent="1"/>
    </xf>
    <xf numFmtId="4" fontId="22" fillId="30" borderId="0"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center"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8" borderId="8" applyNumberFormat="0" applyProtection="0">
      <alignment horizontal="left" vertical="top"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center"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30" borderId="8" applyNumberFormat="0" applyProtection="0">
      <alignment horizontal="left" vertical="top"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center"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10" borderId="8" applyNumberFormat="0" applyProtection="0">
      <alignment horizontal="left" vertical="top"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center"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7" borderId="8" applyNumberFormat="0" applyProtection="0">
      <alignment horizontal="left" vertical="top" indent="1"/>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8" fillId="39" borderId="6" applyNumberFormat="0">
      <protection locked="0"/>
    </xf>
    <xf numFmtId="0" fontId="45" fillId="38" borderId="23" applyBorder="0"/>
    <xf numFmtId="0" fontId="45" fillId="38" borderId="23" applyBorder="0"/>
    <xf numFmtId="4" fontId="22" fillId="14" borderId="8" applyNumberFormat="0" applyProtection="0">
      <alignment vertical="center"/>
    </xf>
    <xf numFmtId="4" fontId="22" fillId="14" borderId="8" applyNumberFormat="0" applyProtection="0">
      <alignment vertical="center"/>
    </xf>
    <xf numFmtId="4" fontId="22" fillId="14" borderId="8" applyNumberFormat="0" applyProtection="0">
      <alignment vertical="center"/>
    </xf>
    <xf numFmtId="4" fontId="24" fillId="14" borderId="8" applyNumberFormat="0" applyProtection="0">
      <alignment vertical="center"/>
    </xf>
    <xf numFmtId="4" fontId="24" fillId="14" borderId="8" applyNumberFormat="0" applyProtection="0">
      <alignment vertical="center"/>
    </xf>
    <xf numFmtId="4" fontId="22" fillId="14" borderId="8" applyNumberFormat="0" applyProtection="0">
      <alignment horizontal="left" vertical="center" indent="1"/>
    </xf>
    <xf numFmtId="4" fontId="22" fillId="14" borderId="8" applyNumberFormat="0" applyProtection="0">
      <alignment horizontal="left" vertical="center" indent="1"/>
    </xf>
    <xf numFmtId="4" fontId="22" fillId="14" borderId="8" applyNumberFormat="0" applyProtection="0">
      <alignment horizontal="left" vertical="center" indent="1"/>
    </xf>
    <xf numFmtId="0" fontId="22" fillId="14" borderId="8" applyNumberFormat="0" applyProtection="0">
      <alignment horizontal="left" vertical="top" indent="1"/>
    </xf>
    <xf numFmtId="0" fontId="22" fillId="14" borderId="8" applyNumberFormat="0" applyProtection="0">
      <alignment horizontal="left" vertical="top" indent="1"/>
    </xf>
    <xf numFmtId="0" fontId="22" fillId="14" borderId="8" applyNumberFormat="0" applyProtection="0">
      <alignment horizontal="left" vertical="top" indent="1"/>
    </xf>
    <xf numFmtId="4" fontId="22" fillId="37" borderId="8" applyNumberFormat="0" applyProtection="0">
      <alignment horizontal="right" vertical="center"/>
    </xf>
    <xf numFmtId="4" fontId="22" fillId="37" borderId="8" applyNumberFormat="0" applyProtection="0">
      <alignment horizontal="right" vertical="center"/>
    </xf>
    <xf numFmtId="4" fontId="22" fillId="37" borderId="8" applyNumberFormat="0" applyProtection="0">
      <alignment horizontal="right" vertical="center"/>
    </xf>
    <xf numFmtId="4" fontId="24" fillId="37" borderId="8" applyNumberFormat="0" applyProtection="0">
      <alignment horizontal="right" vertical="center"/>
    </xf>
    <xf numFmtId="4" fontId="24" fillId="37" borderId="8" applyNumberFormat="0" applyProtection="0">
      <alignment horizontal="right" vertical="center"/>
    </xf>
    <xf numFmtId="4" fontId="22" fillId="30" borderId="8" applyNumberFormat="0" applyProtection="0">
      <alignment horizontal="left" vertical="center" indent="1"/>
    </xf>
    <xf numFmtId="4" fontId="22" fillId="30" borderId="8" applyNumberFormat="0" applyProtection="0">
      <alignment horizontal="left" vertical="center" indent="1"/>
    </xf>
    <xf numFmtId="4" fontId="22" fillId="30" borderId="8" applyNumberFormat="0" applyProtection="0">
      <alignment horizontal="left" vertical="center" indent="1"/>
    </xf>
    <xf numFmtId="0" fontId="22" fillId="30" borderId="8" applyNumberFormat="0" applyProtection="0">
      <alignment horizontal="left" vertical="top" indent="1"/>
    </xf>
    <xf numFmtId="0" fontId="22" fillId="30" borderId="8" applyNumberFormat="0" applyProtection="0">
      <alignment horizontal="left" vertical="top" indent="1"/>
    </xf>
    <xf numFmtId="0" fontId="22" fillId="30" borderId="8" applyNumberFormat="0" applyProtection="0">
      <alignment horizontal="left" vertical="top" indent="1"/>
    </xf>
    <xf numFmtId="0" fontId="11" fillId="78" borderId="6"/>
    <xf numFmtId="0" fontId="11" fillId="78" borderId="6"/>
    <xf numFmtId="0" fontId="11" fillId="78" borderId="6"/>
    <xf numFmtId="4" fontId="26" fillId="37" borderId="8" applyNumberFormat="0" applyProtection="0">
      <alignment horizontal="right" vertical="center"/>
    </xf>
    <xf numFmtId="4" fontId="26" fillId="37" borderId="8" applyNumberFormat="0" applyProtection="0">
      <alignment horizontal="right" vertical="center"/>
    </xf>
    <xf numFmtId="0" fontId="30"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46" fillId="0" borderId="0" applyNumberFormat="0" applyFill="0" applyBorder="0" applyAlignment="0" applyProtection="0"/>
    <xf numFmtId="0" fontId="60" fillId="0" borderId="18" applyNumberFormat="0" applyFill="0" applyAlignment="0" applyProtection="0"/>
    <xf numFmtId="0" fontId="17" fillId="0" borderId="24" applyNumberFormat="0" applyFill="0" applyAlignment="0" applyProtection="0"/>
    <xf numFmtId="0" fontId="17" fillId="0" borderId="24" applyNumberFormat="0" applyFill="0" applyAlignment="0" applyProtection="0"/>
    <xf numFmtId="0" fontId="29" fillId="0" borderId="0" applyNumberFormat="0" applyFill="0" applyBorder="0" applyAlignment="0" applyProtection="0"/>
    <xf numFmtId="0" fontId="30" fillId="0" borderId="0"/>
    <xf numFmtId="0" fontId="30" fillId="0" borderId="0"/>
    <xf numFmtId="0" fontId="8" fillId="0" borderId="0" applyFont="0" applyFill="0" applyBorder="0" applyAlignment="0" applyProtection="0"/>
    <xf numFmtId="0" fontId="6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466">
    <xf numFmtId="0" fontId="0" fillId="0" borderId="0" xfId="0"/>
    <xf numFmtId="0" fontId="10" fillId="0" borderId="0" xfId="0" applyFont="1"/>
    <xf numFmtId="0" fontId="10" fillId="0" borderId="0" xfId="0" applyFont="1" applyAlignment="1">
      <alignment vertical="center"/>
    </xf>
    <xf numFmtId="0" fontId="62" fillId="0" borderId="0" xfId="0" applyFont="1" applyAlignment="1">
      <alignment vertical="center"/>
    </xf>
    <xf numFmtId="0" fontId="63" fillId="0" borderId="0" xfId="824" applyFont="1" applyAlignment="1">
      <alignment vertical="center"/>
    </xf>
    <xf numFmtId="0" fontId="10" fillId="0" borderId="0" xfId="0" applyFont="1" applyAlignment="1">
      <alignment horizontal="left" vertical="center" indent="5"/>
    </xf>
    <xf numFmtId="0" fontId="45" fillId="0" borderId="0" xfId="1" quotePrefix="1" applyFont="1" applyBorder="1" applyAlignment="1">
      <alignment wrapText="1"/>
    </xf>
    <xf numFmtId="165" fontId="66" fillId="2" borderId="3" xfId="1" applyNumberFormat="1" applyFont="1" applyFill="1" applyBorder="1" applyAlignment="1">
      <alignment horizontal="left"/>
    </xf>
    <xf numFmtId="0" fontId="67" fillId="0" borderId="0" xfId="0" applyFont="1" applyAlignment="1">
      <alignment vertical="center"/>
    </xf>
    <xf numFmtId="0" fontId="69" fillId="0" borderId="26" xfId="1" applyFont="1" applyFill="1" applyBorder="1"/>
    <xf numFmtId="0" fontId="45" fillId="3" borderId="2" xfId="1" applyFont="1" applyFill="1" applyBorder="1"/>
    <xf numFmtId="0" fontId="66" fillId="3" borderId="3" xfId="1" applyFont="1" applyFill="1" applyBorder="1"/>
    <xf numFmtId="0" fontId="66" fillId="3" borderId="3" xfId="1" applyFont="1" applyFill="1" applyBorder="1" applyAlignment="1"/>
    <xf numFmtId="0" fontId="66" fillId="3" borderId="3" xfId="1" applyFont="1" applyFill="1" applyBorder="1" applyAlignment="1">
      <alignment horizontal="center"/>
    </xf>
    <xf numFmtId="0" fontId="66" fillId="3" borderId="0" xfId="1" applyFont="1" applyFill="1" applyBorder="1"/>
    <xf numFmtId="0" fontId="66" fillId="0" borderId="0" xfId="1" applyFont="1" applyFill="1" applyBorder="1"/>
    <xf numFmtId="0" fontId="11" fillId="0" borderId="0" xfId="1" applyFont="1"/>
    <xf numFmtId="0" fontId="45" fillId="0" borderId="0" xfId="1" applyFont="1"/>
    <xf numFmtId="0" fontId="45" fillId="0" borderId="0" xfId="1" applyFont="1" applyAlignment="1"/>
    <xf numFmtId="0" fontId="45" fillId="0" borderId="0" xfId="1" applyFont="1" applyAlignment="1">
      <alignment horizontal="center"/>
    </xf>
    <xf numFmtId="0" fontId="68" fillId="0" borderId="0" xfId="1" applyFont="1"/>
    <xf numFmtId="0" fontId="45" fillId="0" borderId="0" xfId="1" applyFont="1" applyBorder="1"/>
    <xf numFmtId="0" fontId="45" fillId="0" borderId="2" xfId="1" applyFont="1" applyBorder="1"/>
    <xf numFmtId="176" fontId="66" fillId="2" borderId="3" xfId="1" applyNumberFormat="1" applyFont="1" applyFill="1" applyBorder="1"/>
    <xf numFmtId="0" fontId="11" fillId="82" borderId="0" xfId="1" applyFont="1" applyFill="1" applyAlignment="1"/>
    <xf numFmtId="0" fontId="11" fillId="0" borderId="0" xfId="1" applyFont="1" applyAlignment="1"/>
    <xf numFmtId="0" fontId="11" fillId="0" borderId="0" xfId="1" applyFont="1" applyAlignment="1">
      <alignment horizontal="center"/>
    </xf>
    <xf numFmtId="0" fontId="11" fillId="0" borderId="0" xfId="1" applyFont="1" applyBorder="1"/>
    <xf numFmtId="9" fontId="11" fillId="0" borderId="0" xfId="825" applyFont="1" applyBorder="1"/>
    <xf numFmtId="0" fontId="11" fillId="0" borderId="0" xfId="1" applyFont="1" applyFill="1"/>
    <xf numFmtId="0" fontId="66" fillId="0" borderId="0" xfId="1" applyFont="1" applyFill="1" applyBorder="1" applyAlignment="1"/>
    <xf numFmtId="0" fontId="66" fillId="0" borderId="0" xfId="1" applyFont="1" applyFill="1" applyBorder="1" applyAlignment="1">
      <alignment horizontal="center"/>
    </xf>
    <xf numFmtId="0" fontId="66" fillId="3" borderId="0" xfId="1" applyFont="1" applyFill="1" applyBorder="1" applyAlignment="1">
      <alignment horizontal="center"/>
    </xf>
    <xf numFmtId="176" fontId="66" fillId="2" borderId="3" xfId="1" applyNumberFormat="1" applyFont="1" applyFill="1" applyBorder="1" applyAlignment="1">
      <alignment horizontal="centerContinuous"/>
    </xf>
    <xf numFmtId="0" fontId="66" fillId="2" borderId="2" xfId="1" applyFont="1" applyFill="1" applyBorder="1"/>
    <xf numFmtId="0" fontId="66" fillId="2" borderId="3" xfId="1" applyFont="1" applyFill="1" applyBorder="1"/>
    <xf numFmtId="0" fontId="66" fillId="2" borderId="3" xfId="1" applyFont="1" applyFill="1" applyBorder="1" applyAlignment="1"/>
    <xf numFmtId="0" fontId="66" fillId="2" borderId="3" xfId="1" applyFont="1" applyFill="1" applyBorder="1" applyAlignment="1">
      <alignment horizontal="center"/>
    </xf>
    <xf numFmtId="0" fontId="66" fillId="2" borderId="0" xfId="1" applyFont="1" applyFill="1" applyBorder="1"/>
    <xf numFmtId="0" fontId="11" fillId="0" borderId="0" xfId="1" applyFont="1" applyAlignment="1">
      <alignment vertical="center"/>
    </xf>
    <xf numFmtId="0" fontId="68" fillId="0" borderId="0" xfId="1" applyFont="1" applyBorder="1" applyAlignment="1">
      <alignment horizontal="center" vertical="center" wrapText="1"/>
    </xf>
    <xf numFmtId="0" fontId="68" fillId="0" borderId="26" xfId="1" applyFont="1" applyBorder="1" applyAlignment="1">
      <alignment horizontal="center" vertical="center"/>
    </xf>
    <xf numFmtId="0" fontId="45" fillId="3" borderId="0" xfId="1" applyFont="1" applyFill="1" applyBorder="1" applyAlignment="1">
      <alignment horizontal="center" vertical="center" wrapText="1"/>
    </xf>
    <xf numFmtId="0" fontId="68" fillId="3" borderId="0" xfId="1" applyFont="1" applyFill="1" applyBorder="1" applyAlignment="1">
      <alignment horizontal="center" vertical="center"/>
    </xf>
    <xf numFmtId="0" fontId="11" fillId="0" borderId="30" xfId="1" applyFont="1" applyBorder="1" applyAlignment="1">
      <alignment vertical="center"/>
    </xf>
    <xf numFmtId="0" fontId="11" fillId="0" borderId="25" xfId="1" applyFont="1" applyBorder="1"/>
    <xf numFmtId="0" fontId="11" fillId="0" borderId="0" xfId="1" applyFont="1" applyBorder="1" applyAlignment="1"/>
    <xf numFmtId="0" fontId="11" fillId="0" borderId="0" xfId="1" applyFont="1" applyBorder="1" applyAlignment="1">
      <alignment horizontal="center"/>
    </xf>
    <xf numFmtId="0" fontId="68" fillId="0" borderId="0" xfId="1" applyFont="1" applyBorder="1" applyAlignment="1">
      <alignment horizontal="center"/>
    </xf>
    <xf numFmtId="0" fontId="11" fillId="3" borderId="0" xfId="1" applyFont="1" applyFill="1" applyBorder="1" applyAlignment="1">
      <alignment horizontal="center"/>
    </xf>
    <xf numFmtId="0" fontId="68" fillId="3" borderId="0" xfId="1" applyFont="1" applyFill="1" applyBorder="1" applyAlignment="1">
      <alignment horizontal="center"/>
    </xf>
    <xf numFmtId="0" fontId="11" fillId="0" borderId="29" xfId="1" applyFont="1" applyBorder="1"/>
    <xf numFmtId="0" fontId="4" fillId="0" borderId="0" xfId="1" applyFont="1" applyBorder="1" applyAlignment="1">
      <alignment horizontal="center"/>
    </xf>
    <xf numFmtId="0" fontId="4" fillId="3" borderId="0" xfId="1" applyFont="1" applyFill="1" applyBorder="1" applyAlignment="1">
      <alignment horizontal="center"/>
    </xf>
    <xf numFmtId="0" fontId="45" fillId="3" borderId="25" xfId="1" applyFont="1" applyFill="1" applyBorder="1"/>
    <xf numFmtId="0" fontId="11" fillId="3" borderId="0" xfId="1" applyFont="1" applyFill="1" applyBorder="1"/>
    <xf numFmtId="0" fontId="11" fillId="3" borderId="0" xfId="1" applyFont="1" applyFill="1" applyBorder="1" applyAlignment="1"/>
    <xf numFmtId="166" fontId="71" fillId="0" borderId="0" xfId="1" applyNumberFormat="1" applyFont="1" applyBorder="1" applyAlignment="1"/>
    <xf numFmtId="166" fontId="71" fillId="0" borderId="26" xfId="1" applyNumberFormat="1" applyFont="1" applyBorder="1" applyAlignment="1"/>
    <xf numFmtId="166" fontId="71" fillId="3" borderId="0" xfId="1" applyNumberFormat="1" applyFont="1" applyFill="1" applyBorder="1" applyAlignment="1"/>
    <xf numFmtId="166" fontId="11" fillId="0" borderId="0" xfId="1" applyNumberFormat="1" applyFont="1" applyBorder="1" applyAlignment="1"/>
    <xf numFmtId="0" fontId="11" fillId="0" borderId="29" xfId="1" applyFont="1" applyFill="1" applyBorder="1" applyAlignment="1">
      <alignment wrapText="1"/>
    </xf>
    <xf numFmtId="0" fontId="11" fillId="0" borderId="29" xfId="1" applyFont="1" applyFill="1" applyBorder="1"/>
    <xf numFmtId="0" fontId="11" fillId="3" borderId="0" xfId="1" quotePrefix="1" applyFont="1" applyFill="1" applyBorder="1" applyAlignment="1">
      <alignment horizontal="center"/>
    </xf>
    <xf numFmtId="0" fontId="45" fillId="3" borderId="0" xfId="1" quotePrefix="1" applyFont="1" applyFill="1" applyBorder="1" applyAlignment="1">
      <alignment horizontal="center"/>
    </xf>
    <xf numFmtId="0" fontId="11" fillId="0" borderId="0" xfId="1" quotePrefix="1" applyFont="1" applyBorder="1" applyAlignment="1">
      <alignment horizontal="center"/>
    </xf>
    <xf numFmtId="165" fontId="71" fillId="0" borderId="0" xfId="1" applyNumberFormat="1" applyFont="1" applyBorder="1" applyAlignment="1"/>
    <xf numFmtId="165" fontId="72" fillId="0" borderId="0" xfId="1" applyNumberFormat="1" applyFont="1" applyBorder="1" applyAlignment="1"/>
    <xf numFmtId="165" fontId="72" fillId="0" borderId="26" xfId="1" applyNumberFormat="1" applyFont="1" applyBorder="1" applyAlignment="1"/>
    <xf numFmtId="165" fontId="72" fillId="3" borderId="0" xfId="1" applyNumberFormat="1" applyFont="1" applyFill="1" applyBorder="1" applyAlignment="1"/>
    <xf numFmtId="165" fontId="71" fillId="0" borderId="26" xfId="1" applyNumberFormat="1" applyFont="1" applyBorder="1" applyAlignment="1"/>
    <xf numFmtId="165" fontId="71" fillId="3" borderId="0" xfId="1" applyNumberFormat="1" applyFont="1" applyFill="1" applyBorder="1" applyAlignment="1"/>
    <xf numFmtId="0" fontId="45" fillId="0" borderId="25" xfId="1" applyFont="1" applyBorder="1"/>
    <xf numFmtId="0" fontId="45" fillId="0" borderId="0" xfId="1" applyFont="1" applyBorder="1" applyAlignment="1"/>
    <xf numFmtId="165" fontId="45" fillId="0" borderId="3" xfId="1" applyNumberFormat="1" applyFont="1" applyFill="1" applyBorder="1" applyAlignment="1"/>
    <xf numFmtId="165" fontId="45" fillId="0" borderId="4" xfId="1" applyNumberFormat="1" applyFont="1" applyFill="1" applyBorder="1" applyAlignment="1"/>
    <xf numFmtId="165" fontId="45" fillId="3" borderId="0" xfId="1" applyNumberFormat="1" applyFont="1" applyFill="1" applyBorder="1" applyAlignment="1"/>
    <xf numFmtId="166" fontId="45" fillId="0" borderId="3" xfId="1" applyNumberFormat="1" applyFont="1" applyFill="1" applyBorder="1" applyAlignment="1"/>
    <xf numFmtId="0" fontId="45" fillId="0" borderId="29" xfId="1" applyFont="1" applyFill="1" applyBorder="1"/>
    <xf numFmtId="165" fontId="11" fillId="0" borderId="0" xfId="1" applyNumberFormat="1" applyFont="1" applyBorder="1" applyAlignment="1"/>
    <xf numFmtId="165" fontId="11" fillId="3" borderId="0" xfId="1" applyNumberFormat="1" applyFont="1" applyFill="1" applyBorder="1" applyAlignment="1"/>
    <xf numFmtId="165" fontId="11" fillId="3" borderId="26" xfId="1" applyNumberFormat="1" applyFont="1" applyFill="1" applyBorder="1" applyAlignment="1"/>
    <xf numFmtId="165" fontId="45" fillId="0" borderId="3" xfId="1" applyNumberFormat="1" applyFont="1" applyBorder="1" applyAlignment="1"/>
    <xf numFmtId="165" fontId="45" fillId="0" borderId="4" xfId="1" applyNumberFormat="1" applyFont="1" applyBorder="1" applyAlignment="1"/>
    <xf numFmtId="166" fontId="45" fillId="0" borderId="3" xfId="1" applyNumberFormat="1" applyFont="1" applyBorder="1" applyAlignment="1"/>
    <xf numFmtId="165" fontId="71" fillId="82" borderId="0" xfId="1" applyNumberFormat="1" applyFont="1" applyFill="1" applyBorder="1" applyAlignment="1"/>
    <xf numFmtId="165" fontId="71" fillId="82" borderId="26" xfId="1" applyNumberFormat="1" applyFont="1" applyFill="1" applyBorder="1" applyAlignment="1"/>
    <xf numFmtId="0" fontId="45" fillId="0" borderId="0" xfId="1" applyFont="1" applyBorder="1" applyAlignment="1">
      <alignment horizontal="center"/>
    </xf>
    <xf numFmtId="0" fontId="45" fillId="3" borderId="0" xfId="1" applyFont="1" applyFill="1" applyBorder="1" applyAlignment="1">
      <alignment horizontal="center"/>
    </xf>
    <xf numFmtId="165" fontId="11" fillId="0" borderId="0" xfId="1" applyNumberFormat="1" applyFont="1" applyFill="1" applyBorder="1" applyAlignment="1"/>
    <xf numFmtId="165" fontId="11" fillId="0" borderId="26" xfId="1" applyNumberFormat="1" applyFont="1" applyFill="1" applyBorder="1" applyAlignment="1"/>
    <xf numFmtId="0" fontId="45" fillId="3" borderId="0" xfId="1" applyFont="1" applyFill="1" applyBorder="1"/>
    <xf numFmtId="0" fontId="45" fillId="3" borderId="0" xfId="1" applyFont="1" applyFill="1" applyBorder="1" applyAlignment="1"/>
    <xf numFmtId="0" fontId="11" fillId="0" borderId="0" xfId="1" quotePrefix="1" applyFont="1" applyBorder="1"/>
    <xf numFmtId="0" fontId="11" fillId="0" borderId="25" xfId="1" quotePrefix="1" applyFont="1" applyFill="1" applyBorder="1" applyAlignment="1">
      <alignment horizontal="left" wrapText="1"/>
    </xf>
    <xf numFmtId="0" fontId="45" fillId="0" borderId="25" xfId="1" quotePrefix="1" applyFont="1" applyBorder="1" applyAlignment="1">
      <alignment horizontal="left" wrapText="1"/>
    </xf>
    <xf numFmtId="0" fontId="66" fillId="2" borderId="25" xfId="1" applyFont="1" applyFill="1" applyBorder="1"/>
    <xf numFmtId="0" fontId="66" fillId="2" borderId="0" xfId="1" applyFont="1" applyFill="1" applyBorder="1" applyAlignment="1"/>
    <xf numFmtId="0" fontId="66" fillId="2" borderId="0" xfId="1" applyFont="1" applyFill="1" applyBorder="1" applyAlignment="1">
      <alignment horizontal="center"/>
    </xf>
    <xf numFmtId="165" fontId="66" fillId="2" borderId="0" xfId="1" applyNumberFormat="1" applyFont="1" applyFill="1" applyBorder="1" applyAlignment="1">
      <alignment horizontal="right"/>
    </xf>
    <xf numFmtId="165" fontId="66" fillId="2" borderId="26" xfId="1" applyNumberFormat="1" applyFont="1" applyFill="1" applyBorder="1" applyAlignment="1">
      <alignment horizontal="right"/>
    </xf>
    <xf numFmtId="165" fontId="66" fillId="3" borderId="0" xfId="1" applyNumberFormat="1" applyFont="1" applyFill="1" applyBorder="1" applyAlignment="1">
      <alignment horizontal="right"/>
    </xf>
    <xf numFmtId="165" fontId="45" fillId="0" borderId="3" xfId="1" applyNumberFormat="1" applyFont="1" applyFill="1" applyBorder="1" applyAlignment="1">
      <alignment horizontal="right"/>
    </xf>
    <xf numFmtId="0" fontId="45" fillId="0" borderId="29" xfId="1" applyFont="1" applyBorder="1"/>
    <xf numFmtId="0" fontId="45" fillId="0" borderId="25" xfId="1" applyFont="1" applyFill="1" applyBorder="1"/>
    <xf numFmtId="165" fontId="66" fillId="0" borderId="0" xfId="1" applyNumberFormat="1" applyFont="1" applyFill="1" applyBorder="1" applyAlignment="1">
      <alignment horizontal="right"/>
    </xf>
    <xf numFmtId="165" fontId="66" fillId="0" borderId="26" xfId="1" applyNumberFormat="1" applyFont="1" applyFill="1" applyBorder="1" applyAlignment="1">
      <alignment horizontal="right"/>
    </xf>
    <xf numFmtId="0" fontId="45" fillId="0" borderId="0" xfId="1" applyFont="1" applyFill="1"/>
    <xf numFmtId="0" fontId="11" fillId="0" borderId="0" xfId="1" applyFont="1" applyFill="1" applyBorder="1"/>
    <xf numFmtId="0" fontId="11" fillId="0" borderId="0" xfId="1" applyFont="1" applyFill="1" applyBorder="1" applyAlignment="1"/>
    <xf numFmtId="0" fontId="11" fillId="0" borderId="0" xfId="1" applyFont="1" applyFill="1" applyBorder="1" applyAlignment="1">
      <alignment horizontal="center"/>
    </xf>
    <xf numFmtId="165" fontId="66" fillId="2" borderId="3" xfId="1" applyNumberFormat="1" applyFont="1" applyFill="1" applyBorder="1" applyAlignment="1">
      <alignment horizontal="right"/>
    </xf>
    <xf numFmtId="165" fontId="66" fillId="2" borderId="4" xfId="1" applyNumberFormat="1" applyFont="1" applyFill="1" applyBorder="1" applyAlignment="1">
      <alignment horizontal="right"/>
    </xf>
    <xf numFmtId="0" fontId="4" fillId="0" borderId="25" xfId="0" applyFont="1" applyBorder="1"/>
    <xf numFmtId="165" fontId="71" fillId="0" borderId="0" xfId="1" applyNumberFormat="1" applyFont="1" applyFill="1" applyBorder="1" applyAlignment="1"/>
    <xf numFmtId="165" fontId="11" fillId="80" borderId="0" xfId="1" applyNumberFormat="1" applyFont="1" applyFill="1" applyBorder="1" applyAlignment="1"/>
    <xf numFmtId="165" fontId="11" fillId="0" borderId="3" xfId="1" applyNumberFormat="1" applyFont="1" applyFill="1" applyBorder="1" applyAlignment="1"/>
    <xf numFmtId="0" fontId="11" fillId="0" borderId="25" xfId="1" applyFont="1" applyFill="1" applyBorder="1"/>
    <xf numFmtId="0" fontId="45" fillId="0" borderId="0" xfId="1" quotePrefix="1" applyFont="1" applyBorder="1"/>
    <xf numFmtId="0" fontId="45" fillId="81" borderId="0" xfId="1" applyFont="1" applyFill="1"/>
    <xf numFmtId="165" fontId="11" fillId="3" borderId="0" xfId="823" applyNumberFormat="1" applyFont="1" applyFill="1" applyBorder="1" applyAlignment="1"/>
    <xf numFmtId="167" fontId="11" fillId="0" borderId="0" xfId="1" applyNumberFormat="1" applyFont="1" applyFill="1" applyBorder="1" applyAlignment="1">
      <alignment horizontal="center"/>
    </xf>
    <xf numFmtId="165" fontId="11" fillId="0" borderId="0" xfId="823" applyNumberFormat="1" applyFont="1" applyFill="1" applyBorder="1" applyAlignment="1"/>
    <xf numFmtId="0" fontId="45" fillId="0" borderId="0" xfId="1" applyFont="1" applyFill="1" applyBorder="1"/>
    <xf numFmtId="0" fontId="11" fillId="0" borderId="29" xfId="1" applyFont="1" applyFill="1" applyBorder="1" applyAlignment="1">
      <alignment horizontal="left" wrapText="1"/>
    </xf>
    <xf numFmtId="0" fontId="66" fillId="2" borderId="27" xfId="1" applyFont="1" applyFill="1" applyBorder="1"/>
    <xf numFmtId="0" fontId="66" fillId="2" borderId="1" xfId="1" applyFont="1" applyFill="1" applyBorder="1"/>
    <xf numFmtId="0" fontId="66" fillId="2" borderId="1" xfId="1" applyFont="1" applyFill="1" applyBorder="1" applyAlignment="1"/>
    <xf numFmtId="0" fontId="66" fillId="2" borderId="1" xfId="1" applyFont="1" applyFill="1" applyBorder="1" applyAlignment="1">
      <alignment horizontal="center"/>
    </xf>
    <xf numFmtId="165" fontId="66" fillId="2" borderId="1" xfId="1" applyNumberFormat="1" applyFont="1" applyFill="1" applyBorder="1" applyAlignment="1">
      <alignment horizontal="right"/>
    </xf>
    <xf numFmtId="165" fontId="66" fillId="2" borderId="28" xfId="1" applyNumberFormat="1" applyFont="1" applyFill="1" applyBorder="1" applyAlignment="1">
      <alignment horizontal="right"/>
    </xf>
    <xf numFmtId="0" fontId="45" fillId="0" borderId="31" xfId="1" applyFont="1" applyFill="1" applyBorder="1"/>
    <xf numFmtId="167" fontId="74" fillId="0" borderId="0" xfId="1" applyNumberFormat="1" applyFont="1" applyFill="1" applyBorder="1" applyAlignment="1"/>
    <xf numFmtId="167" fontId="71" fillId="0" borderId="0" xfId="1" applyNumberFormat="1" applyFont="1" applyFill="1" applyBorder="1" applyAlignment="1"/>
    <xf numFmtId="165" fontId="11" fillId="0" borderId="0" xfId="1" applyNumberFormat="1" applyFont="1"/>
    <xf numFmtId="175" fontId="66" fillId="2" borderId="3" xfId="1" applyNumberFormat="1" applyFont="1" applyFill="1" applyBorder="1"/>
    <xf numFmtId="175" fontId="66" fillId="0" borderId="0" xfId="1" applyNumberFormat="1" applyFont="1" applyFill="1" applyBorder="1" applyAlignment="1">
      <alignment horizontal="right"/>
    </xf>
    <xf numFmtId="175" fontId="71" fillId="0" borderId="0" xfId="1" applyNumberFormat="1" applyFont="1" applyFill="1" applyBorder="1" applyAlignment="1">
      <alignment horizontal="right"/>
    </xf>
    <xf numFmtId="0" fontId="45" fillId="0" borderId="27" xfId="1" applyFont="1" applyFill="1" applyBorder="1"/>
    <xf numFmtId="0" fontId="45" fillId="0" borderId="1" xfId="1" applyFont="1" applyFill="1" applyBorder="1"/>
    <xf numFmtId="0" fontId="66" fillId="0" borderId="1" xfId="1" applyFont="1" applyFill="1" applyBorder="1" applyAlignment="1"/>
    <xf numFmtId="0" fontId="66" fillId="0" borderId="1" xfId="1" applyFont="1" applyFill="1" applyBorder="1" applyAlignment="1">
      <alignment horizontal="center"/>
    </xf>
    <xf numFmtId="175" fontId="71" fillId="0" borderId="1" xfId="1" applyNumberFormat="1" applyFont="1" applyFill="1" applyBorder="1" applyAlignment="1">
      <alignment horizontal="right"/>
    </xf>
    <xf numFmtId="175" fontId="66" fillId="0" borderId="1" xfId="1" applyNumberFormat="1" applyFont="1" applyFill="1" applyBorder="1" applyAlignment="1">
      <alignment horizontal="right"/>
    </xf>
    <xf numFmtId="0" fontId="70" fillId="0" borderId="32" xfId="1" applyFont="1" applyBorder="1" applyAlignment="1">
      <alignment vertical="center" wrapText="1"/>
    </xf>
    <xf numFmtId="0" fontId="11" fillId="0" borderId="33" xfId="1" applyFont="1" applyBorder="1" applyAlignment="1">
      <alignment vertical="center"/>
    </xf>
    <xf numFmtId="0" fontId="45" fillId="0" borderId="33" xfId="1" applyFont="1" applyBorder="1" applyAlignment="1">
      <alignment horizontal="center" vertical="center" wrapText="1"/>
    </xf>
    <xf numFmtId="0" fontId="68" fillId="0" borderId="33" xfId="1" applyFont="1" applyBorder="1" applyAlignment="1">
      <alignment horizontal="center" vertical="center" wrapText="1"/>
    </xf>
    <xf numFmtId="0" fontId="68" fillId="0" borderId="26" xfId="1" applyFont="1" applyBorder="1" applyAlignment="1">
      <alignment horizontal="center"/>
    </xf>
    <xf numFmtId="0" fontId="4" fillId="0" borderId="26" xfId="1" applyFont="1" applyBorder="1" applyAlignment="1">
      <alignment horizontal="center"/>
    </xf>
    <xf numFmtId="0" fontId="11" fillId="3" borderId="26" xfId="1" applyFont="1" applyFill="1" applyBorder="1"/>
    <xf numFmtId="0" fontId="45" fillId="3" borderId="26" xfId="1" quotePrefix="1" applyFont="1" applyFill="1" applyBorder="1" applyAlignment="1">
      <alignment horizontal="center"/>
    </xf>
    <xf numFmtId="0" fontId="66" fillId="3" borderId="29" xfId="1" applyFont="1" applyFill="1" applyBorder="1" applyAlignment="1">
      <alignment horizontal="center"/>
    </xf>
    <xf numFmtId="176" fontId="66" fillId="2" borderId="2" xfId="1" applyNumberFormat="1" applyFont="1" applyFill="1" applyBorder="1" applyAlignment="1">
      <alignment horizontal="centerContinuous"/>
    </xf>
    <xf numFmtId="176" fontId="66" fillId="2" borderId="4" xfId="1" applyNumberFormat="1" applyFont="1" applyFill="1" applyBorder="1" applyAlignment="1">
      <alignment horizontal="centerContinuous"/>
    </xf>
    <xf numFmtId="0" fontId="68" fillId="0" borderId="25" xfId="1" applyFont="1" applyBorder="1" applyAlignment="1">
      <alignment horizontal="center" vertical="center" wrapText="1"/>
    </xf>
    <xf numFmtId="0" fontId="68" fillId="0" borderId="25" xfId="1" applyFont="1" applyBorder="1" applyAlignment="1">
      <alignment horizontal="center"/>
    </xf>
    <xf numFmtId="0" fontId="4" fillId="0" borderId="25" xfId="1" applyFont="1" applyBorder="1" applyAlignment="1">
      <alignment horizontal="center"/>
    </xf>
    <xf numFmtId="0" fontId="11" fillId="3" borderId="25" xfId="1" applyFont="1" applyFill="1" applyBorder="1"/>
    <xf numFmtId="166" fontId="71" fillId="0" borderId="25" xfId="1" applyNumberFormat="1" applyFont="1" applyBorder="1" applyAlignment="1"/>
    <xf numFmtId="0" fontId="45" fillId="3" borderId="25" xfId="1" quotePrefix="1" applyFont="1" applyFill="1" applyBorder="1" applyAlignment="1">
      <alignment horizontal="center"/>
    </xf>
    <xf numFmtId="165" fontId="72" fillId="0" borderId="25" xfId="1" applyNumberFormat="1" applyFont="1" applyBorder="1" applyAlignment="1"/>
    <xf numFmtId="165" fontId="71" fillId="0" borderId="25" xfId="1" applyNumberFormat="1" applyFont="1" applyBorder="1" applyAlignment="1"/>
    <xf numFmtId="165" fontId="45" fillId="0" borderId="2" xfId="1" applyNumberFormat="1" applyFont="1" applyFill="1" applyBorder="1" applyAlignment="1"/>
    <xf numFmtId="165" fontId="11" fillId="3" borderId="25" xfId="1" applyNumberFormat="1" applyFont="1" applyFill="1" applyBorder="1" applyAlignment="1"/>
    <xf numFmtId="165" fontId="45" fillId="0" borderId="2" xfId="1" applyNumberFormat="1" applyFont="1" applyBorder="1" applyAlignment="1"/>
    <xf numFmtId="165" fontId="66" fillId="2" borderId="25" xfId="1" applyNumberFormat="1" applyFont="1" applyFill="1" applyBorder="1" applyAlignment="1">
      <alignment horizontal="right"/>
    </xf>
    <xf numFmtId="165" fontId="66" fillId="0" borderId="25" xfId="1" applyNumberFormat="1" applyFont="1" applyFill="1" applyBorder="1" applyAlignment="1">
      <alignment horizontal="right"/>
    </xf>
    <xf numFmtId="165" fontId="11" fillId="0" borderId="25" xfId="1" applyNumberFormat="1" applyFont="1" applyFill="1" applyBorder="1" applyAlignment="1"/>
    <xf numFmtId="165" fontId="11" fillId="3" borderId="25" xfId="823" applyNumberFormat="1" applyFont="1" applyFill="1" applyBorder="1" applyAlignment="1"/>
    <xf numFmtId="0" fontId="11" fillId="3" borderId="29" xfId="1" applyFont="1" applyFill="1" applyBorder="1" applyAlignment="1">
      <alignment horizontal="center"/>
    </xf>
    <xf numFmtId="165" fontId="66" fillId="3" borderId="25" xfId="1" applyNumberFormat="1" applyFont="1" applyFill="1" applyBorder="1" applyAlignment="1">
      <alignment horizontal="right"/>
    </xf>
    <xf numFmtId="0" fontId="45" fillId="0" borderId="0" xfId="1" applyFont="1" applyFill="1" applyAlignment="1">
      <alignment horizontal="center"/>
    </xf>
    <xf numFmtId="0" fontId="11" fillId="0" borderId="0" xfId="1" applyFont="1" applyFill="1" applyAlignment="1">
      <alignment horizontal="center"/>
    </xf>
    <xf numFmtId="0" fontId="66" fillId="3" borderId="4" xfId="1" applyFont="1" applyFill="1" applyBorder="1" applyAlignment="1">
      <alignment horizontal="center"/>
    </xf>
    <xf numFmtId="9" fontId="11" fillId="0" borderId="0" xfId="825" applyFont="1" applyFill="1" applyBorder="1"/>
    <xf numFmtId="176" fontId="66" fillId="0" borderId="0" xfId="1" applyNumberFormat="1" applyFont="1" applyFill="1" applyBorder="1" applyAlignment="1">
      <alignment horizontal="centerContinuous"/>
    </xf>
    <xf numFmtId="166" fontId="11" fillId="0" borderId="25" xfId="1" applyNumberFormat="1" applyFont="1" applyBorder="1" applyAlignment="1"/>
    <xf numFmtId="166" fontId="11" fillId="0" borderId="26" xfId="1" applyNumberFormat="1" applyFont="1" applyBorder="1" applyAlignment="1"/>
    <xf numFmtId="166" fontId="45" fillId="0" borderId="2" xfId="1" applyNumberFormat="1" applyFont="1" applyFill="1" applyBorder="1" applyAlignment="1"/>
    <xf numFmtId="166" fontId="45" fillId="0" borderId="4" xfId="1" applyNumberFormat="1" applyFont="1" applyFill="1" applyBorder="1" applyAlignment="1"/>
    <xf numFmtId="166" fontId="45" fillId="0" borderId="2" xfId="1" applyNumberFormat="1" applyFont="1" applyBorder="1" applyAlignment="1"/>
    <xf numFmtId="166" fontId="45" fillId="0" borderId="4" xfId="1" applyNumberFormat="1" applyFont="1" applyBorder="1" applyAlignment="1"/>
    <xf numFmtId="165" fontId="45" fillId="0" borderId="2" xfId="1" applyNumberFormat="1" applyFont="1" applyFill="1" applyBorder="1" applyAlignment="1">
      <alignment horizontal="right"/>
    </xf>
    <xf numFmtId="165" fontId="45" fillId="0" borderId="4" xfId="1" applyNumberFormat="1" applyFont="1" applyFill="1" applyBorder="1" applyAlignment="1">
      <alignment horizontal="right"/>
    </xf>
    <xf numFmtId="165" fontId="66" fillId="3" borderId="27" xfId="1" applyNumberFormat="1" applyFont="1" applyFill="1" applyBorder="1" applyAlignment="1">
      <alignment horizontal="right"/>
    </xf>
    <xf numFmtId="165" fontId="66" fillId="3" borderId="1" xfId="1" applyNumberFormat="1" applyFont="1" applyFill="1" applyBorder="1" applyAlignment="1">
      <alignment horizontal="right"/>
    </xf>
    <xf numFmtId="165" fontId="71" fillId="0" borderId="3" xfId="1" applyNumberFormat="1" applyFont="1" applyBorder="1" applyAlignment="1"/>
    <xf numFmtId="165" fontId="71" fillId="0" borderId="4" xfId="1" applyNumberFormat="1" applyFont="1" applyBorder="1" applyAlignment="1"/>
    <xf numFmtId="165" fontId="11" fillId="0" borderId="0" xfId="1" applyNumberFormat="1" applyFont="1" applyFill="1"/>
    <xf numFmtId="175" fontId="66" fillId="0" borderId="0" xfId="1" applyNumberFormat="1" applyFont="1" applyFill="1" applyBorder="1"/>
    <xf numFmtId="167" fontId="74" fillId="0" borderId="25" xfId="1" applyNumberFormat="1" applyFont="1" applyFill="1" applyBorder="1" applyAlignment="1"/>
    <xf numFmtId="165" fontId="11" fillId="0" borderId="25" xfId="1" applyNumberFormat="1" applyFont="1" applyFill="1" applyBorder="1"/>
    <xf numFmtId="175" fontId="66" fillId="0" borderId="25" xfId="1" applyNumberFormat="1" applyFont="1" applyFill="1" applyBorder="1"/>
    <xf numFmtId="167" fontId="66" fillId="2" borderId="1" xfId="1" applyNumberFormat="1" applyFont="1" applyFill="1" applyBorder="1" applyAlignment="1">
      <alignment horizontal="right"/>
    </xf>
    <xf numFmtId="167" fontId="11" fillId="0" borderId="0" xfId="1" applyNumberFormat="1" applyFont="1" applyBorder="1" applyAlignment="1"/>
    <xf numFmtId="167" fontId="11" fillId="0" borderId="0" xfId="1" applyNumberFormat="1" applyFont="1" applyFill="1" applyBorder="1" applyAlignment="1"/>
    <xf numFmtId="0" fontId="11" fillId="3" borderId="26" xfId="1" applyFont="1" applyFill="1" applyBorder="1" applyAlignment="1">
      <alignment horizontal="center"/>
    </xf>
    <xf numFmtId="0" fontId="66" fillId="3" borderId="26" xfId="1" applyFont="1" applyFill="1" applyBorder="1" applyAlignment="1">
      <alignment horizontal="center"/>
    </xf>
    <xf numFmtId="0" fontId="68" fillId="0" borderId="32" xfId="1" applyFont="1" applyBorder="1" applyAlignment="1">
      <alignment horizontal="center" vertical="center" wrapText="1"/>
    </xf>
    <xf numFmtId="165" fontId="71" fillId="0" borderId="2" xfId="1" applyNumberFormat="1" applyFont="1" applyBorder="1" applyAlignment="1"/>
    <xf numFmtId="165" fontId="66" fillId="2" borderId="2" xfId="1" applyNumberFormat="1" applyFont="1" applyFill="1" applyBorder="1" applyAlignment="1">
      <alignment horizontal="right"/>
    </xf>
    <xf numFmtId="165" fontId="71" fillId="0" borderId="25" xfId="1" applyNumberFormat="1" applyFont="1" applyFill="1" applyBorder="1" applyAlignment="1"/>
    <xf numFmtId="167" fontId="11" fillId="0" borderId="26" xfId="1" applyNumberFormat="1" applyFont="1" applyFill="1" applyBorder="1" applyAlignment="1"/>
    <xf numFmtId="165" fontId="11" fillId="0" borderId="2" xfId="1" applyNumberFormat="1" applyFont="1" applyFill="1" applyBorder="1" applyAlignment="1"/>
    <xf numFmtId="165" fontId="11" fillId="0" borderId="4" xfId="1" applyNumberFormat="1" applyFont="1" applyFill="1" applyBorder="1" applyAlignment="1"/>
    <xf numFmtId="165" fontId="11" fillId="3" borderId="26" xfId="823" applyNumberFormat="1" applyFont="1" applyFill="1" applyBorder="1" applyAlignment="1"/>
    <xf numFmtId="165" fontId="11" fillId="0" borderId="25" xfId="823" applyNumberFormat="1" applyFont="1" applyFill="1" applyBorder="1" applyAlignment="1"/>
    <xf numFmtId="165" fontId="11" fillId="0" borderId="26" xfId="823" applyNumberFormat="1" applyFont="1" applyFill="1" applyBorder="1" applyAlignment="1"/>
    <xf numFmtId="165" fontId="11" fillId="0" borderId="25" xfId="1" applyNumberFormat="1" applyFont="1" applyBorder="1" applyAlignment="1"/>
    <xf numFmtId="165" fontId="11" fillId="0" borderId="26" xfId="1" applyNumberFormat="1" applyFont="1" applyBorder="1" applyAlignment="1"/>
    <xf numFmtId="165" fontId="66" fillId="2" borderId="27" xfId="1" applyNumberFormat="1" applyFont="1" applyFill="1" applyBorder="1" applyAlignment="1">
      <alignment horizontal="right"/>
    </xf>
    <xf numFmtId="165" fontId="66" fillId="0" borderId="32" xfId="1" applyNumberFormat="1" applyFont="1" applyFill="1" applyBorder="1" applyAlignment="1">
      <alignment horizontal="right"/>
    </xf>
    <xf numFmtId="175" fontId="66" fillId="0" borderId="26" xfId="1" applyNumberFormat="1" applyFont="1" applyFill="1" applyBorder="1" applyAlignment="1">
      <alignment horizontal="right"/>
    </xf>
    <xf numFmtId="175" fontId="66" fillId="0" borderId="28" xfId="1" applyNumberFormat="1" applyFont="1" applyFill="1" applyBorder="1" applyAlignment="1">
      <alignment horizontal="right"/>
    </xf>
    <xf numFmtId="0" fontId="11" fillId="0" borderId="29" xfId="1" applyFont="1" applyBorder="1" applyAlignment="1">
      <alignment wrapText="1"/>
    </xf>
    <xf numFmtId="0" fontId="11" fillId="0" borderId="31" xfId="1" applyFont="1" applyBorder="1"/>
    <xf numFmtId="0" fontId="11" fillId="0" borderId="30" xfId="1" applyFont="1" applyBorder="1"/>
    <xf numFmtId="0" fontId="3" fillId="0" borderId="25" xfId="0" applyFont="1" applyBorder="1"/>
    <xf numFmtId="0" fontId="45" fillId="0" borderId="32" xfId="1" applyFont="1" applyFill="1" applyBorder="1"/>
    <xf numFmtId="0" fontId="45" fillId="0" borderId="33" xfId="1" applyFont="1" applyFill="1" applyBorder="1"/>
    <xf numFmtId="0" fontId="66" fillId="0" borderId="33" xfId="1" applyFont="1" applyFill="1" applyBorder="1" applyAlignment="1"/>
    <xf numFmtId="0" fontId="66" fillId="0" borderId="33" xfId="1" applyFont="1" applyFill="1" applyBorder="1" applyAlignment="1">
      <alignment horizontal="center"/>
    </xf>
    <xf numFmtId="175" fontId="66" fillId="0" borderId="33" xfId="1" applyNumberFormat="1" applyFont="1" applyFill="1" applyBorder="1" applyAlignment="1">
      <alignment horizontal="right"/>
    </xf>
    <xf numFmtId="175" fontId="66" fillId="0" borderId="34" xfId="1" applyNumberFormat="1" applyFont="1" applyFill="1" applyBorder="1" applyAlignment="1">
      <alignment horizontal="right"/>
    </xf>
    <xf numFmtId="0" fontId="11" fillId="0" borderId="0" xfId="1" applyFont="1" applyFill="1" applyAlignment="1">
      <alignment horizontal="right"/>
    </xf>
    <xf numFmtId="0" fontId="2" fillId="0" borderId="25" xfId="0" applyFont="1" applyBorder="1"/>
    <xf numFmtId="165" fontId="71" fillId="0" borderId="3" xfId="1" applyNumberFormat="1" applyFont="1" applyFill="1" applyBorder="1" applyAlignment="1"/>
    <xf numFmtId="0" fontId="11" fillId="0" borderId="25" xfId="0" applyFont="1" applyBorder="1" applyAlignment="1">
      <alignment horizontal="left" vertical="center" wrapText="1"/>
    </xf>
    <xf numFmtId="167" fontId="71" fillId="0" borderId="26" xfId="1" applyNumberFormat="1" applyFont="1" applyFill="1" applyBorder="1" applyAlignment="1"/>
    <xf numFmtId="166" fontId="11" fillId="0" borderId="1" xfId="1" applyNumberFormat="1" applyFont="1" applyBorder="1" applyAlignment="1"/>
    <xf numFmtId="166" fontId="11" fillId="0" borderId="28" xfId="1" applyNumberFormat="1" applyFont="1" applyBorder="1" applyAlignment="1"/>
    <xf numFmtId="0" fontId="76" fillId="0" borderId="0" xfId="1" applyFont="1" applyFill="1" applyBorder="1"/>
    <xf numFmtId="0" fontId="77" fillId="3" borderId="2" xfId="1" applyFont="1" applyFill="1" applyBorder="1"/>
    <xf numFmtId="0" fontId="78" fillId="3" borderId="3" xfId="1" applyFont="1" applyFill="1" applyBorder="1"/>
    <xf numFmtId="0" fontId="78" fillId="3" borderId="3" xfId="1" applyFont="1" applyFill="1" applyBorder="1" applyAlignment="1"/>
    <xf numFmtId="0" fontId="78" fillId="3" borderId="3" xfId="1" applyFont="1" applyFill="1" applyBorder="1" applyAlignment="1">
      <alignment horizontal="center"/>
    </xf>
    <xf numFmtId="0" fontId="78" fillId="3" borderId="4" xfId="1" applyFont="1" applyFill="1" applyBorder="1" applyAlignment="1"/>
    <xf numFmtId="0" fontId="78" fillId="0" borderId="0" xfId="1" applyFont="1" applyFill="1" applyBorder="1" applyAlignment="1"/>
    <xf numFmtId="0" fontId="78" fillId="0" borderId="0" xfId="1" applyFont="1" applyFill="1" applyBorder="1"/>
    <xf numFmtId="0" fontId="8" fillId="0" borderId="0" xfId="1" applyFont="1" applyFill="1" applyBorder="1"/>
    <xf numFmtId="0" fontId="77" fillId="0" borderId="0" xfId="1" applyFont="1"/>
    <xf numFmtId="0" fontId="77" fillId="0" borderId="0" xfId="1" applyFont="1" applyAlignment="1"/>
    <xf numFmtId="0" fontId="77" fillId="0" borderId="0" xfId="1" applyFont="1" applyAlignment="1">
      <alignment horizontal="center"/>
    </xf>
    <xf numFmtId="0" fontId="79" fillId="0" borderId="0" xfId="1" applyFont="1"/>
    <xf numFmtId="0" fontId="77" fillId="0" borderId="0" xfId="1" applyFont="1" applyBorder="1"/>
    <xf numFmtId="0" fontId="77" fillId="0" borderId="0" xfId="1" applyFont="1" applyFill="1"/>
    <xf numFmtId="0" fontId="77" fillId="0" borderId="0" xfId="1" applyFont="1" applyFill="1" applyBorder="1"/>
    <xf numFmtId="0" fontId="77" fillId="0" borderId="7" xfId="1" applyFont="1" applyBorder="1"/>
    <xf numFmtId="176" fontId="78" fillId="2" borderId="3" xfId="1" applyNumberFormat="1" applyFont="1" applyFill="1" applyBorder="1"/>
    <xf numFmtId="15" fontId="8" fillId="0" borderId="0" xfId="1" applyNumberFormat="1" applyFont="1" applyFill="1" applyBorder="1" applyAlignment="1">
      <alignment horizontal="center"/>
    </xf>
    <xf numFmtId="10" fontId="8" fillId="0" borderId="0" xfId="825" applyNumberFormat="1" applyFont="1" applyFill="1" applyBorder="1" applyAlignment="1">
      <alignment horizontal="center"/>
    </xf>
    <xf numFmtId="0" fontId="8" fillId="82" borderId="0" xfId="1" applyFont="1" applyFill="1" applyAlignment="1"/>
    <xf numFmtId="0" fontId="8" fillId="0" borderId="0" xfId="1" applyFont="1"/>
    <xf numFmtId="0" fontId="8" fillId="0" borderId="0" xfId="1" applyFont="1" applyAlignment="1"/>
    <xf numFmtId="0" fontId="8" fillId="0" borderId="0" xfId="1" applyFont="1" applyAlignment="1">
      <alignment horizontal="center"/>
    </xf>
    <xf numFmtId="175" fontId="80" fillId="0" borderId="0" xfId="1" applyNumberFormat="1" applyFont="1" applyBorder="1" applyAlignment="1"/>
    <xf numFmtId="0" fontId="8" fillId="0" borderId="0" xfId="1" applyFont="1" applyBorder="1"/>
    <xf numFmtId="0" fontId="8" fillId="0" borderId="0" xfId="1" applyFont="1" applyFill="1"/>
    <xf numFmtId="0" fontId="78" fillId="2" borderId="2" xfId="1" applyFont="1" applyFill="1" applyBorder="1"/>
    <xf numFmtId="0" fontId="78" fillId="2" borderId="3" xfId="1" applyFont="1" applyFill="1" applyBorder="1"/>
    <xf numFmtId="0" fontId="78" fillId="2" borderId="3" xfId="1" applyFont="1" applyFill="1" applyBorder="1" applyAlignment="1"/>
    <xf numFmtId="0" fontId="78" fillId="2" borderId="3" xfId="1" applyFont="1" applyFill="1" applyBorder="1" applyAlignment="1">
      <alignment horizontal="center"/>
    </xf>
    <xf numFmtId="0" fontId="78" fillId="2" borderId="33" xfId="1" applyFont="1" applyFill="1" applyBorder="1" applyAlignment="1">
      <alignment horizontal="center"/>
    </xf>
    <xf numFmtId="176" fontId="78" fillId="2" borderId="2" xfId="1" applyNumberFormat="1" applyFont="1" applyFill="1" applyBorder="1" applyAlignment="1">
      <alignment horizontal="centerContinuous"/>
    </xf>
    <xf numFmtId="176" fontId="78" fillId="2" borderId="3" xfId="1" applyNumberFormat="1" applyFont="1" applyFill="1" applyBorder="1" applyAlignment="1">
      <alignment horizontal="centerContinuous"/>
    </xf>
    <xf numFmtId="176" fontId="78" fillId="2" borderId="4" xfId="1" applyNumberFormat="1" applyFont="1" applyFill="1" applyBorder="1" applyAlignment="1">
      <alignment horizontal="centerContinuous"/>
    </xf>
    <xf numFmtId="0" fontId="78" fillId="3" borderId="29" xfId="1" applyFont="1" applyFill="1" applyBorder="1" applyAlignment="1">
      <alignment horizontal="center"/>
    </xf>
    <xf numFmtId="0" fontId="78" fillId="2" borderId="32" xfId="1" applyFont="1" applyFill="1" applyBorder="1" applyAlignment="1">
      <alignment horizontal="center"/>
    </xf>
    <xf numFmtId="0" fontId="78" fillId="2" borderId="34" xfId="1" applyFont="1" applyFill="1" applyBorder="1" applyAlignment="1">
      <alignment horizontal="center"/>
    </xf>
    <xf numFmtId="0" fontId="78" fillId="2" borderId="6" xfId="1" applyFont="1" applyFill="1" applyBorder="1"/>
    <xf numFmtId="0" fontId="8" fillId="0" borderId="0" xfId="1" applyFont="1" applyFill="1" applyBorder="1" applyAlignment="1">
      <alignment vertical="center"/>
    </xf>
    <xf numFmtId="0" fontId="81" fillId="0" borderId="25" xfId="1" applyFont="1" applyBorder="1" applyAlignment="1">
      <alignment vertical="center"/>
    </xf>
    <xf numFmtId="0" fontId="8" fillId="0" borderId="0" xfId="1" applyFont="1" applyBorder="1" applyAlignment="1">
      <alignment vertical="center"/>
    </xf>
    <xf numFmtId="0" fontId="77" fillId="0" borderId="0" xfId="1" applyFont="1" applyBorder="1" applyAlignment="1">
      <alignment horizontal="center" vertical="center" wrapText="1"/>
    </xf>
    <xf numFmtId="0" fontId="79" fillId="0" borderId="0" xfId="1" applyFont="1" applyBorder="1" applyAlignment="1">
      <alignment horizontal="center" vertical="center" wrapText="1"/>
    </xf>
    <xf numFmtId="0" fontId="79" fillId="0" borderId="0" xfId="1" applyFont="1" applyBorder="1" applyAlignment="1">
      <alignment horizontal="center" vertical="center"/>
    </xf>
    <xf numFmtId="0" fontId="77" fillId="3" borderId="29" xfId="1" applyFont="1" applyFill="1" applyBorder="1" applyAlignment="1">
      <alignment horizontal="center" vertical="center" wrapText="1"/>
    </xf>
    <xf numFmtId="0" fontId="79" fillId="3" borderId="29" xfId="1" applyFont="1" applyFill="1" applyBorder="1" applyAlignment="1">
      <alignment horizontal="center" vertical="center"/>
    </xf>
    <xf numFmtId="0" fontId="79" fillId="0" borderId="25" xfId="1" applyFont="1" applyBorder="1" applyAlignment="1">
      <alignment horizontal="center" vertical="center" wrapText="1"/>
    </xf>
    <xf numFmtId="0" fontId="79" fillId="0" borderId="26" xfId="1" applyFont="1" applyBorder="1" applyAlignment="1">
      <alignment horizontal="center" vertical="center"/>
    </xf>
    <xf numFmtId="0" fontId="8" fillId="0" borderId="0" xfId="1" applyFont="1" applyAlignment="1">
      <alignment vertical="center"/>
    </xf>
    <xf numFmtId="0" fontId="8" fillId="0" borderId="30" xfId="1" applyFont="1" applyBorder="1" applyAlignment="1">
      <alignment vertical="center"/>
    </xf>
    <xf numFmtId="0" fontId="8" fillId="0" borderId="25" xfId="1" applyFont="1" applyBorder="1"/>
    <xf numFmtId="0" fontId="8" fillId="0" borderId="0" xfId="1" applyFont="1" applyBorder="1" applyAlignment="1"/>
    <xf numFmtId="0" fontId="8" fillId="0" borderId="0" xfId="1" applyFont="1" applyBorder="1" applyAlignment="1">
      <alignment horizontal="center"/>
    </xf>
    <xf numFmtId="0" fontId="79" fillId="0" borderId="0" xfId="1" applyFont="1" applyBorder="1" applyAlignment="1">
      <alignment horizontal="center"/>
    </xf>
    <xf numFmtId="0" fontId="8" fillId="3" borderId="29" xfId="1" applyFont="1" applyFill="1" applyBorder="1" applyAlignment="1">
      <alignment horizontal="center"/>
    </xf>
    <xf numFmtId="0" fontId="79" fillId="3" borderId="29" xfId="1" applyFont="1" applyFill="1" applyBorder="1" applyAlignment="1">
      <alignment horizontal="center"/>
    </xf>
    <xf numFmtId="0" fontId="79" fillId="0" borderId="25" xfId="1" applyFont="1" applyBorder="1" applyAlignment="1">
      <alignment horizontal="center"/>
    </xf>
    <xf numFmtId="0" fontId="79" fillId="0" borderId="26" xfId="1" applyFont="1" applyBorder="1" applyAlignment="1">
      <alignment horizontal="center"/>
    </xf>
    <xf numFmtId="0" fontId="8" fillId="0" borderId="29" xfId="1" applyFont="1" applyBorder="1"/>
    <xf numFmtId="0" fontId="10" fillId="0" borderId="0" xfId="1" applyFont="1" applyBorder="1" applyAlignment="1">
      <alignment horizontal="center"/>
    </xf>
    <xf numFmtId="0" fontId="10" fillId="3" borderId="29" xfId="1" applyFont="1" applyFill="1" applyBorder="1" applyAlignment="1">
      <alignment horizontal="center"/>
    </xf>
    <xf numFmtId="0" fontId="10" fillId="0" borderId="25" xfId="1" applyFont="1" applyBorder="1" applyAlignment="1">
      <alignment horizontal="center"/>
    </xf>
    <xf numFmtId="0" fontId="10" fillId="0" borderId="26" xfId="1" applyFont="1" applyBorder="1" applyAlignment="1">
      <alignment horizontal="center"/>
    </xf>
    <xf numFmtId="0" fontId="8" fillId="3" borderId="25" xfId="1" applyFont="1" applyFill="1" applyBorder="1"/>
    <xf numFmtId="0" fontId="8" fillId="3" borderId="0" xfId="1" applyFont="1" applyFill="1" applyBorder="1"/>
    <xf numFmtId="0" fontId="8" fillId="3" borderId="0" xfId="1" applyFont="1" applyFill="1" applyBorder="1" applyAlignment="1"/>
    <xf numFmtId="0" fontId="8" fillId="3" borderId="0" xfId="1" applyFont="1" applyFill="1" applyBorder="1" applyAlignment="1">
      <alignment horizontal="center"/>
    </xf>
    <xf numFmtId="0" fontId="8" fillId="3" borderId="29" xfId="1" applyFont="1" applyFill="1" applyBorder="1"/>
    <xf numFmtId="164" fontId="67" fillId="0" borderId="0" xfId="1" applyNumberFormat="1" applyFont="1" applyBorder="1" applyAlignment="1"/>
    <xf numFmtId="164" fontId="67" fillId="3" borderId="29" xfId="1" applyNumberFormat="1" applyFont="1" applyFill="1" applyBorder="1" applyAlignment="1"/>
    <xf numFmtId="166" fontId="8" fillId="0" borderId="0" xfId="1" applyNumberFormat="1" applyFont="1" applyBorder="1" applyAlignment="1"/>
    <xf numFmtId="0" fontId="8" fillId="0" borderId="29" xfId="1" applyFont="1" applyFill="1" applyBorder="1" applyAlignment="1">
      <alignment wrapText="1"/>
    </xf>
    <xf numFmtId="0" fontId="77" fillId="3" borderId="25" xfId="1" applyFont="1" applyFill="1" applyBorder="1"/>
    <xf numFmtId="0" fontId="77" fillId="3" borderId="0" xfId="1" applyFont="1" applyFill="1" applyBorder="1"/>
    <xf numFmtId="0" fontId="8" fillId="3" borderId="0" xfId="1" quotePrefix="1" applyFont="1" applyFill="1" applyBorder="1" applyAlignment="1">
      <alignment horizontal="center"/>
    </xf>
    <xf numFmtId="0" fontId="77" fillId="3" borderId="0" xfId="1" quotePrefix="1" applyFont="1" applyFill="1" applyBorder="1" applyAlignment="1">
      <alignment horizontal="center"/>
    </xf>
    <xf numFmtId="0" fontId="8" fillId="3" borderId="29" xfId="1" quotePrefix="1" applyFont="1" applyFill="1" applyBorder="1" applyAlignment="1">
      <alignment horizontal="center"/>
    </xf>
    <xf numFmtId="0" fontId="77" fillId="3" borderId="29" xfId="1" quotePrefix="1" applyFont="1" applyFill="1" applyBorder="1" applyAlignment="1">
      <alignment horizontal="center"/>
    </xf>
    <xf numFmtId="0" fontId="8" fillId="0" borderId="29" xfId="1" applyFont="1" applyFill="1" applyBorder="1"/>
    <xf numFmtId="0" fontId="8" fillId="0" borderId="0" xfId="1" quotePrefix="1" applyFont="1" applyBorder="1" applyAlignment="1">
      <alignment horizontal="center"/>
    </xf>
    <xf numFmtId="175" fontId="82" fillId="0" borderId="0" xfId="1" applyNumberFormat="1" applyFont="1" applyBorder="1" applyAlignment="1"/>
    <xf numFmtId="175" fontId="82" fillId="3" borderId="29" xfId="1" applyNumberFormat="1" applyFont="1" applyFill="1" applyBorder="1" applyAlignment="1"/>
    <xf numFmtId="175" fontId="67" fillId="0" borderId="0" xfId="1" applyNumberFormat="1" applyFont="1" applyBorder="1" applyAlignment="1"/>
    <xf numFmtId="175" fontId="67" fillId="3" borderId="29" xfId="1" applyNumberFormat="1" applyFont="1" applyFill="1" applyBorder="1" applyAlignment="1"/>
    <xf numFmtId="0" fontId="8" fillId="0" borderId="25" xfId="1" applyFont="1" applyBorder="1" applyAlignment="1">
      <alignment wrapText="1"/>
    </xf>
    <xf numFmtId="0" fontId="77" fillId="0" borderId="25" xfId="1" applyFont="1" applyBorder="1"/>
    <xf numFmtId="0" fontId="77" fillId="0" borderId="0" xfId="1" applyFont="1" applyBorder="1" applyAlignment="1"/>
    <xf numFmtId="175" fontId="77" fillId="0" borderId="3" xfId="1" applyNumberFormat="1" applyFont="1" applyBorder="1" applyAlignment="1"/>
    <xf numFmtId="175" fontId="77" fillId="3" borderId="29" xfId="1" applyNumberFormat="1" applyFont="1" applyFill="1" applyBorder="1" applyAlignment="1"/>
    <xf numFmtId="166" fontId="8" fillId="0" borderId="2" xfId="1" applyNumberFormat="1" applyFont="1" applyBorder="1" applyAlignment="1"/>
    <xf numFmtId="166" fontId="8" fillId="0" borderId="3" xfId="1" applyNumberFormat="1" applyFont="1" applyBorder="1" applyAlignment="1"/>
    <xf numFmtId="0" fontId="77" fillId="0" borderId="29" xfId="1" applyFont="1" applyBorder="1"/>
    <xf numFmtId="0" fontId="77" fillId="0" borderId="29" xfId="1" applyFont="1" applyFill="1" applyBorder="1"/>
    <xf numFmtId="175" fontId="8" fillId="3" borderId="0" xfId="1" applyNumberFormat="1" applyFont="1" applyFill="1" applyBorder="1" applyAlignment="1"/>
    <xf numFmtId="175" fontId="8" fillId="3" borderId="29" xfId="1" applyNumberFormat="1" applyFont="1" applyFill="1" applyBorder="1" applyAlignment="1"/>
    <xf numFmtId="0" fontId="8" fillId="0" borderId="29" xfId="1" applyFont="1" applyBorder="1" applyAlignment="1">
      <alignment wrapText="1"/>
    </xf>
    <xf numFmtId="0" fontId="77" fillId="3" borderId="25" xfId="110" applyFont="1" applyFill="1" applyBorder="1"/>
    <xf numFmtId="0" fontId="77" fillId="3" borderId="0" xfId="110" applyFont="1" applyFill="1" applyBorder="1"/>
    <xf numFmtId="175" fontId="67" fillId="0" borderId="0" xfId="1" applyNumberFormat="1" applyFont="1" applyFill="1" applyBorder="1" applyAlignment="1"/>
    <xf numFmtId="175" fontId="77" fillId="0" borderId="3" xfId="1" applyNumberFormat="1" applyFont="1" applyFill="1" applyBorder="1" applyAlignment="1"/>
    <xf numFmtId="0" fontId="77" fillId="3" borderId="0" xfId="1" applyFont="1" applyFill="1" applyBorder="1" applyAlignment="1"/>
    <xf numFmtId="0" fontId="77" fillId="3" borderId="0" xfId="1" applyFont="1" applyFill="1" applyBorder="1" applyAlignment="1">
      <alignment horizontal="center"/>
    </xf>
    <xf numFmtId="0" fontId="77" fillId="3" borderId="29" xfId="1" applyFont="1" applyFill="1" applyBorder="1" applyAlignment="1">
      <alignment horizontal="center"/>
    </xf>
    <xf numFmtId="164" fontId="8" fillId="0" borderId="0" xfId="1" applyNumberFormat="1" applyFont="1" applyBorder="1" applyAlignment="1">
      <alignment horizontal="center"/>
    </xf>
    <xf numFmtId="175" fontId="67" fillId="82" borderId="0" xfId="1" applyNumberFormat="1" applyFont="1" applyFill="1" applyBorder="1" applyAlignment="1"/>
    <xf numFmtId="164" fontId="8" fillId="3" borderId="29" xfId="1" applyNumberFormat="1" applyFont="1" applyFill="1" applyBorder="1" applyAlignment="1">
      <alignment horizontal="center"/>
    </xf>
    <xf numFmtId="0" fontId="77" fillId="0" borderId="0" xfId="1" applyFont="1" applyBorder="1" applyAlignment="1">
      <alignment horizontal="center"/>
    </xf>
    <xf numFmtId="175" fontId="77" fillId="82" borderId="3" xfId="1" applyNumberFormat="1" applyFont="1" applyFill="1" applyBorder="1" applyAlignment="1"/>
    <xf numFmtId="0" fontId="77" fillId="3" borderId="25" xfId="110" applyFont="1" applyFill="1" applyBorder="1" applyAlignment="1"/>
    <xf numFmtId="0" fontId="77" fillId="3" borderId="0" xfId="110" applyFont="1" applyFill="1" applyBorder="1" applyAlignment="1"/>
    <xf numFmtId="9" fontId="8" fillId="3" borderId="0" xfId="825" applyFont="1" applyFill="1" applyBorder="1" applyAlignment="1"/>
    <xf numFmtId="0" fontId="8" fillId="0" borderId="0" xfId="1" applyFont="1" applyBorder="1" applyAlignment="1">
      <alignment horizontal="center" wrapText="1"/>
    </xf>
    <xf numFmtId="0" fontId="8" fillId="3" borderId="29" xfId="1" applyFont="1" applyFill="1" applyBorder="1" applyAlignment="1">
      <alignment horizontal="center" wrapText="1"/>
    </xf>
    <xf numFmtId="0" fontId="8" fillId="0" borderId="25" xfId="1" quotePrefix="1" applyFont="1" applyFill="1" applyBorder="1" applyAlignment="1">
      <alignment horizontal="left" wrapText="1"/>
    </xf>
    <xf numFmtId="0" fontId="78" fillId="2" borderId="25" xfId="1" applyFont="1" applyFill="1" applyBorder="1"/>
    <xf numFmtId="0" fontId="78" fillId="2" borderId="0" xfId="1" applyFont="1" applyFill="1" applyBorder="1"/>
    <xf numFmtId="0" fontId="78" fillId="2" borderId="0" xfId="1" applyFont="1" applyFill="1" applyBorder="1" applyAlignment="1"/>
    <xf numFmtId="0" fontId="78" fillId="2" borderId="0" xfId="1" applyFont="1" applyFill="1" applyBorder="1" applyAlignment="1">
      <alignment horizontal="center"/>
    </xf>
    <xf numFmtId="175" fontId="78" fillId="2" borderId="0" xfId="1" applyNumberFormat="1" applyFont="1" applyFill="1" applyBorder="1" applyAlignment="1">
      <alignment horizontal="right"/>
    </xf>
    <xf numFmtId="175" fontId="78" fillId="3" borderId="29" xfId="1" applyNumberFormat="1" applyFont="1" applyFill="1" applyBorder="1" applyAlignment="1">
      <alignment horizontal="right"/>
    </xf>
    <xf numFmtId="0" fontId="77" fillId="0" borderId="25" xfId="1" applyFont="1" applyFill="1" applyBorder="1"/>
    <xf numFmtId="0" fontId="78" fillId="0" borderId="0" xfId="1" applyFont="1" applyFill="1" applyBorder="1" applyAlignment="1">
      <alignment horizontal="center"/>
    </xf>
    <xf numFmtId="175" fontId="78" fillId="0" borderId="0" xfId="1" applyNumberFormat="1" applyFont="1" applyFill="1" applyBorder="1" applyAlignment="1">
      <alignment horizontal="right"/>
    </xf>
    <xf numFmtId="175" fontId="78" fillId="0" borderId="25" xfId="1" applyNumberFormat="1" applyFont="1" applyFill="1" applyBorder="1" applyAlignment="1">
      <alignment horizontal="right"/>
    </xf>
    <xf numFmtId="175" fontId="78" fillId="2" borderId="0" xfId="1" applyNumberFormat="1" applyFont="1" applyFill="1" applyBorder="1"/>
    <xf numFmtId="175" fontId="78" fillId="3" borderId="29" xfId="1" applyNumberFormat="1" applyFont="1" applyFill="1" applyBorder="1"/>
    <xf numFmtId="175" fontId="78" fillId="2" borderId="25" xfId="1" applyNumberFormat="1" applyFont="1" applyFill="1" applyBorder="1"/>
    <xf numFmtId="0" fontId="8" fillId="0" borderId="27" xfId="1" applyFont="1" applyBorder="1"/>
    <xf numFmtId="0" fontId="77" fillId="0" borderId="1" xfId="1" quotePrefix="1" applyFont="1" applyBorder="1" applyAlignment="1">
      <alignment wrapText="1"/>
    </xf>
    <xf numFmtId="0" fontId="8" fillId="0" borderId="1" xfId="1" applyFont="1" applyBorder="1" applyAlignment="1"/>
    <xf numFmtId="0" fontId="8" fillId="0" borderId="1" xfId="1" applyFont="1" applyBorder="1" applyAlignment="1">
      <alignment horizontal="center" wrapText="1"/>
    </xf>
    <xf numFmtId="175" fontId="77" fillId="0" borderId="1" xfId="1" applyNumberFormat="1" applyFont="1" applyFill="1" applyBorder="1" applyAlignment="1">
      <alignment horizontal="right"/>
    </xf>
    <xf numFmtId="175" fontId="77" fillId="3" borderId="29" xfId="1" applyNumberFormat="1" applyFont="1" applyFill="1" applyBorder="1" applyAlignment="1">
      <alignment horizontal="right"/>
    </xf>
    <xf numFmtId="175" fontId="77" fillId="0" borderId="25" xfId="1" applyNumberFormat="1" applyFont="1" applyFill="1" applyBorder="1" applyAlignment="1">
      <alignment horizontal="right"/>
    </xf>
    <xf numFmtId="175" fontId="77" fillId="0" borderId="0" xfId="1" applyNumberFormat="1" applyFont="1" applyFill="1" applyBorder="1" applyAlignment="1">
      <alignment horizontal="right"/>
    </xf>
    <xf numFmtId="0" fontId="77" fillId="0" borderId="31" xfId="1" applyFont="1" applyFill="1" applyBorder="1"/>
    <xf numFmtId="0" fontId="10" fillId="0" borderId="0" xfId="0" applyFont="1" applyBorder="1" applyAlignment="1">
      <alignment vertical="center"/>
    </xf>
    <xf numFmtId="175" fontId="78" fillId="0" borderId="26" xfId="1" applyNumberFormat="1" applyFont="1" applyFill="1" applyBorder="1" applyAlignment="1">
      <alignment horizontal="right"/>
    </xf>
    <xf numFmtId="175" fontId="78" fillId="2" borderId="3" xfId="1" applyNumberFormat="1" applyFont="1" applyFill="1" applyBorder="1"/>
    <xf numFmtId="175" fontId="78" fillId="2" borderId="26" xfId="1" applyNumberFormat="1" applyFont="1" applyFill="1" applyBorder="1"/>
    <xf numFmtId="175" fontId="67" fillId="0" borderId="0" xfId="1" applyNumberFormat="1" applyFont="1" applyFill="1" applyBorder="1" applyAlignment="1">
      <alignment horizontal="right"/>
    </xf>
    <xf numFmtId="175" fontId="78" fillId="82" borderId="25" xfId="1" applyNumberFormat="1" applyFont="1" applyFill="1" applyBorder="1" applyAlignment="1">
      <alignment horizontal="right"/>
    </xf>
    <xf numFmtId="175" fontId="78" fillId="82" borderId="0" xfId="1" applyNumberFormat="1" applyFont="1" applyFill="1" applyBorder="1" applyAlignment="1">
      <alignment horizontal="right"/>
    </xf>
    <xf numFmtId="175" fontId="78" fillId="82" borderId="26" xfId="1" applyNumberFormat="1" applyFont="1" applyFill="1" applyBorder="1" applyAlignment="1">
      <alignment horizontal="right"/>
    </xf>
    <xf numFmtId="175" fontId="78" fillId="0" borderId="27" xfId="1" applyNumberFormat="1" applyFont="1" applyFill="1" applyBorder="1" applyAlignment="1">
      <alignment horizontal="right"/>
    </xf>
    <xf numFmtId="175" fontId="78" fillId="0" borderId="1" xfId="1" applyNumberFormat="1" applyFont="1" applyFill="1" applyBorder="1" applyAlignment="1">
      <alignment horizontal="right"/>
    </xf>
    <xf numFmtId="175" fontId="78" fillId="0" borderId="28" xfId="1" applyNumberFormat="1" applyFont="1" applyFill="1" applyBorder="1" applyAlignment="1">
      <alignment horizontal="right"/>
    </xf>
    <xf numFmtId="0" fontId="78" fillId="3" borderId="26" xfId="1" applyFont="1" applyFill="1" applyBorder="1" applyAlignment="1">
      <alignment horizontal="center"/>
    </xf>
    <xf numFmtId="177" fontId="78" fillId="2" borderId="3" xfId="1" applyNumberFormat="1" applyFont="1" applyFill="1" applyBorder="1"/>
    <xf numFmtId="0" fontId="78" fillId="2" borderId="4" xfId="1" applyFont="1" applyFill="1" applyBorder="1"/>
    <xf numFmtId="0" fontId="77" fillId="3" borderId="0" xfId="1" applyFont="1" applyFill="1"/>
    <xf numFmtId="0" fontId="78" fillId="3" borderId="0" xfId="1" applyFont="1" applyFill="1" applyBorder="1"/>
    <xf numFmtId="0" fontId="78" fillId="3" borderId="0" xfId="1" applyFont="1" applyFill="1" applyBorder="1" applyAlignment="1"/>
    <xf numFmtId="0" fontId="78" fillId="3" borderId="0" xfId="1" applyFont="1" applyFill="1" applyBorder="1" applyAlignment="1">
      <alignment horizontal="center"/>
    </xf>
    <xf numFmtId="175" fontId="78" fillId="3" borderId="0" xfId="1" applyNumberFormat="1" applyFont="1" applyFill="1" applyBorder="1" applyAlignment="1">
      <alignment horizontal="right"/>
    </xf>
    <xf numFmtId="175" fontId="84" fillId="3" borderId="0" xfId="1" applyNumberFormat="1" applyFont="1" applyFill="1" applyBorder="1" applyAlignment="1">
      <alignment horizontal="right"/>
    </xf>
    <xf numFmtId="43" fontId="8" fillId="0" borderId="0" xfId="826" applyFont="1" applyBorder="1" applyAlignment="1">
      <alignment horizontal="center"/>
    </xf>
    <xf numFmtId="178" fontId="8" fillId="0" borderId="0" xfId="1" applyNumberFormat="1" applyFont="1" applyAlignment="1">
      <alignment horizontal="center"/>
    </xf>
    <xf numFmtId="166" fontId="8" fillId="0" borderId="0" xfId="1" applyNumberFormat="1" applyFont="1" applyFill="1" applyBorder="1" applyAlignment="1"/>
    <xf numFmtId="166" fontId="11" fillId="0" borderId="0" xfId="1" applyNumberFormat="1" applyFont="1" applyFill="1" applyBorder="1" applyAlignment="1"/>
    <xf numFmtId="166" fontId="11" fillId="82" borderId="0" xfId="1" applyNumberFormat="1" applyFont="1" applyFill="1" applyBorder="1" applyAlignment="1"/>
    <xf numFmtId="0" fontId="10" fillId="0" borderId="29" xfId="1" applyFont="1" applyFill="1" applyBorder="1" applyAlignment="1">
      <alignment wrapText="1"/>
    </xf>
    <xf numFmtId="0" fontId="10" fillId="0" borderId="29" xfId="1" applyFont="1" applyFill="1" applyBorder="1"/>
    <xf numFmtId="0" fontId="10" fillId="0" borderId="29" xfId="1" applyFont="1" applyFill="1" applyBorder="1" applyAlignment="1">
      <alignment horizontal="left" wrapText="1"/>
    </xf>
    <xf numFmtId="0" fontId="10" fillId="0" borderId="0" xfId="0" applyFont="1" applyFill="1" applyAlignment="1">
      <alignment wrapText="1"/>
    </xf>
    <xf numFmtId="179" fontId="11" fillId="0" borderId="0" xfId="1" applyNumberFormat="1" applyFont="1" applyAlignment="1">
      <alignment horizontal="center"/>
    </xf>
    <xf numFmtId="165" fontId="85" fillId="0" borderId="0" xfId="1" applyNumberFormat="1" applyFont="1" applyFill="1" applyBorder="1" applyAlignment="1">
      <alignment horizontal="right"/>
    </xf>
    <xf numFmtId="0" fontId="86" fillId="0" borderId="0" xfId="1" applyFont="1" applyFill="1" applyBorder="1" applyAlignment="1">
      <alignment horizontal="center" wrapText="1"/>
    </xf>
    <xf numFmtId="165" fontId="45" fillId="3" borderId="0" xfId="1" quotePrefix="1" applyNumberFormat="1" applyFont="1" applyFill="1" applyBorder="1" applyAlignment="1">
      <alignment horizontal="center"/>
    </xf>
    <xf numFmtId="165" fontId="71" fillId="0" borderId="26" xfId="1" applyNumberFormat="1" applyFont="1" applyFill="1" applyBorder="1" applyAlignment="1"/>
    <xf numFmtId="164" fontId="77" fillId="0" borderId="3" xfId="1" applyNumberFormat="1" applyFont="1" applyBorder="1" applyAlignment="1"/>
    <xf numFmtId="0" fontId="87" fillId="0" borderId="0" xfId="0" applyFont="1" applyAlignment="1">
      <alignment vertical="center"/>
    </xf>
    <xf numFmtId="0" fontId="75" fillId="0" borderId="29" xfId="1" applyFont="1" applyFill="1" applyBorder="1" applyAlignment="1">
      <alignment wrapText="1"/>
    </xf>
    <xf numFmtId="0" fontId="11" fillId="0" borderId="25" xfId="0" applyFont="1" applyFill="1" applyBorder="1" applyAlignment="1">
      <alignment wrapText="1"/>
    </xf>
    <xf numFmtId="176" fontId="66" fillId="2" borderId="4" xfId="1" applyNumberFormat="1" applyFont="1" applyFill="1" applyBorder="1" applyAlignment="1">
      <alignment horizontal="center"/>
    </xf>
    <xf numFmtId="175" fontId="88" fillId="0" borderId="0" xfId="1" applyNumberFormat="1" applyFont="1" applyFill="1" applyBorder="1" applyAlignment="1">
      <alignment horizontal="right"/>
    </xf>
    <xf numFmtId="0" fontId="11" fillId="0" borderId="6" xfId="1" applyFont="1" applyFill="1" applyBorder="1" applyAlignment="1">
      <alignment wrapText="1"/>
    </xf>
    <xf numFmtId="0" fontId="10" fillId="0" borderId="0" xfId="0" applyFont="1" applyAlignment="1">
      <alignment wrapText="1"/>
    </xf>
    <xf numFmtId="166" fontId="11" fillId="0" borderId="3" xfId="1" applyNumberFormat="1" applyFont="1" applyBorder="1" applyAlignment="1"/>
    <xf numFmtId="165" fontId="71" fillId="0" borderId="0" xfId="823" applyNumberFormat="1" applyFont="1" applyFill="1" applyBorder="1" applyAlignment="1"/>
    <xf numFmtId="180" fontId="11" fillId="0" borderId="0" xfId="825" applyNumberFormat="1" applyFont="1" applyFill="1" applyBorder="1" applyAlignment="1"/>
    <xf numFmtId="165" fontId="45" fillId="0" borderId="0" xfId="1" applyNumberFormat="1" applyFont="1" applyBorder="1" applyAlignment="1"/>
    <xf numFmtId="165" fontId="45" fillId="0" borderId="25" xfId="1" applyNumberFormat="1" applyFont="1" applyBorder="1" applyAlignment="1"/>
    <xf numFmtId="165" fontId="45" fillId="0" borderId="26" xfId="1" applyNumberFormat="1" applyFont="1" applyBorder="1" applyAlignment="1"/>
    <xf numFmtId="166" fontId="45" fillId="0" borderId="25" xfId="1" applyNumberFormat="1" applyFont="1" applyBorder="1" applyAlignment="1"/>
    <xf numFmtId="166" fontId="45" fillId="0" borderId="0" xfId="1" applyNumberFormat="1" applyFont="1" applyBorder="1" applyAlignment="1"/>
    <xf numFmtId="166" fontId="45" fillId="0" borderId="26" xfId="1" applyNumberFormat="1" applyFont="1" applyBorder="1" applyAlignment="1"/>
    <xf numFmtId="0" fontId="10" fillId="0" borderId="0" xfId="0" applyFont="1" applyAlignment="1">
      <alignment horizontal="centerContinuous" wrapText="1"/>
    </xf>
    <xf numFmtId="176" fontId="78" fillId="2" borderId="33" xfId="1" applyNumberFormat="1" applyFont="1" applyFill="1" applyBorder="1" applyAlignment="1">
      <alignment horizontal="center"/>
    </xf>
    <xf numFmtId="0" fontId="78" fillId="2" borderId="26" xfId="1" applyFont="1" applyFill="1" applyBorder="1"/>
    <xf numFmtId="0" fontId="68" fillId="0" borderId="33" xfId="1" applyFont="1" applyBorder="1" applyAlignment="1">
      <alignment horizontal="center" vertical="center"/>
    </xf>
    <xf numFmtId="0" fontId="66" fillId="3" borderId="26" xfId="1" applyFont="1" applyFill="1" applyBorder="1"/>
    <xf numFmtId="0" fontId="68" fillId="0" borderId="29" xfId="1" applyFont="1" applyBorder="1" applyAlignment="1">
      <alignment horizontal="center" vertical="center"/>
    </xf>
    <xf numFmtId="0" fontId="68" fillId="0" borderId="29" xfId="1" applyFont="1" applyBorder="1" applyAlignment="1">
      <alignment horizontal="center"/>
    </xf>
    <xf numFmtId="0" fontId="1" fillId="0" borderId="29" xfId="1" applyFont="1" applyBorder="1" applyAlignment="1">
      <alignment horizontal="center"/>
    </xf>
    <xf numFmtId="0" fontId="11" fillId="3" borderId="29" xfId="1" applyFont="1" applyFill="1" applyBorder="1"/>
    <xf numFmtId="166" fontId="71" fillId="0" borderId="29" xfId="1" applyNumberFormat="1" applyFont="1" applyBorder="1" applyAlignment="1"/>
    <xf numFmtId="0" fontId="45" fillId="3" borderId="29" xfId="1" quotePrefix="1" applyFont="1" applyFill="1" applyBorder="1" applyAlignment="1">
      <alignment horizontal="center"/>
    </xf>
    <xf numFmtId="165" fontId="72" fillId="0" borderId="29" xfId="1" applyNumberFormat="1" applyFont="1" applyBorder="1" applyAlignment="1"/>
    <xf numFmtId="165" fontId="71" fillId="0" borderId="29" xfId="1" applyNumberFormat="1" applyFont="1" applyBorder="1" applyAlignment="1"/>
    <xf numFmtId="165" fontId="45" fillId="0" borderId="6" xfId="1" applyNumberFormat="1" applyFont="1" applyFill="1" applyBorder="1" applyAlignment="1"/>
    <xf numFmtId="165" fontId="11" fillId="3" borderId="29" xfId="1" applyNumberFormat="1" applyFont="1" applyFill="1" applyBorder="1" applyAlignment="1"/>
    <xf numFmtId="165" fontId="45" fillId="0" borderId="6" xfId="1" applyNumberFormat="1" applyFont="1" applyBorder="1" applyAlignment="1"/>
    <xf numFmtId="165" fontId="71" fillId="82" borderId="29" xfId="1" applyNumberFormat="1" applyFont="1" applyFill="1" applyBorder="1" applyAlignment="1"/>
    <xf numFmtId="165" fontId="71" fillId="0" borderId="29" xfId="1" applyNumberFormat="1" applyFont="1" applyFill="1" applyBorder="1" applyAlignment="1"/>
    <xf numFmtId="165" fontId="11" fillId="0" borderId="29" xfId="1" applyNumberFormat="1" applyFont="1" applyFill="1" applyBorder="1" applyAlignment="1"/>
    <xf numFmtId="165" fontId="11" fillId="80" borderId="29" xfId="1" applyNumberFormat="1" applyFont="1" applyFill="1" applyBorder="1" applyAlignment="1"/>
    <xf numFmtId="167" fontId="11" fillId="0" borderId="29" xfId="1" applyNumberFormat="1" applyFont="1" applyFill="1" applyBorder="1" applyAlignment="1"/>
    <xf numFmtId="165" fontId="11" fillId="0" borderId="29" xfId="1" applyNumberFormat="1" applyFont="1" applyBorder="1" applyAlignment="1"/>
    <xf numFmtId="175" fontId="66" fillId="0" borderId="29" xfId="1" applyNumberFormat="1" applyFont="1" applyFill="1" applyBorder="1" applyAlignment="1">
      <alignment horizontal="right"/>
    </xf>
    <xf numFmtId="165" fontId="66" fillId="2" borderId="31" xfId="1" applyNumberFormat="1" applyFont="1" applyFill="1" applyBorder="1" applyAlignment="1">
      <alignment horizontal="right"/>
    </xf>
    <xf numFmtId="165" fontId="66" fillId="2" borderId="6" xfId="1" applyNumberFormat="1" applyFont="1" applyFill="1" applyBorder="1" applyAlignment="1">
      <alignment horizontal="right"/>
    </xf>
    <xf numFmtId="175" fontId="66" fillId="2" borderId="6" xfId="1" applyNumberFormat="1" applyFont="1" applyFill="1" applyBorder="1"/>
    <xf numFmtId="165" fontId="71" fillId="0" borderId="6" xfId="1" applyNumberFormat="1" applyFont="1" applyBorder="1" applyAlignment="1"/>
    <xf numFmtId="165" fontId="66" fillId="2" borderId="1" xfId="1" applyNumberFormat="1" applyFont="1" applyFill="1" applyBorder="1" applyAlignment="1">
      <alignment horizontal="left"/>
    </xf>
    <xf numFmtId="165" fontId="66" fillId="0" borderId="33" xfId="1" applyNumberFormat="1" applyFont="1" applyFill="1" applyBorder="1" applyAlignment="1">
      <alignment horizontal="right"/>
    </xf>
    <xf numFmtId="165" fontId="85" fillId="0" borderId="33" xfId="1" applyNumberFormat="1" applyFont="1" applyFill="1" applyBorder="1" applyAlignment="1">
      <alignment horizontal="right"/>
    </xf>
    <xf numFmtId="165" fontId="66" fillId="0" borderId="30" xfId="1" applyNumberFormat="1" applyFont="1" applyFill="1" applyBorder="1" applyAlignment="1">
      <alignment horizontal="right"/>
    </xf>
    <xf numFmtId="165" fontId="11" fillId="0" borderId="27" xfId="1" applyNumberFormat="1" applyFont="1" applyFill="1" applyBorder="1" applyAlignment="1"/>
    <xf numFmtId="165" fontId="11" fillId="0" borderId="1" xfId="1" applyNumberFormat="1" applyFont="1" applyFill="1" applyBorder="1" applyAlignment="1"/>
    <xf numFmtId="165" fontId="11" fillId="0" borderId="31" xfId="1" applyNumberFormat="1" applyFont="1" applyFill="1" applyBorder="1" applyAlignment="1"/>
    <xf numFmtId="165" fontId="71" fillId="0" borderId="25" xfId="823" applyNumberFormat="1" applyFont="1" applyFill="1" applyBorder="1" applyAlignment="1"/>
    <xf numFmtId="165" fontId="11" fillId="0" borderId="0" xfId="1" applyNumberFormat="1" applyFont="1" applyBorder="1"/>
    <xf numFmtId="167" fontId="11" fillId="3" borderId="29" xfId="1" applyNumberFormat="1" applyFont="1" applyFill="1" applyBorder="1" applyAlignment="1">
      <alignment horizontal="center"/>
    </xf>
    <xf numFmtId="165" fontId="11" fillId="0" borderId="30" xfId="1" applyNumberFormat="1" applyFont="1" applyBorder="1" applyAlignment="1"/>
    <xf numFmtId="175" fontId="66" fillId="0" borderId="32" xfId="1" applyNumberFormat="1" applyFont="1" applyFill="1" applyBorder="1" applyAlignment="1">
      <alignment horizontal="right"/>
    </xf>
    <xf numFmtId="175" fontId="71" fillId="0" borderId="25" xfId="1" applyNumberFormat="1" applyFont="1" applyFill="1" applyBorder="1" applyAlignment="1">
      <alignment horizontal="right"/>
    </xf>
    <xf numFmtId="175" fontId="71" fillId="0" borderId="27" xfId="1" applyNumberFormat="1" applyFont="1" applyFill="1" applyBorder="1" applyAlignment="1">
      <alignment horizontal="right"/>
    </xf>
    <xf numFmtId="165" fontId="71" fillId="81" borderId="0" xfId="1" applyNumberFormat="1" applyFont="1" applyFill="1" applyBorder="1" applyAlignment="1"/>
    <xf numFmtId="165" fontId="71" fillId="81" borderId="29" xfId="1" applyNumberFormat="1" applyFont="1" applyFill="1" applyBorder="1" applyAlignment="1"/>
    <xf numFmtId="176" fontId="66" fillId="2" borderId="2" xfId="1" applyNumberFormat="1" applyFont="1" applyFill="1" applyBorder="1" applyAlignment="1">
      <alignment horizontal="center"/>
    </xf>
    <xf numFmtId="176" fontId="66" fillId="2" borderId="3" xfId="1" applyNumberFormat="1" applyFont="1" applyFill="1" applyBorder="1" applyAlignment="1">
      <alignment horizontal="center"/>
    </xf>
    <xf numFmtId="176" fontId="78" fillId="2" borderId="3" xfId="1" applyNumberFormat="1" applyFont="1" applyFill="1" applyBorder="1" applyAlignment="1">
      <alignment horizontal="center"/>
    </xf>
  </cellXfs>
  <cellStyles count="827">
    <cellStyle name="%" xfId="38"/>
    <cellStyle name="% 2" xfId="39"/>
    <cellStyle name="% 2 2" xfId="40"/>
    <cellStyle name="% 3" xfId="114"/>
    <cellStyle name="%_RRP Rec" xfId="41"/>
    <cellStyle name="%_Section 5" xfId="42"/>
    <cellStyle name="]_x000d__x000a_Zoomed=1_x000d__x000a_Row=0_x000d__x000a_Column=0_x000d__x000a_Height=0_x000d__x000a_Width=0_x000d__x000a_FontName=FoxFont_x000d__x000a_FontStyle=0_x000d__x000a_FontSize=9_x000d__x000a_PrtFontName=FoxPrin" xfId="115"/>
    <cellStyle name="]_x000d__x000a_Zoomed=1_x000d__x000a_Row=0_x000d__x000a_Column=0_x000d__x000a_Height=0_x000d__x000a_Width=0_x000d__x000a_FontName=FoxFont_x000d__x000a_FontStyle=0_x000d__x000a_FontSize=9_x000d__x000a_PrtFontName=FoxPrin 2" xfId="116"/>
    <cellStyle name="_070323 - 5yr opex BPQ (Final)" xfId="117"/>
    <cellStyle name="_070323 - 5yr opex BPQ (Final)_Copy of 08 9 DMS" xfId="118"/>
    <cellStyle name="_070323 - 5yr opex BPQ (Final)_Costs Customer System Charges Sept 2009 (1)" xfId="119"/>
    <cellStyle name="_070323 - 5yr opex BPQ (Final)_Sheet 3 2008-9" xfId="120"/>
    <cellStyle name="_ABC Model 2008" xfId="121"/>
    <cellStyle name="_Acc depreciation" xfId="122"/>
    <cellStyle name="_Analysis of UKD Income for Pricing 2011-12" xfId="123"/>
    <cellStyle name="_Comparison to 20067 values" xfId="124"/>
    <cellStyle name="_data" xfId="125"/>
    <cellStyle name="_EoE" xfId="126"/>
    <cellStyle name="_IS" xfId="127"/>
    <cellStyle name="_Ldn" xfId="128"/>
    <cellStyle name="_Monthly Value" xfId="129"/>
    <cellStyle name="_North West" xfId="130"/>
    <cellStyle name="_NW" xfId="131"/>
    <cellStyle name="_Price Model Output" xfId="132"/>
    <cellStyle name="_Repex" xfId="133"/>
    <cellStyle name="_RRP - Charges 2007-8" xfId="134"/>
    <cellStyle name="_RRP Map - Charges 2006-7 Rec" xfId="135"/>
    <cellStyle name="_RRP Map - Charges 2007-8 Emerge" xfId="136"/>
    <cellStyle name="_Sheet 1  2006-7" xfId="137"/>
    <cellStyle name="_Sheet 1  2006-7_1" xfId="138"/>
    <cellStyle name="_Sheet 2 2007-8" xfId="139"/>
    <cellStyle name="_Sheet1" xfId="140"/>
    <cellStyle name="_Sheet2" xfId="141"/>
    <cellStyle name="_Sheet2_1" xfId="142"/>
    <cellStyle name="_Sheet3" xfId="143"/>
    <cellStyle name="_WM" xfId="144"/>
    <cellStyle name="=C:\WINNT\SYSTEM32\COMMAND.COM" xfId="145"/>
    <cellStyle name="=C:\WINNT\SYSTEM32\COMMAND.COM 2" xfId="146"/>
    <cellStyle name="=C:\WINNT\SYSTEM32\COMMAND.COM 2 2" xfId="147"/>
    <cellStyle name="=C:\WINNT\SYSTEM32\COMMAND.COM 3" xfId="148"/>
    <cellStyle name="20% - Accent1 10" xfId="149"/>
    <cellStyle name="20% - Accent1 11" xfId="150"/>
    <cellStyle name="20% - Accent1 12" xfId="151"/>
    <cellStyle name="20% - Accent1 2" xfId="2"/>
    <cellStyle name="20% - Accent1 2 2" xfId="153"/>
    <cellStyle name="20% - Accent1 2 3" xfId="154"/>
    <cellStyle name="20% - Accent1 2 4" xfId="155"/>
    <cellStyle name="20% - Accent1 2 5" xfId="152"/>
    <cellStyle name="20% - Accent1 3" xfId="156"/>
    <cellStyle name="20% - Accent1 3 2" xfId="157"/>
    <cellStyle name="20% - Accent1 4" xfId="158"/>
    <cellStyle name="20% - Accent1 4 2" xfId="159"/>
    <cellStyle name="20% - Accent1 5" xfId="160"/>
    <cellStyle name="20% - Accent1 5 2" xfId="161"/>
    <cellStyle name="20% - Accent1 6" xfId="162"/>
    <cellStyle name="20% - Accent1 6 2" xfId="163"/>
    <cellStyle name="20% - Accent1 7" xfId="164"/>
    <cellStyle name="20% - Accent1 8" xfId="165"/>
    <cellStyle name="20% - Accent1 9" xfId="166"/>
    <cellStyle name="20% - Accent2 10" xfId="167"/>
    <cellStyle name="20% - Accent2 11" xfId="168"/>
    <cellStyle name="20% - Accent2 12" xfId="169"/>
    <cellStyle name="20% - Accent2 2" xfId="3"/>
    <cellStyle name="20% - Accent2 2 2" xfId="171"/>
    <cellStyle name="20% - Accent2 2 3" xfId="172"/>
    <cellStyle name="20% - Accent2 2 4" xfId="173"/>
    <cellStyle name="20% - Accent2 2 5" xfId="170"/>
    <cellStyle name="20% - Accent2 3" xfId="174"/>
    <cellStyle name="20% - Accent2 3 2" xfId="175"/>
    <cellStyle name="20% - Accent2 4" xfId="176"/>
    <cellStyle name="20% - Accent2 4 2" xfId="177"/>
    <cellStyle name="20% - Accent2 5" xfId="178"/>
    <cellStyle name="20% - Accent2 5 2" xfId="179"/>
    <cellStyle name="20% - Accent2 6" xfId="180"/>
    <cellStyle name="20% - Accent2 6 2" xfId="181"/>
    <cellStyle name="20% - Accent2 7" xfId="182"/>
    <cellStyle name="20% - Accent2 8" xfId="183"/>
    <cellStyle name="20% - Accent2 9" xfId="184"/>
    <cellStyle name="20% - Accent3 10" xfId="185"/>
    <cellStyle name="20% - Accent3 11" xfId="186"/>
    <cellStyle name="20% - Accent3 12" xfId="187"/>
    <cellStyle name="20% - Accent3 2" xfId="4"/>
    <cellStyle name="20% - Accent3 2 2" xfId="189"/>
    <cellStyle name="20% - Accent3 2 3" xfId="190"/>
    <cellStyle name="20% - Accent3 2 4" xfId="191"/>
    <cellStyle name="20% - Accent3 2 5" xfId="188"/>
    <cellStyle name="20% - Accent3 3" xfId="192"/>
    <cellStyle name="20% - Accent3 3 2" xfId="193"/>
    <cellStyle name="20% - Accent3 4" xfId="194"/>
    <cellStyle name="20% - Accent3 4 2" xfId="195"/>
    <cellStyle name="20% - Accent3 5" xfId="196"/>
    <cellStyle name="20% - Accent3 5 2" xfId="197"/>
    <cellStyle name="20% - Accent3 6" xfId="198"/>
    <cellStyle name="20% - Accent3 6 2" xfId="199"/>
    <cellStyle name="20% - Accent3 7" xfId="200"/>
    <cellStyle name="20% - Accent3 8" xfId="201"/>
    <cellStyle name="20% - Accent3 9" xfId="202"/>
    <cellStyle name="20% - Accent4 10" xfId="203"/>
    <cellStyle name="20% - Accent4 11" xfId="204"/>
    <cellStyle name="20% - Accent4 12" xfId="205"/>
    <cellStyle name="20% - Accent4 2" xfId="5"/>
    <cellStyle name="20% - Accent4 2 2" xfId="207"/>
    <cellStyle name="20% - Accent4 2 3" xfId="208"/>
    <cellStyle name="20% - Accent4 2 4" xfId="209"/>
    <cellStyle name="20% - Accent4 2 5" xfId="206"/>
    <cellStyle name="20% - Accent4 3" xfId="210"/>
    <cellStyle name="20% - Accent4 3 2" xfId="211"/>
    <cellStyle name="20% - Accent4 4" xfId="212"/>
    <cellStyle name="20% - Accent4 4 2" xfId="213"/>
    <cellStyle name="20% - Accent4 5" xfId="214"/>
    <cellStyle name="20% - Accent4 5 2" xfId="215"/>
    <cellStyle name="20% - Accent4 6" xfId="216"/>
    <cellStyle name="20% - Accent4 6 2" xfId="217"/>
    <cellStyle name="20% - Accent4 7" xfId="218"/>
    <cellStyle name="20% - Accent4 8" xfId="219"/>
    <cellStyle name="20% - Accent4 9" xfId="220"/>
    <cellStyle name="20% - Accent5 10" xfId="221"/>
    <cellStyle name="20% - Accent5 11" xfId="222"/>
    <cellStyle name="20% - Accent5 12" xfId="223"/>
    <cellStyle name="20% - Accent5 2" xfId="6"/>
    <cellStyle name="20% - Accent5 2 2" xfId="225"/>
    <cellStyle name="20% - Accent5 2 3" xfId="226"/>
    <cellStyle name="20% - Accent5 2 4" xfId="227"/>
    <cellStyle name="20% - Accent5 2 5" xfId="224"/>
    <cellStyle name="20% - Accent5 3" xfId="228"/>
    <cellStyle name="20% - Accent5 3 2" xfId="229"/>
    <cellStyle name="20% - Accent5 4" xfId="230"/>
    <cellStyle name="20% - Accent5 4 2" xfId="231"/>
    <cellStyle name="20% - Accent5 5" xfId="232"/>
    <cellStyle name="20% - Accent5 5 2" xfId="233"/>
    <cellStyle name="20% - Accent5 6" xfId="234"/>
    <cellStyle name="20% - Accent5 6 2" xfId="235"/>
    <cellStyle name="20% - Accent5 7" xfId="236"/>
    <cellStyle name="20% - Accent5 8" xfId="237"/>
    <cellStyle name="20% - Accent5 9" xfId="238"/>
    <cellStyle name="20% - Accent6 10" xfId="239"/>
    <cellStyle name="20% - Accent6 11" xfId="240"/>
    <cellStyle name="20% - Accent6 12" xfId="241"/>
    <cellStyle name="20% - Accent6 2" xfId="7"/>
    <cellStyle name="20% - Accent6 2 2" xfId="243"/>
    <cellStyle name="20% - Accent6 2 3" xfId="244"/>
    <cellStyle name="20% - Accent6 2 4" xfId="245"/>
    <cellStyle name="20% - Accent6 2 5" xfId="242"/>
    <cellStyle name="20% - Accent6 3" xfId="246"/>
    <cellStyle name="20% - Accent6 3 2" xfId="247"/>
    <cellStyle name="20% - Accent6 4" xfId="248"/>
    <cellStyle name="20% - Accent6 4 2" xfId="249"/>
    <cellStyle name="20% - Accent6 5" xfId="250"/>
    <cellStyle name="20% - Accent6 5 2" xfId="251"/>
    <cellStyle name="20% - Accent6 6" xfId="252"/>
    <cellStyle name="20% - Accent6 6 2" xfId="253"/>
    <cellStyle name="20% - Accent6 7" xfId="254"/>
    <cellStyle name="20% - Accent6 8" xfId="255"/>
    <cellStyle name="20% - Accent6 9" xfId="256"/>
    <cellStyle name="40% - Accent1 10" xfId="257"/>
    <cellStyle name="40% - Accent1 11" xfId="258"/>
    <cellStyle name="40% - Accent1 12" xfId="259"/>
    <cellStyle name="40% - Accent1 2" xfId="8"/>
    <cellStyle name="40% - Accent1 2 2" xfId="261"/>
    <cellStyle name="40% - Accent1 2 3" xfId="262"/>
    <cellStyle name="40% - Accent1 2 4" xfId="263"/>
    <cellStyle name="40% - Accent1 2 5" xfId="260"/>
    <cellStyle name="40% - Accent1 3" xfId="264"/>
    <cellStyle name="40% - Accent1 3 2" xfId="265"/>
    <cellStyle name="40% - Accent1 4" xfId="266"/>
    <cellStyle name="40% - Accent1 4 2" xfId="267"/>
    <cellStyle name="40% - Accent1 5" xfId="268"/>
    <cellStyle name="40% - Accent1 5 2" xfId="269"/>
    <cellStyle name="40% - Accent1 6" xfId="270"/>
    <cellStyle name="40% - Accent1 6 2" xfId="271"/>
    <cellStyle name="40% - Accent1 7" xfId="272"/>
    <cellStyle name="40% - Accent1 8" xfId="273"/>
    <cellStyle name="40% - Accent1 9" xfId="274"/>
    <cellStyle name="40% - Accent2 10" xfId="275"/>
    <cellStyle name="40% - Accent2 11" xfId="276"/>
    <cellStyle name="40% - Accent2 12" xfId="277"/>
    <cellStyle name="40% - Accent2 2" xfId="9"/>
    <cellStyle name="40% - Accent2 2 2" xfId="279"/>
    <cellStyle name="40% - Accent2 2 3" xfId="280"/>
    <cellStyle name="40% - Accent2 2 4" xfId="281"/>
    <cellStyle name="40% - Accent2 2 5" xfId="278"/>
    <cellStyle name="40% - Accent2 3" xfId="282"/>
    <cellStyle name="40% - Accent2 3 2" xfId="283"/>
    <cellStyle name="40% - Accent2 4" xfId="284"/>
    <cellStyle name="40% - Accent2 4 2" xfId="285"/>
    <cellStyle name="40% - Accent2 5" xfId="286"/>
    <cellStyle name="40% - Accent2 5 2" xfId="287"/>
    <cellStyle name="40% - Accent2 6" xfId="288"/>
    <cellStyle name="40% - Accent2 6 2" xfId="289"/>
    <cellStyle name="40% - Accent2 7" xfId="290"/>
    <cellStyle name="40% - Accent2 8" xfId="291"/>
    <cellStyle name="40% - Accent2 9" xfId="292"/>
    <cellStyle name="40% - Accent3 10" xfId="293"/>
    <cellStyle name="40% - Accent3 11" xfId="294"/>
    <cellStyle name="40% - Accent3 12" xfId="295"/>
    <cellStyle name="40% - Accent3 2" xfId="10"/>
    <cellStyle name="40% - Accent3 2 2" xfId="297"/>
    <cellStyle name="40% - Accent3 2 3" xfId="298"/>
    <cellStyle name="40% - Accent3 2 4" xfId="299"/>
    <cellStyle name="40% - Accent3 2 5" xfId="296"/>
    <cellStyle name="40% - Accent3 3" xfId="300"/>
    <cellStyle name="40% - Accent3 3 2" xfId="301"/>
    <cellStyle name="40% - Accent3 4" xfId="302"/>
    <cellStyle name="40% - Accent3 4 2" xfId="303"/>
    <cellStyle name="40% - Accent3 5" xfId="304"/>
    <cellStyle name="40% - Accent3 5 2" xfId="305"/>
    <cellStyle name="40% - Accent3 6" xfId="306"/>
    <cellStyle name="40% - Accent3 6 2" xfId="307"/>
    <cellStyle name="40% - Accent3 7" xfId="308"/>
    <cellStyle name="40% - Accent3 8" xfId="309"/>
    <cellStyle name="40% - Accent3 9" xfId="310"/>
    <cellStyle name="40% - Accent4 10" xfId="311"/>
    <cellStyle name="40% - Accent4 11" xfId="312"/>
    <cellStyle name="40% - Accent4 12" xfId="313"/>
    <cellStyle name="40% - Accent4 2" xfId="11"/>
    <cellStyle name="40% - Accent4 2 2" xfId="315"/>
    <cellStyle name="40% - Accent4 2 3" xfId="316"/>
    <cellStyle name="40% - Accent4 2 4" xfId="317"/>
    <cellStyle name="40% - Accent4 2 5" xfId="314"/>
    <cellStyle name="40% - Accent4 3" xfId="318"/>
    <cellStyle name="40% - Accent4 3 2" xfId="319"/>
    <cellStyle name="40% - Accent4 4" xfId="320"/>
    <cellStyle name="40% - Accent4 4 2" xfId="321"/>
    <cellStyle name="40% - Accent4 5" xfId="322"/>
    <cellStyle name="40% - Accent4 5 2" xfId="323"/>
    <cellStyle name="40% - Accent4 6" xfId="324"/>
    <cellStyle name="40% - Accent4 6 2" xfId="325"/>
    <cellStyle name="40% - Accent4 7" xfId="326"/>
    <cellStyle name="40% - Accent4 8" xfId="327"/>
    <cellStyle name="40% - Accent4 9" xfId="328"/>
    <cellStyle name="40% - Accent5 10" xfId="329"/>
    <cellStyle name="40% - Accent5 11" xfId="330"/>
    <cellStyle name="40% - Accent5 12" xfId="331"/>
    <cellStyle name="40% - Accent5 2" xfId="12"/>
    <cellStyle name="40% - Accent5 2 2" xfId="333"/>
    <cellStyle name="40% - Accent5 2 3" xfId="334"/>
    <cellStyle name="40% - Accent5 2 4" xfId="335"/>
    <cellStyle name="40% - Accent5 2 5" xfId="332"/>
    <cellStyle name="40% - Accent5 3" xfId="336"/>
    <cellStyle name="40% - Accent5 3 2" xfId="337"/>
    <cellStyle name="40% - Accent5 4" xfId="338"/>
    <cellStyle name="40% - Accent5 4 2" xfId="339"/>
    <cellStyle name="40% - Accent5 5" xfId="340"/>
    <cellStyle name="40% - Accent5 5 2" xfId="341"/>
    <cellStyle name="40% - Accent5 6" xfId="342"/>
    <cellStyle name="40% - Accent5 6 2" xfId="343"/>
    <cellStyle name="40% - Accent5 7" xfId="344"/>
    <cellStyle name="40% - Accent5 8" xfId="345"/>
    <cellStyle name="40% - Accent5 9" xfId="346"/>
    <cellStyle name="40% - Accent6 10" xfId="347"/>
    <cellStyle name="40% - Accent6 11" xfId="348"/>
    <cellStyle name="40% - Accent6 12" xfId="349"/>
    <cellStyle name="40% - Accent6 2" xfId="13"/>
    <cellStyle name="40% - Accent6 2 2" xfId="351"/>
    <cellStyle name="40% - Accent6 2 3" xfId="352"/>
    <cellStyle name="40% - Accent6 2 4" xfId="353"/>
    <cellStyle name="40% - Accent6 2 5" xfId="350"/>
    <cellStyle name="40% - Accent6 3" xfId="354"/>
    <cellStyle name="40% - Accent6 3 2" xfId="355"/>
    <cellStyle name="40% - Accent6 4" xfId="356"/>
    <cellStyle name="40% - Accent6 4 2" xfId="357"/>
    <cellStyle name="40% - Accent6 5" xfId="358"/>
    <cellStyle name="40% - Accent6 5 2" xfId="359"/>
    <cellStyle name="40% - Accent6 6" xfId="360"/>
    <cellStyle name="40% - Accent6 6 2" xfId="361"/>
    <cellStyle name="40% - Accent6 7" xfId="362"/>
    <cellStyle name="40% - Accent6 8" xfId="363"/>
    <cellStyle name="40% - Accent6 9" xfId="364"/>
    <cellStyle name="60% - Accent1 2" xfId="365"/>
    <cellStyle name="60% - Accent1 3" xfId="366"/>
    <cellStyle name="60% - Accent1 4" xfId="367"/>
    <cellStyle name="60% - Accent2 2" xfId="368"/>
    <cellStyle name="60% - Accent2 3" xfId="369"/>
    <cellStyle name="60% - Accent2 4" xfId="370"/>
    <cellStyle name="60% - Accent3 2" xfId="371"/>
    <cellStyle name="60% - Accent3 3" xfId="372"/>
    <cellStyle name="60% - Accent3 4" xfId="373"/>
    <cellStyle name="60% - Accent4 2" xfId="374"/>
    <cellStyle name="60% - Accent4 3" xfId="375"/>
    <cellStyle name="60% - Accent4 4" xfId="376"/>
    <cellStyle name="60% - Accent5 2" xfId="377"/>
    <cellStyle name="60% - Accent5 3" xfId="378"/>
    <cellStyle name="60% - Accent5 4" xfId="379"/>
    <cellStyle name="60% - Accent6 2" xfId="380"/>
    <cellStyle name="60% - Accent6 3" xfId="381"/>
    <cellStyle name="60% - Accent6 4" xfId="382"/>
    <cellStyle name="Accent1 - 20%" xfId="43"/>
    <cellStyle name="Accent1 - 40%" xfId="44"/>
    <cellStyle name="Accent1 - 60%" xfId="45"/>
    <cellStyle name="Accent1 10" xfId="383"/>
    <cellStyle name="Accent1 11" xfId="384"/>
    <cellStyle name="Accent1 12" xfId="385"/>
    <cellStyle name="Accent1 13" xfId="386"/>
    <cellStyle name="Accent1 14" xfId="387"/>
    <cellStyle name="Accent1 15" xfId="388"/>
    <cellStyle name="Accent1 2" xfId="389"/>
    <cellStyle name="Accent1 3" xfId="390"/>
    <cellStyle name="Accent1 4" xfId="391"/>
    <cellStyle name="Accent1 5" xfId="392"/>
    <cellStyle name="Accent1 6" xfId="393"/>
    <cellStyle name="Accent1 7" xfId="394"/>
    <cellStyle name="Accent1 8" xfId="395"/>
    <cellStyle name="Accent1 9" xfId="396"/>
    <cellStyle name="Accent2 - 20%" xfId="46"/>
    <cellStyle name="Accent2 - 40%" xfId="47"/>
    <cellStyle name="Accent2 - 60%" xfId="48"/>
    <cellStyle name="Accent2 10" xfId="397"/>
    <cellStyle name="Accent2 11" xfId="398"/>
    <cellStyle name="Accent2 12" xfId="399"/>
    <cellStyle name="Accent2 13" xfId="400"/>
    <cellStyle name="Accent2 14" xfId="401"/>
    <cellStyle name="Accent2 15" xfId="402"/>
    <cellStyle name="Accent2 2" xfId="403"/>
    <cellStyle name="Accent2 3" xfId="404"/>
    <cellStyle name="Accent2 4" xfId="405"/>
    <cellStyle name="Accent2 5" xfId="406"/>
    <cellStyle name="Accent2 6" xfId="407"/>
    <cellStyle name="Accent2 7" xfId="408"/>
    <cellStyle name="Accent2 8" xfId="409"/>
    <cellStyle name="Accent2 9" xfId="410"/>
    <cellStyle name="Accent3 - 20%" xfId="49"/>
    <cellStyle name="Accent3 - 40%" xfId="50"/>
    <cellStyle name="Accent3 - 60%" xfId="51"/>
    <cellStyle name="Accent3 10" xfId="411"/>
    <cellStyle name="Accent3 11" xfId="412"/>
    <cellStyle name="Accent3 12" xfId="413"/>
    <cellStyle name="Accent3 13" xfId="414"/>
    <cellStyle name="Accent3 14" xfId="415"/>
    <cellStyle name="Accent3 15" xfId="416"/>
    <cellStyle name="Accent3 2" xfId="417"/>
    <cellStyle name="Accent3 3" xfId="418"/>
    <cellStyle name="Accent3 4" xfId="419"/>
    <cellStyle name="Accent3 5" xfId="420"/>
    <cellStyle name="Accent3 6" xfId="421"/>
    <cellStyle name="Accent3 7" xfId="422"/>
    <cellStyle name="Accent3 8" xfId="423"/>
    <cellStyle name="Accent3 9" xfId="424"/>
    <cellStyle name="Accent4 - 20%" xfId="52"/>
    <cellStyle name="Accent4 - 40%" xfId="53"/>
    <cellStyle name="Accent4 - 60%" xfId="54"/>
    <cellStyle name="Accent4 10" xfId="425"/>
    <cellStyle name="Accent4 11" xfId="426"/>
    <cellStyle name="Accent4 12" xfId="427"/>
    <cellStyle name="Accent4 13" xfId="428"/>
    <cellStyle name="Accent4 14" xfId="429"/>
    <cellStyle name="Accent4 15" xfId="430"/>
    <cellStyle name="Accent4 2" xfId="431"/>
    <cellStyle name="Accent4 3" xfId="432"/>
    <cellStyle name="Accent4 4" xfId="433"/>
    <cellStyle name="Accent4 5" xfId="434"/>
    <cellStyle name="Accent4 6" xfId="435"/>
    <cellStyle name="Accent4 7" xfId="436"/>
    <cellStyle name="Accent4 8" xfId="437"/>
    <cellStyle name="Accent4 9" xfId="438"/>
    <cellStyle name="Accent5 - 20%" xfId="55"/>
    <cellStyle name="Accent5 - 40%" xfId="56"/>
    <cellStyle name="Accent5 - 60%" xfId="57"/>
    <cellStyle name="Accent5 10" xfId="439"/>
    <cellStyle name="Accent5 11" xfId="440"/>
    <cellStyle name="Accent5 12" xfId="441"/>
    <cellStyle name="Accent5 13" xfId="442"/>
    <cellStyle name="Accent5 14" xfId="443"/>
    <cellStyle name="Accent5 15" xfId="444"/>
    <cellStyle name="Accent5 2" xfId="445"/>
    <cellStyle name="Accent5 3" xfId="446"/>
    <cellStyle name="Accent5 4" xfId="447"/>
    <cellStyle name="Accent5 5" xfId="448"/>
    <cellStyle name="Accent5 6" xfId="449"/>
    <cellStyle name="Accent5 7" xfId="450"/>
    <cellStyle name="Accent5 8" xfId="451"/>
    <cellStyle name="Accent5 9" xfId="452"/>
    <cellStyle name="Accent6 - 20%" xfId="58"/>
    <cellStyle name="Accent6 - 40%" xfId="59"/>
    <cellStyle name="Accent6 - 60%" xfId="60"/>
    <cellStyle name="Accent6 10" xfId="453"/>
    <cellStyle name="Accent6 11" xfId="454"/>
    <cellStyle name="Accent6 12" xfId="455"/>
    <cellStyle name="Accent6 13" xfId="456"/>
    <cellStyle name="Accent6 14" xfId="457"/>
    <cellStyle name="Accent6 15" xfId="458"/>
    <cellStyle name="Accent6 2" xfId="459"/>
    <cellStyle name="Accent6 3" xfId="460"/>
    <cellStyle name="Accent6 4" xfId="461"/>
    <cellStyle name="Accent6 5" xfId="462"/>
    <cellStyle name="Accent6 6" xfId="463"/>
    <cellStyle name="Accent6 7" xfId="464"/>
    <cellStyle name="Accent6 8" xfId="465"/>
    <cellStyle name="Accent6 9" xfId="466"/>
    <cellStyle name="Bad 2" xfId="467"/>
    <cellStyle name="Calculation 2" xfId="468"/>
    <cellStyle name="Calculation 3" xfId="469"/>
    <cellStyle name="Calculation 4" xfId="470"/>
    <cellStyle name="Check Cell 2" xfId="471"/>
    <cellStyle name="Comma" xfId="826" builtinId="3"/>
    <cellStyle name="Comma 10" xfId="472"/>
    <cellStyle name="Comma 10 2" xfId="473"/>
    <cellStyle name="Comma 11" xfId="474"/>
    <cellStyle name="Comma 11 2" xfId="475"/>
    <cellStyle name="Comma 12" xfId="476"/>
    <cellStyle name="Comma 12 2" xfId="477"/>
    <cellStyle name="Comma 13" xfId="478"/>
    <cellStyle name="Comma 13 2" xfId="479"/>
    <cellStyle name="Comma 14" xfId="480"/>
    <cellStyle name="Comma 14 2" xfId="481"/>
    <cellStyle name="Comma 15" xfId="482"/>
    <cellStyle name="Comma 15 2" xfId="483"/>
    <cellStyle name="Comma 16" xfId="484"/>
    <cellStyle name="Comma 17" xfId="485"/>
    <cellStyle name="Comma 2" xfId="14"/>
    <cellStyle name="Comma 2 2" xfId="15"/>
    <cellStyle name="Comma 2 2 2" xfId="111"/>
    <cellStyle name="Comma 2 2 3" xfId="487"/>
    <cellStyle name="Comma 2 3" xfId="61"/>
    <cellStyle name="Comma 2 3 2" xfId="488"/>
    <cellStyle name="Comma 2 4" xfId="489"/>
    <cellStyle name="Comma 2 5" xfId="490"/>
    <cellStyle name="Comma 2 6" xfId="491"/>
    <cellStyle name="Comma 2 7" xfId="492"/>
    <cellStyle name="Comma 2 8" xfId="486"/>
    <cellStyle name="Comma 3" xfId="16"/>
    <cellStyle name="Comma 3 2" xfId="493"/>
    <cellStyle name="Comma 4" xfId="34"/>
    <cellStyle name="Comma 4 2" xfId="494"/>
    <cellStyle name="Comma 5" xfId="495"/>
    <cellStyle name="Comma 5 2" xfId="496"/>
    <cellStyle name="Comma 6" xfId="497"/>
    <cellStyle name="Comma 6 2" xfId="498"/>
    <cellStyle name="Comma 7" xfId="499"/>
    <cellStyle name="Comma 7 2" xfId="500"/>
    <cellStyle name="Comma 8" xfId="501"/>
    <cellStyle name="Comma 8 2" xfId="502"/>
    <cellStyle name="Comma 9" xfId="503"/>
    <cellStyle name="Comma 9 2" xfId="504"/>
    <cellStyle name="Currency 10" xfId="505"/>
    <cellStyle name="Currency 11" xfId="506"/>
    <cellStyle name="Currency 12" xfId="507"/>
    <cellStyle name="Currency 2" xfId="508"/>
    <cellStyle name="Currency 3" xfId="509"/>
    <cellStyle name="Currency 4" xfId="510"/>
    <cellStyle name="Currency 5" xfId="511"/>
    <cellStyle name="Currency 6" xfId="512"/>
    <cellStyle name="Currency 7" xfId="513"/>
    <cellStyle name="Currency 8" xfId="514"/>
    <cellStyle name="Currency 9" xfId="515"/>
    <cellStyle name="Emphasis 1" xfId="62"/>
    <cellStyle name="Emphasis 2" xfId="63"/>
    <cellStyle name="Emphasis 3" xfId="64"/>
    <cellStyle name="Euro" xfId="516"/>
    <cellStyle name="Explanatory Text 2" xfId="517"/>
    <cellStyle name="Explanatory Text 3" xfId="518"/>
    <cellStyle name="Explanatory Text 4" xfId="519"/>
    <cellStyle name="Good 2" xfId="520"/>
    <cellStyle name="Heading 1 2" xfId="521"/>
    <cellStyle name="Heading 2 2" xfId="522"/>
    <cellStyle name="Heading 3 2" xfId="523"/>
    <cellStyle name="Heading 3 3" xfId="524"/>
    <cellStyle name="Heading 3 4" xfId="525"/>
    <cellStyle name="Heading 4 2" xfId="526"/>
    <cellStyle name="Hyperlink" xfId="824" builtinId="8"/>
    <cellStyle name="Hyperlink 2" xfId="527"/>
    <cellStyle name="Hyperlink 3" xfId="528"/>
    <cellStyle name="Hyperlink 3 2" xfId="529"/>
    <cellStyle name="Hyperlink 4" xfId="530"/>
    <cellStyle name="Hyperlink 4 2" xfId="531"/>
    <cellStyle name="Input 2" xfId="532"/>
    <cellStyle name="Input 3" xfId="533"/>
    <cellStyle name="Input 4" xfId="534"/>
    <cellStyle name="InputCell" xfId="535"/>
    <cellStyle name="Level 1" xfId="536"/>
    <cellStyle name="Linked Cell 2" xfId="537"/>
    <cellStyle name="Neutral 2" xfId="538"/>
    <cellStyle name="Normal" xfId="0" builtinId="0"/>
    <cellStyle name="Normal - Style1 2" xfId="539"/>
    <cellStyle name="Normal 10" xfId="540"/>
    <cellStyle name="Normal 10 2" xfId="541"/>
    <cellStyle name="Normal 11" xfId="542"/>
    <cellStyle name="Normal 11 2" xfId="543"/>
    <cellStyle name="Normal 12" xfId="544"/>
    <cellStyle name="Normal 12 2" xfId="545"/>
    <cellStyle name="Normal 13" xfId="546"/>
    <cellStyle name="Normal 13 2" xfId="547"/>
    <cellStyle name="Normal 14" xfId="548"/>
    <cellStyle name="Normal 14 2" xfId="549"/>
    <cellStyle name="Normal 14 3" xfId="550"/>
    <cellStyle name="Normal 14 3 2" xfId="551"/>
    <cellStyle name="Normal 15" xfId="552"/>
    <cellStyle name="Normal 15 2" xfId="553"/>
    <cellStyle name="Normal 16" xfId="554"/>
    <cellStyle name="Normal 16 2" xfId="555"/>
    <cellStyle name="Normal 17" xfId="556"/>
    <cellStyle name="Normal 17 2" xfId="557"/>
    <cellStyle name="Normal 17 3" xfId="558"/>
    <cellStyle name="Normal 18" xfId="559"/>
    <cellStyle name="Normal 18 2" xfId="560"/>
    <cellStyle name="Normal 19" xfId="561"/>
    <cellStyle name="Normal 2" xfId="1"/>
    <cellStyle name="Normal 2 10" xfId="563"/>
    <cellStyle name="Normal 2 11" xfId="564"/>
    <cellStyle name="Normal 2 11 4" xfId="565"/>
    <cellStyle name="Normal 2 12" xfId="566"/>
    <cellStyle name="Normal 2 13" xfId="567"/>
    <cellStyle name="Normal 2 14" xfId="568"/>
    <cellStyle name="Normal 2 15" xfId="562"/>
    <cellStyle name="Normal 2 2" xfId="36"/>
    <cellStyle name="Normal 2 2 2" xfId="569"/>
    <cellStyle name="Normal 2 3" xfId="37"/>
    <cellStyle name="Normal 2 3 2" xfId="110"/>
    <cellStyle name="Normal 2 3 3" xfId="570"/>
    <cellStyle name="Normal 2 4" xfId="571"/>
    <cellStyle name="Normal 2 5" xfId="572"/>
    <cellStyle name="Normal 2 5 2" xfId="573"/>
    <cellStyle name="Normal 2 6" xfId="574"/>
    <cellStyle name="Normal 2 6 2" xfId="575"/>
    <cellStyle name="Normal 2 7" xfId="576"/>
    <cellStyle name="Normal 2 7 2" xfId="577"/>
    <cellStyle name="Normal 2 8" xfId="578"/>
    <cellStyle name="Normal 2 8 2" xfId="579"/>
    <cellStyle name="Normal 2 9" xfId="580"/>
    <cellStyle name="Normal 2_EoE" xfId="581"/>
    <cellStyle name="Normal 20" xfId="582"/>
    <cellStyle name="Normal 21" xfId="583"/>
    <cellStyle name="Normal 22" xfId="584"/>
    <cellStyle name="Normal 23" xfId="585"/>
    <cellStyle name="Normal 24" xfId="586"/>
    <cellStyle name="Normal 25" xfId="587"/>
    <cellStyle name="Normal 26" xfId="588"/>
    <cellStyle name="Normal 27" xfId="589"/>
    <cellStyle name="Normal 28" xfId="590"/>
    <cellStyle name="Normal 29" xfId="591"/>
    <cellStyle name="Normal 3" xfId="17"/>
    <cellStyle name="Normal 3 2" xfId="65"/>
    <cellStyle name="Normal 3 2 2" xfId="594"/>
    <cellStyle name="Normal 3 2 3" xfId="593"/>
    <cellStyle name="Normal 3 3" xfId="595"/>
    <cellStyle name="Normal 3 3 2 2" xfId="596"/>
    <cellStyle name="Normal 3 3 2 5" xfId="597"/>
    <cellStyle name="Normal 3 4" xfId="598"/>
    <cellStyle name="Normal 3 5" xfId="592"/>
    <cellStyle name="Normal 30" xfId="599"/>
    <cellStyle name="Normal 31" xfId="600"/>
    <cellStyle name="Normal 32" xfId="601"/>
    <cellStyle name="Normal 33" xfId="602"/>
    <cellStyle name="Normal 34" xfId="603"/>
    <cellStyle name="Normal 35" xfId="604"/>
    <cellStyle name="Normal 36" xfId="605"/>
    <cellStyle name="Normal 37" xfId="606"/>
    <cellStyle name="Normal 38" xfId="607"/>
    <cellStyle name="Normal 39" xfId="608"/>
    <cellStyle name="Normal 4" xfId="18"/>
    <cellStyle name="Normal 4 2" xfId="66"/>
    <cellStyle name="Normal 4 2 2" xfId="610"/>
    <cellStyle name="Normal 4 2 3" xfId="609"/>
    <cellStyle name="Normal 4 3" xfId="611"/>
    <cellStyle name="Normal 4 4" xfId="612"/>
    <cellStyle name="Normal 40" xfId="613"/>
    <cellStyle name="Normal 41" xfId="614"/>
    <cellStyle name="Normal 42" xfId="615"/>
    <cellStyle name="Normal 43" xfId="616"/>
    <cellStyle name="Normal 44" xfId="113"/>
    <cellStyle name="Normal 45" xfId="809"/>
    <cellStyle name="Normal 46" xfId="821"/>
    <cellStyle name="Normal 47" xfId="822"/>
    <cellStyle name="Normal 49" xfId="617"/>
    <cellStyle name="Normal 5" xfId="19"/>
    <cellStyle name="Normal 5 2" xfId="619"/>
    <cellStyle name="Normal 5 2 2" xfId="620"/>
    <cellStyle name="Normal 5 3" xfId="621"/>
    <cellStyle name="Normal 5 4" xfId="618"/>
    <cellStyle name="Normal 51" xfId="622"/>
    <cellStyle name="Normal 6" xfId="20"/>
    <cellStyle name="Normal 6 2" xfId="624"/>
    <cellStyle name="Normal 6 3" xfId="625"/>
    <cellStyle name="Normal 6 4" xfId="623"/>
    <cellStyle name="Normal 62" xfId="626"/>
    <cellStyle name="Normal 7" xfId="21"/>
    <cellStyle name="Normal 7 2" xfId="628"/>
    <cellStyle name="Normal 7 3" xfId="627"/>
    <cellStyle name="Normal 8" xfId="67"/>
    <cellStyle name="Normal 8 2" xfId="630"/>
    <cellStyle name="Normal 8 3" xfId="629"/>
    <cellStyle name="Normal 8 4 19 2" xfId="631"/>
    <cellStyle name="Normal 9" xfId="632"/>
    <cellStyle name="Normal 9 2" xfId="633"/>
    <cellStyle name="Normal_NTS K Model at 2010-11 atfeb11" xfId="823"/>
    <cellStyle name="Note 10" xfId="634"/>
    <cellStyle name="Note 11" xfId="635"/>
    <cellStyle name="Note 12" xfId="636"/>
    <cellStyle name="Note 2" xfId="22"/>
    <cellStyle name="Note 2 2" xfId="638"/>
    <cellStyle name="Note 2 3" xfId="639"/>
    <cellStyle name="Note 2 4" xfId="640"/>
    <cellStyle name="Note 2 5" xfId="637"/>
    <cellStyle name="Note 3" xfId="23"/>
    <cellStyle name="Note 3 2" xfId="642"/>
    <cellStyle name="Note 3 3" xfId="643"/>
    <cellStyle name="Note 3 4" xfId="644"/>
    <cellStyle name="Note 3 5" xfId="641"/>
    <cellStyle name="Note 4" xfId="24"/>
    <cellStyle name="Note 4 2" xfId="646"/>
    <cellStyle name="Note 4 3" xfId="645"/>
    <cellStyle name="Note 5" xfId="25"/>
    <cellStyle name="Note 5 2" xfId="648"/>
    <cellStyle name="Note 5 3" xfId="647"/>
    <cellStyle name="Note 6" xfId="649"/>
    <cellStyle name="Note 6 2" xfId="650"/>
    <cellStyle name="Note 7" xfId="651"/>
    <cellStyle name="Note 7 2" xfId="652"/>
    <cellStyle name="Note 8" xfId="653"/>
    <cellStyle name="Note 9" xfId="654"/>
    <cellStyle name="Output 2" xfId="655"/>
    <cellStyle name="Output 3" xfId="656"/>
    <cellStyle name="Output 4" xfId="657"/>
    <cellStyle name="Percent" xfId="825" builtinId="5"/>
    <cellStyle name="Percent 10" xfId="658"/>
    <cellStyle name="Percent 11" xfId="659"/>
    <cellStyle name="Percent 2" xfId="26"/>
    <cellStyle name="Percent 2 2" xfId="68"/>
    <cellStyle name="Percent 2 2 2" xfId="661"/>
    <cellStyle name="Percent 2 3" xfId="662"/>
    <cellStyle name="Percent 2 4" xfId="660"/>
    <cellStyle name="Percent 3" xfId="27"/>
    <cellStyle name="Percent 3 2" xfId="69"/>
    <cellStyle name="Percent 3 3" xfId="112"/>
    <cellStyle name="Percent 3 4" xfId="663"/>
    <cellStyle name="Percent 4" xfId="35"/>
    <cellStyle name="Percent 4 2" xfId="664"/>
    <cellStyle name="Percent 5" xfId="665"/>
    <cellStyle name="Percent 6" xfId="666"/>
    <cellStyle name="Percent 6 2" xfId="667"/>
    <cellStyle name="Percent 6 3" xfId="668"/>
    <cellStyle name="Percent 6 4" xfId="669"/>
    <cellStyle name="Percent 7" xfId="670"/>
    <cellStyle name="Percent 7 2" xfId="671"/>
    <cellStyle name="Percent 8" xfId="672"/>
    <cellStyle name="Percent 8 2" xfId="673"/>
    <cellStyle name="Percent 9" xfId="28"/>
    <cellStyle name="Percent 9 2" xfId="675"/>
    <cellStyle name="Percent 9 3" xfId="674"/>
    <cellStyle name="SAPBEXaggData" xfId="70"/>
    <cellStyle name="SAPBEXaggData 2" xfId="676"/>
    <cellStyle name="SAPBEXaggData 3" xfId="677"/>
    <cellStyle name="SAPBEXaggDataEmph" xfId="71"/>
    <cellStyle name="SAPBEXaggDataEmph 2" xfId="678"/>
    <cellStyle name="SAPBEXaggDataEmph 3" xfId="679"/>
    <cellStyle name="SAPBEXaggItem" xfId="72"/>
    <cellStyle name="SAPBEXaggItem 2" xfId="680"/>
    <cellStyle name="SAPBEXaggItem 3" xfId="681"/>
    <cellStyle name="SAPBEXaggItemX" xfId="73"/>
    <cellStyle name="SAPBEXaggItemX 2" xfId="682"/>
    <cellStyle name="SAPBEXaggItemX 3" xfId="683"/>
    <cellStyle name="SAPBEXchaText" xfId="74"/>
    <cellStyle name="SAPBEXexcBad7" xfId="75"/>
    <cellStyle name="SAPBEXexcBad7 2" xfId="684"/>
    <cellStyle name="SAPBEXexcBad7 3" xfId="685"/>
    <cellStyle name="SAPBEXexcBad7 4" xfId="686"/>
    <cellStyle name="SAPBEXexcBad8" xfId="76"/>
    <cellStyle name="SAPBEXexcBad8 2" xfId="687"/>
    <cellStyle name="SAPBEXexcBad8 3" xfId="688"/>
    <cellStyle name="SAPBEXexcBad8 4" xfId="689"/>
    <cellStyle name="SAPBEXexcBad9" xfId="77"/>
    <cellStyle name="SAPBEXexcBad9 2" xfId="690"/>
    <cellStyle name="SAPBEXexcBad9 3" xfId="691"/>
    <cellStyle name="SAPBEXexcBad9 4" xfId="692"/>
    <cellStyle name="SAPBEXexcCritical4" xfId="78"/>
    <cellStyle name="SAPBEXexcCritical4 2" xfId="693"/>
    <cellStyle name="SAPBEXexcCritical4 3" xfId="694"/>
    <cellStyle name="SAPBEXexcCritical4 4" xfId="695"/>
    <cellStyle name="SAPBEXexcCritical5" xfId="79"/>
    <cellStyle name="SAPBEXexcCritical5 2" xfId="696"/>
    <cellStyle name="SAPBEXexcCritical5 3" xfId="697"/>
    <cellStyle name="SAPBEXexcCritical5 4" xfId="698"/>
    <cellStyle name="SAPBEXexcCritical6" xfId="80"/>
    <cellStyle name="SAPBEXexcCritical6 2" xfId="699"/>
    <cellStyle name="SAPBEXexcCritical6 3" xfId="700"/>
    <cellStyle name="SAPBEXexcCritical6 4" xfId="701"/>
    <cellStyle name="SAPBEXexcGood1" xfId="81"/>
    <cellStyle name="SAPBEXexcGood1 2" xfId="702"/>
    <cellStyle name="SAPBEXexcGood1 3" xfId="703"/>
    <cellStyle name="SAPBEXexcGood1 4" xfId="704"/>
    <cellStyle name="SAPBEXexcGood2" xfId="82"/>
    <cellStyle name="SAPBEXexcGood2 2" xfId="705"/>
    <cellStyle name="SAPBEXexcGood2 3" xfId="706"/>
    <cellStyle name="SAPBEXexcGood2 4" xfId="707"/>
    <cellStyle name="SAPBEXexcGood3" xfId="83"/>
    <cellStyle name="SAPBEXexcGood3 2" xfId="708"/>
    <cellStyle name="SAPBEXexcGood3 3" xfId="709"/>
    <cellStyle name="SAPBEXexcGood3 4" xfId="710"/>
    <cellStyle name="SAPBEXfilterDrill" xfId="84"/>
    <cellStyle name="SAPBEXfilterDrill 2" xfId="711"/>
    <cellStyle name="SAPBEXfilterItem" xfId="85"/>
    <cellStyle name="SAPBEXfilterItem 2" xfId="712"/>
    <cellStyle name="SAPBEXfilterText" xfId="86"/>
    <cellStyle name="SAPBEXformats" xfId="87"/>
    <cellStyle name="SAPBEXformats 2" xfId="713"/>
    <cellStyle name="SAPBEXformats 3" xfId="714"/>
    <cellStyle name="SAPBEXformats 4" xfId="715"/>
    <cellStyle name="SAPBEXheaderItem" xfId="88"/>
    <cellStyle name="SAPBEXheaderItem 2" xfId="716"/>
    <cellStyle name="SAPBEXheaderText" xfId="89"/>
    <cellStyle name="SAPBEXheaderText 2" xfId="717"/>
    <cellStyle name="SAPBEXHLevel0" xfId="90"/>
    <cellStyle name="SAPBEXHLevel0 2" xfId="719"/>
    <cellStyle name="SAPBEXHLevel0 3" xfId="720"/>
    <cellStyle name="SAPBEXHLevel0 4" xfId="721"/>
    <cellStyle name="SAPBEXHLevel0 5" xfId="722"/>
    <cellStyle name="SAPBEXHLevel0 6" xfId="723"/>
    <cellStyle name="SAPBEXHLevel0 7" xfId="724"/>
    <cellStyle name="SAPBEXHLevel0 8" xfId="718"/>
    <cellStyle name="SAPBEXHLevel0X" xfId="91"/>
    <cellStyle name="SAPBEXHLevel0X 2" xfId="726"/>
    <cellStyle name="SAPBEXHLevel0X 3" xfId="727"/>
    <cellStyle name="SAPBEXHLevel0X 4" xfId="728"/>
    <cellStyle name="SAPBEXHLevel0X 5" xfId="729"/>
    <cellStyle name="SAPBEXHLevel0X 6" xfId="730"/>
    <cellStyle name="SAPBEXHLevel0X 7" xfId="731"/>
    <cellStyle name="SAPBEXHLevel0X 8" xfId="725"/>
    <cellStyle name="SAPBEXHLevel1" xfId="92"/>
    <cellStyle name="SAPBEXHLevel1 2" xfId="733"/>
    <cellStyle name="SAPBEXHLevel1 3" xfId="734"/>
    <cellStyle name="SAPBEXHLevel1 4" xfId="735"/>
    <cellStyle name="SAPBEXHLevel1 5" xfId="736"/>
    <cellStyle name="SAPBEXHLevel1 6" xfId="737"/>
    <cellStyle name="SAPBEXHLevel1 7" xfId="738"/>
    <cellStyle name="SAPBEXHLevel1 8" xfId="732"/>
    <cellStyle name="SAPBEXHLevel1X" xfId="93"/>
    <cellStyle name="SAPBEXHLevel1X 2" xfId="740"/>
    <cellStyle name="SAPBEXHLevel1X 3" xfId="741"/>
    <cellStyle name="SAPBEXHLevel1X 4" xfId="742"/>
    <cellStyle name="SAPBEXHLevel1X 5" xfId="743"/>
    <cellStyle name="SAPBEXHLevel1X 6" xfId="744"/>
    <cellStyle name="SAPBEXHLevel1X 7" xfId="745"/>
    <cellStyle name="SAPBEXHLevel1X 8" xfId="739"/>
    <cellStyle name="SAPBEXHLevel2" xfId="94"/>
    <cellStyle name="SAPBEXHLevel2 2" xfId="747"/>
    <cellStyle name="SAPBEXHLevel2 3" xfId="748"/>
    <cellStyle name="SAPBEXHLevel2 4" xfId="749"/>
    <cellStyle name="SAPBEXHLevel2 5" xfId="750"/>
    <cellStyle name="SAPBEXHLevel2 6" xfId="751"/>
    <cellStyle name="SAPBEXHLevel2 7" xfId="752"/>
    <cellStyle name="SAPBEXHLevel2 8" xfId="746"/>
    <cellStyle name="SAPBEXHLevel2X" xfId="95"/>
    <cellStyle name="SAPBEXHLevel2X 2" xfId="754"/>
    <cellStyle name="SAPBEXHLevel2X 3" xfId="755"/>
    <cellStyle name="SAPBEXHLevel2X 4" xfId="756"/>
    <cellStyle name="SAPBEXHLevel2X 5" xfId="757"/>
    <cellStyle name="SAPBEXHLevel2X 6" xfId="758"/>
    <cellStyle name="SAPBEXHLevel2X 7" xfId="759"/>
    <cellStyle name="SAPBEXHLevel2X 8" xfId="753"/>
    <cellStyle name="SAPBEXHLevel3" xfId="96"/>
    <cellStyle name="SAPBEXHLevel3 2" xfId="761"/>
    <cellStyle name="SAPBEXHLevel3 3" xfId="762"/>
    <cellStyle name="SAPBEXHLevel3 4" xfId="763"/>
    <cellStyle name="SAPBEXHLevel3 5" xfId="764"/>
    <cellStyle name="SAPBEXHLevel3 6" xfId="765"/>
    <cellStyle name="SAPBEXHLevel3 7" xfId="766"/>
    <cellStyle name="SAPBEXHLevel3 8" xfId="760"/>
    <cellStyle name="SAPBEXHLevel3X" xfId="97"/>
    <cellStyle name="SAPBEXHLevel3X 2" xfId="768"/>
    <cellStyle name="SAPBEXHLevel3X 3" xfId="769"/>
    <cellStyle name="SAPBEXHLevel3X 4" xfId="770"/>
    <cellStyle name="SAPBEXHLevel3X 5" xfId="771"/>
    <cellStyle name="SAPBEXHLevel3X 6" xfId="772"/>
    <cellStyle name="SAPBEXHLevel3X 7" xfId="773"/>
    <cellStyle name="SAPBEXHLevel3X 8" xfId="767"/>
    <cellStyle name="SAPBEXinputData" xfId="98"/>
    <cellStyle name="SAPBEXinputData 2" xfId="775"/>
    <cellStyle name="SAPBEXinputData 3" xfId="776"/>
    <cellStyle name="SAPBEXinputData 4" xfId="777"/>
    <cellStyle name="SAPBEXinputData 5" xfId="778"/>
    <cellStyle name="SAPBEXinputData 6" xfId="779"/>
    <cellStyle name="SAPBEXinputData 7" xfId="774"/>
    <cellStyle name="SAPBEXItemHeader" xfId="780"/>
    <cellStyle name="SAPBEXItemHeader 2" xfId="781"/>
    <cellStyle name="SAPBEXresData" xfId="99"/>
    <cellStyle name="SAPBEXresData 2" xfId="782"/>
    <cellStyle name="SAPBEXresData 3" xfId="783"/>
    <cellStyle name="SAPBEXresData 4" xfId="784"/>
    <cellStyle name="SAPBEXresDataEmph" xfId="100"/>
    <cellStyle name="SAPBEXresDataEmph 2" xfId="785"/>
    <cellStyle name="SAPBEXresDataEmph 3" xfId="786"/>
    <cellStyle name="SAPBEXresItem" xfId="101"/>
    <cellStyle name="SAPBEXresItem 2" xfId="787"/>
    <cellStyle name="SAPBEXresItem 3" xfId="788"/>
    <cellStyle name="SAPBEXresItem 4" xfId="789"/>
    <cellStyle name="SAPBEXresItemX" xfId="102"/>
    <cellStyle name="SAPBEXresItemX 2" xfId="790"/>
    <cellStyle name="SAPBEXresItemX 3" xfId="791"/>
    <cellStyle name="SAPBEXresItemX 4" xfId="792"/>
    <cellStyle name="SAPBEXstdData" xfId="103"/>
    <cellStyle name="SAPBEXstdData 2" xfId="793"/>
    <cellStyle name="SAPBEXstdData 3" xfId="794"/>
    <cellStyle name="SAPBEXstdData 4" xfId="795"/>
    <cellStyle name="SAPBEXstdDataEmph" xfId="104"/>
    <cellStyle name="SAPBEXstdDataEmph 2" xfId="796"/>
    <cellStyle name="SAPBEXstdDataEmph 3" xfId="797"/>
    <cellStyle name="SAPBEXstdItem" xfId="105"/>
    <cellStyle name="SAPBEXstdItem 2" xfId="798"/>
    <cellStyle name="SAPBEXstdItem 3" xfId="799"/>
    <cellStyle name="SAPBEXstdItem 4" xfId="800"/>
    <cellStyle name="SAPBEXstdItemX" xfId="106"/>
    <cellStyle name="SAPBEXstdItemX 2" xfId="801"/>
    <cellStyle name="SAPBEXstdItemX 3" xfId="802"/>
    <cellStyle name="SAPBEXstdItemX 4" xfId="803"/>
    <cellStyle name="SAPBEXtitle" xfId="107"/>
    <cellStyle name="SAPBEXunassignedItem" xfId="804"/>
    <cellStyle name="SAPBEXunassignedItem 2" xfId="805"/>
    <cellStyle name="SAPBEXunassignedItem 3" xfId="806"/>
    <cellStyle name="SAPBEXundefined" xfId="108"/>
    <cellStyle name="SAPBEXundefined 2" xfId="807"/>
    <cellStyle name="SAPBEXundefined 3" xfId="808"/>
    <cellStyle name="Sheet Title" xfId="109"/>
    <cellStyle name="Style 1" xfId="29"/>
    <cellStyle name="Style 1 2" xfId="30"/>
    <cellStyle name="Style 1 2 2" xfId="31"/>
    <cellStyle name="Style 1 2 3" xfId="810"/>
    <cellStyle name="Style 1 3" xfId="32"/>
    <cellStyle name="Style 1 3 2" xfId="811"/>
    <cellStyle name="Style 1 4" xfId="33"/>
    <cellStyle name="Style 1 4 2" xfId="812"/>
    <cellStyle name="Style 1 5" xfId="813"/>
    <cellStyle name="Title 2" xfId="814"/>
    <cellStyle name="Title 3" xfId="815"/>
    <cellStyle name="Title 4" xfId="816"/>
    <cellStyle name="Total 2" xfId="817"/>
    <cellStyle name="Total 3" xfId="818"/>
    <cellStyle name="Total 4" xfId="819"/>
    <cellStyle name="Warning Text 2" xfId="8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30</xdr:col>
      <xdr:colOff>219075</xdr:colOff>
      <xdr:row>32</xdr:row>
      <xdr:rowOff>323850</xdr:rowOff>
    </xdr:from>
    <xdr:to>
      <xdr:col>33</xdr:col>
      <xdr:colOff>38100</xdr:colOff>
      <xdr:row>34</xdr:row>
      <xdr:rowOff>95250</xdr:rowOff>
    </xdr:to>
    <xdr:sp macro="" textlink="">
      <xdr:nvSpPr>
        <xdr:cNvPr id="4" name="Oval 3">
          <a:extLst>
            <a:ext uri="{FF2B5EF4-FFF2-40B4-BE49-F238E27FC236}">
              <a16:creationId xmlns:a16="http://schemas.microsoft.com/office/drawing/2014/main" id="{00000000-0008-0000-0100-000004000000}"/>
            </a:ext>
          </a:extLst>
        </xdr:cNvPr>
        <xdr:cNvSpPr/>
      </xdr:nvSpPr>
      <xdr:spPr>
        <a:xfrm>
          <a:off x="21764625" y="8134350"/>
          <a:ext cx="1790700" cy="4857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30</xdr:col>
      <xdr:colOff>257175</xdr:colOff>
      <xdr:row>39</xdr:row>
      <xdr:rowOff>333376</xdr:rowOff>
    </xdr:from>
    <xdr:to>
      <xdr:col>33</xdr:col>
      <xdr:colOff>133350</xdr:colOff>
      <xdr:row>41</xdr:row>
      <xdr:rowOff>104776</xdr:rowOff>
    </xdr:to>
    <xdr:sp macro="" textlink="">
      <xdr:nvSpPr>
        <xdr:cNvPr id="5" name="Oval 4">
          <a:extLst>
            <a:ext uri="{FF2B5EF4-FFF2-40B4-BE49-F238E27FC236}">
              <a16:creationId xmlns:a16="http://schemas.microsoft.com/office/drawing/2014/main" id="{00000000-0008-0000-0100-000005000000}"/>
            </a:ext>
          </a:extLst>
        </xdr:cNvPr>
        <xdr:cNvSpPr/>
      </xdr:nvSpPr>
      <xdr:spPr>
        <a:xfrm>
          <a:off x="21802725" y="9572626"/>
          <a:ext cx="1847850" cy="4381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21</xdr:col>
      <xdr:colOff>419100</xdr:colOff>
      <xdr:row>15</xdr:row>
      <xdr:rowOff>733425</xdr:rowOff>
    </xdr:from>
    <xdr:to>
      <xdr:col>24</xdr:col>
      <xdr:colOff>66675</xdr:colOff>
      <xdr:row>16</xdr:row>
      <xdr:rowOff>152400</xdr:rowOff>
    </xdr:to>
    <xdr:sp macro="" textlink="">
      <xdr:nvSpPr>
        <xdr:cNvPr id="9" name="Oval 8">
          <a:extLst>
            <a:ext uri="{FF2B5EF4-FFF2-40B4-BE49-F238E27FC236}">
              <a16:creationId xmlns:a16="http://schemas.microsoft.com/office/drawing/2014/main" id="{00000000-0008-0000-0100-000009000000}"/>
            </a:ext>
          </a:extLst>
        </xdr:cNvPr>
        <xdr:cNvSpPr/>
      </xdr:nvSpPr>
      <xdr:spPr>
        <a:xfrm>
          <a:off x="16211550" y="4114800"/>
          <a:ext cx="1762125" cy="4476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266700</xdr:colOff>
      <xdr:row>15</xdr:row>
      <xdr:rowOff>676275</xdr:rowOff>
    </xdr:from>
    <xdr:to>
      <xdr:col>13</xdr:col>
      <xdr:colOff>638175</xdr:colOff>
      <xdr:row>16</xdr:row>
      <xdr:rowOff>180975</xdr:rowOff>
    </xdr:to>
    <xdr:sp macro="" textlink="">
      <xdr:nvSpPr>
        <xdr:cNvPr id="11" name="Oval 10">
          <a:extLst>
            <a:ext uri="{FF2B5EF4-FFF2-40B4-BE49-F238E27FC236}">
              <a16:creationId xmlns:a16="http://schemas.microsoft.com/office/drawing/2014/main" id="{00000000-0008-0000-0100-00000B000000}"/>
            </a:ext>
          </a:extLst>
        </xdr:cNvPr>
        <xdr:cNvSpPr/>
      </xdr:nvSpPr>
      <xdr:spPr>
        <a:xfrm>
          <a:off x="9686925" y="4057650"/>
          <a:ext cx="1685925" cy="5334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11</xdr:col>
      <xdr:colOff>295275</xdr:colOff>
      <xdr:row>32</xdr:row>
      <xdr:rowOff>276225</xdr:rowOff>
    </xdr:from>
    <xdr:to>
      <xdr:col>14</xdr:col>
      <xdr:colOff>95250</xdr:colOff>
      <xdr:row>35</xdr:row>
      <xdr:rowOff>0</xdr:rowOff>
    </xdr:to>
    <xdr:sp macro="" textlink="">
      <xdr:nvSpPr>
        <xdr:cNvPr id="13" name="Oval 12">
          <a:extLst>
            <a:ext uri="{FF2B5EF4-FFF2-40B4-BE49-F238E27FC236}">
              <a16:creationId xmlns:a16="http://schemas.microsoft.com/office/drawing/2014/main" id="{00000000-0008-0000-0100-00000D000000}"/>
            </a:ext>
          </a:extLst>
        </xdr:cNvPr>
        <xdr:cNvSpPr/>
      </xdr:nvSpPr>
      <xdr:spPr>
        <a:xfrm>
          <a:off x="9715500" y="8086725"/>
          <a:ext cx="1771650" cy="5810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30</xdr:col>
      <xdr:colOff>161926</xdr:colOff>
      <xdr:row>15</xdr:row>
      <xdr:rowOff>676275</xdr:rowOff>
    </xdr:from>
    <xdr:to>
      <xdr:col>33</xdr:col>
      <xdr:colOff>38101</xdr:colOff>
      <xdr:row>16</xdr:row>
      <xdr:rowOff>114301</xdr:rowOff>
    </xdr:to>
    <xdr:sp macro="" textlink="">
      <xdr:nvSpPr>
        <xdr:cNvPr id="18" name="Oval 17">
          <a:extLst>
            <a:ext uri="{FF2B5EF4-FFF2-40B4-BE49-F238E27FC236}">
              <a16:creationId xmlns:a16="http://schemas.microsoft.com/office/drawing/2014/main" id="{00000000-0008-0000-0100-000012000000}"/>
            </a:ext>
          </a:extLst>
        </xdr:cNvPr>
        <xdr:cNvSpPr/>
      </xdr:nvSpPr>
      <xdr:spPr>
        <a:xfrm>
          <a:off x="21707476" y="4057650"/>
          <a:ext cx="1847850" cy="466726"/>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21</xdr:col>
      <xdr:colOff>409575</xdr:colOff>
      <xdr:row>32</xdr:row>
      <xdr:rowOff>304800</xdr:rowOff>
    </xdr:from>
    <xdr:to>
      <xdr:col>24</xdr:col>
      <xdr:colOff>180975</xdr:colOff>
      <xdr:row>35</xdr:row>
      <xdr:rowOff>0</xdr:rowOff>
    </xdr:to>
    <xdr:sp macro="" textlink="">
      <xdr:nvSpPr>
        <xdr:cNvPr id="15" name="Oval 14">
          <a:extLst>
            <a:ext uri="{FF2B5EF4-FFF2-40B4-BE49-F238E27FC236}">
              <a16:creationId xmlns:a16="http://schemas.microsoft.com/office/drawing/2014/main" id="{00000000-0008-0000-0100-00000F000000}"/>
            </a:ext>
          </a:extLst>
        </xdr:cNvPr>
        <xdr:cNvSpPr/>
      </xdr:nvSpPr>
      <xdr:spPr>
        <a:xfrm>
          <a:off x="16202025" y="8115300"/>
          <a:ext cx="1885950" cy="552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85726</xdr:colOff>
      <xdr:row>15</xdr:row>
      <xdr:rowOff>304800</xdr:rowOff>
    </xdr:from>
    <xdr:to>
      <xdr:col>14</xdr:col>
      <xdr:colOff>38100</xdr:colOff>
      <xdr:row>16</xdr:row>
      <xdr:rowOff>152401</xdr:rowOff>
    </xdr:to>
    <xdr:sp macro="" textlink="">
      <xdr:nvSpPr>
        <xdr:cNvPr id="2" name="Oval 1">
          <a:extLst>
            <a:ext uri="{FF2B5EF4-FFF2-40B4-BE49-F238E27FC236}">
              <a16:creationId xmlns:a16="http://schemas.microsoft.com/office/drawing/2014/main" id="{00000000-0008-0000-0200-000002000000}"/>
            </a:ext>
          </a:extLst>
        </xdr:cNvPr>
        <xdr:cNvSpPr/>
      </xdr:nvSpPr>
      <xdr:spPr>
        <a:xfrm>
          <a:off x="9953626" y="3705225"/>
          <a:ext cx="1114424" cy="4667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31</xdr:col>
      <xdr:colOff>142875</xdr:colOff>
      <xdr:row>15</xdr:row>
      <xdr:rowOff>219074</xdr:rowOff>
    </xdr:from>
    <xdr:to>
      <xdr:col>33</xdr:col>
      <xdr:colOff>28575</xdr:colOff>
      <xdr:row>16</xdr:row>
      <xdr:rowOff>142874</xdr:rowOff>
    </xdr:to>
    <xdr:sp macro="" textlink="">
      <xdr:nvSpPr>
        <xdr:cNvPr id="5" name="Oval 4">
          <a:extLst>
            <a:ext uri="{FF2B5EF4-FFF2-40B4-BE49-F238E27FC236}">
              <a16:creationId xmlns:a16="http://schemas.microsoft.com/office/drawing/2014/main" id="{00000000-0008-0000-0200-000005000000}"/>
            </a:ext>
          </a:extLst>
        </xdr:cNvPr>
        <xdr:cNvSpPr/>
      </xdr:nvSpPr>
      <xdr:spPr>
        <a:xfrm>
          <a:off x="22269450" y="3619499"/>
          <a:ext cx="10477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571500</xdr:colOff>
      <xdr:row>32</xdr:row>
      <xdr:rowOff>152400</xdr:rowOff>
    </xdr:from>
    <xdr:to>
      <xdr:col>33</xdr:col>
      <xdr:colOff>152400</xdr:colOff>
      <xdr:row>34</xdr:row>
      <xdr:rowOff>85726</xdr:rowOff>
    </xdr:to>
    <xdr:sp macro="" textlink="">
      <xdr:nvSpPr>
        <xdr:cNvPr id="8" name="Oval 7">
          <a:extLst>
            <a:ext uri="{FF2B5EF4-FFF2-40B4-BE49-F238E27FC236}">
              <a16:creationId xmlns:a16="http://schemas.microsoft.com/office/drawing/2014/main" id="{00000000-0008-0000-0200-000008000000}"/>
            </a:ext>
          </a:extLst>
        </xdr:cNvPr>
        <xdr:cNvSpPr/>
      </xdr:nvSpPr>
      <xdr:spPr>
        <a:xfrm>
          <a:off x="20955000" y="7629525"/>
          <a:ext cx="2486025" cy="52387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22</xdr:col>
      <xdr:colOff>276225</xdr:colOff>
      <xdr:row>15</xdr:row>
      <xdr:rowOff>257174</xdr:rowOff>
    </xdr:from>
    <xdr:to>
      <xdr:col>24</xdr:col>
      <xdr:colOff>47624</xdr:colOff>
      <xdr:row>16</xdr:row>
      <xdr:rowOff>209550</xdr:rowOff>
    </xdr:to>
    <xdr:sp macro="" textlink="">
      <xdr:nvSpPr>
        <xdr:cNvPr id="10" name="Oval 9">
          <a:extLst>
            <a:ext uri="{FF2B5EF4-FFF2-40B4-BE49-F238E27FC236}">
              <a16:creationId xmlns:a16="http://schemas.microsoft.com/office/drawing/2014/main" id="{00000000-0008-0000-0200-00000A000000}"/>
            </a:ext>
          </a:extLst>
        </xdr:cNvPr>
        <xdr:cNvSpPr/>
      </xdr:nvSpPr>
      <xdr:spPr>
        <a:xfrm>
          <a:off x="16916400" y="3657599"/>
          <a:ext cx="1371599" cy="5715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28</xdr:col>
      <xdr:colOff>542925</xdr:colOff>
      <xdr:row>36</xdr:row>
      <xdr:rowOff>57150</xdr:rowOff>
    </xdr:from>
    <xdr:to>
      <xdr:col>33</xdr:col>
      <xdr:colOff>123825</xdr:colOff>
      <xdr:row>38</xdr:row>
      <xdr:rowOff>104775</xdr:rowOff>
    </xdr:to>
    <xdr:sp macro="" textlink="">
      <xdr:nvSpPr>
        <xdr:cNvPr id="14" name="Oval 13">
          <a:extLst>
            <a:ext uri="{FF2B5EF4-FFF2-40B4-BE49-F238E27FC236}">
              <a16:creationId xmlns:a16="http://schemas.microsoft.com/office/drawing/2014/main" id="{00000000-0008-0000-0200-00000E000000}"/>
            </a:ext>
          </a:extLst>
        </xdr:cNvPr>
        <xdr:cNvSpPr/>
      </xdr:nvSpPr>
      <xdr:spPr>
        <a:xfrm>
          <a:off x="20926425" y="8610600"/>
          <a:ext cx="2486025" cy="4095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123825</xdr:colOff>
      <xdr:row>20</xdr:row>
      <xdr:rowOff>0</xdr:rowOff>
    </xdr:from>
    <xdr:to>
      <xdr:col>14</xdr:col>
      <xdr:colOff>161925</xdr:colOff>
      <xdr:row>23</xdr:row>
      <xdr:rowOff>47625</xdr:rowOff>
    </xdr:to>
    <xdr:sp macro="" textlink="">
      <xdr:nvSpPr>
        <xdr:cNvPr id="16" name="Oval 15">
          <a:extLst>
            <a:ext uri="{FF2B5EF4-FFF2-40B4-BE49-F238E27FC236}">
              <a16:creationId xmlns:a16="http://schemas.microsoft.com/office/drawing/2014/main" id="{00000000-0008-0000-0200-000010000000}"/>
            </a:ext>
          </a:extLst>
        </xdr:cNvPr>
        <xdr:cNvSpPr/>
      </xdr:nvSpPr>
      <xdr:spPr>
        <a:xfrm>
          <a:off x="9410700" y="5105400"/>
          <a:ext cx="1781175" cy="962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142875</xdr:colOff>
      <xdr:row>24</xdr:row>
      <xdr:rowOff>114301</xdr:rowOff>
    </xdr:from>
    <xdr:to>
      <xdr:col>14</xdr:col>
      <xdr:colOff>200025</xdr:colOff>
      <xdr:row>28</xdr:row>
      <xdr:rowOff>76201</xdr:rowOff>
    </xdr:to>
    <xdr:sp macro="" textlink="">
      <xdr:nvSpPr>
        <xdr:cNvPr id="18" name="Oval 17">
          <a:extLst>
            <a:ext uri="{FF2B5EF4-FFF2-40B4-BE49-F238E27FC236}">
              <a16:creationId xmlns:a16="http://schemas.microsoft.com/office/drawing/2014/main" id="{00000000-0008-0000-0200-000012000000}"/>
            </a:ext>
          </a:extLst>
        </xdr:cNvPr>
        <xdr:cNvSpPr/>
      </xdr:nvSpPr>
      <xdr:spPr>
        <a:xfrm>
          <a:off x="9429750" y="6296026"/>
          <a:ext cx="1800225" cy="933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314325</xdr:colOff>
      <xdr:row>32</xdr:row>
      <xdr:rowOff>171449</xdr:rowOff>
    </xdr:from>
    <xdr:to>
      <xdr:col>11</xdr:col>
      <xdr:colOff>57150</xdr:colOff>
      <xdr:row>34</xdr:row>
      <xdr:rowOff>123824</xdr:rowOff>
    </xdr:to>
    <xdr:sp macro="" textlink="">
      <xdr:nvSpPr>
        <xdr:cNvPr id="19" name="Oval 18">
          <a:extLst>
            <a:ext uri="{FF2B5EF4-FFF2-40B4-BE49-F238E27FC236}">
              <a16:creationId xmlns:a16="http://schemas.microsoft.com/office/drawing/2014/main" id="{00000000-0008-0000-0200-000013000000}"/>
            </a:ext>
          </a:extLst>
        </xdr:cNvPr>
        <xdr:cNvSpPr/>
      </xdr:nvSpPr>
      <xdr:spPr>
        <a:xfrm>
          <a:off x="8839200" y="7648574"/>
          <a:ext cx="504825"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30</xdr:col>
      <xdr:colOff>1</xdr:colOff>
      <xdr:row>21</xdr:row>
      <xdr:rowOff>85724</xdr:rowOff>
    </xdr:from>
    <xdr:to>
      <xdr:col>33</xdr:col>
      <xdr:colOff>47626</xdr:colOff>
      <xdr:row>23</xdr:row>
      <xdr:rowOff>38100</xdr:rowOff>
    </xdr:to>
    <xdr:sp macro="" textlink="">
      <xdr:nvSpPr>
        <xdr:cNvPr id="12" name="Oval 11">
          <a:extLst>
            <a:ext uri="{FF2B5EF4-FFF2-40B4-BE49-F238E27FC236}">
              <a16:creationId xmlns:a16="http://schemas.microsoft.com/office/drawing/2014/main" id="{00000000-0008-0000-0200-00000C000000}"/>
            </a:ext>
          </a:extLst>
        </xdr:cNvPr>
        <xdr:cNvSpPr/>
      </xdr:nvSpPr>
      <xdr:spPr>
        <a:xfrm>
          <a:off x="21545551" y="5514974"/>
          <a:ext cx="1790700" cy="5429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30</xdr:col>
      <xdr:colOff>1</xdr:colOff>
      <xdr:row>20</xdr:row>
      <xdr:rowOff>0</xdr:rowOff>
    </xdr:from>
    <xdr:to>
      <xdr:col>32</xdr:col>
      <xdr:colOff>571501</xdr:colOff>
      <xdr:row>21</xdr:row>
      <xdr:rowOff>152400</xdr:rowOff>
    </xdr:to>
    <xdr:sp macro="" textlink="">
      <xdr:nvSpPr>
        <xdr:cNvPr id="13" name="Oval 12">
          <a:extLst>
            <a:ext uri="{FF2B5EF4-FFF2-40B4-BE49-F238E27FC236}">
              <a16:creationId xmlns:a16="http://schemas.microsoft.com/office/drawing/2014/main" id="{00000000-0008-0000-0200-00000D000000}"/>
            </a:ext>
          </a:extLst>
        </xdr:cNvPr>
        <xdr:cNvSpPr/>
      </xdr:nvSpPr>
      <xdr:spPr>
        <a:xfrm>
          <a:off x="21545551" y="5105400"/>
          <a:ext cx="1733550" cy="476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draft%20proforma%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TO%20MAR%20-%201%20May%202015%20-%20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Market_Dev/74%20RIGS/08%202013-14/Income/Gas/Submissions/Sharepoint/2013-14_NGGT_Revenue_Return_Model%20-%20v5%20unlocked%20repair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arin.elmhirst/AppData/Local/Microsoft/Windows/Temporary%20Internet%20Files/Content.Outlook/POWBA2Y2/GSO%20MAR%20-%201%20May%202015%20-%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refreshError="1"/>
      <sheetData sheetId="1" refreshError="1"/>
      <sheetData sheetId="2" refreshError="1"/>
      <sheetData sheetId="3">
        <row r="17">
          <cell r="D17">
            <v>358.69051824649335</v>
          </cell>
        </row>
      </sheetData>
      <sheetData sheetId="4">
        <row r="23">
          <cell r="D23" t="str">
            <v>2013/14</v>
          </cell>
        </row>
      </sheetData>
      <sheetData sheetId="5">
        <row r="22">
          <cell r="D22">
            <v>0</v>
          </cell>
        </row>
      </sheetData>
      <sheetData sheetId="6">
        <row r="17">
          <cell r="D17">
            <v>30.238420412481993</v>
          </cell>
        </row>
      </sheetData>
      <sheetData sheetId="7">
        <row r="64">
          <cell r="G64">
            <v>14.452926244436911</v>
          </cell>
        </row>
      </sheetData>
      <sheetData sheetId="8">
        <row r="27">
          <cell r="E27">
            <v>0</v>
          </cell>
        </row>
      </sheetData>
      <sheetData sheetId="9">
        <row r="17">
          <cell r="D17">
            <v>8.4086069070094158</v>
          </cell>
        </row>
      </sheetData>
      <sheetData sheetId="10">
        <row r="53">
          <cell r="G53">
            <v>4.2667581648532611</v>
          </cell>
        </row>
      </sheetData>
      <sheetData sheetId="11">
        <row r="27">
          <cell r="E27">
            <v>3.00307E-2</v>
          </cell>
        </row>
      </sheetData>
      <sheetData sheetId="12">
        <row r="23">
          <cell r="D23">
            <v>9.0715959047147798</v>
          </cell>
        </row>
      </sheetData>
      <sheetData sheetId="13">
        <row r="17">
          <cell r="E17">
            <v>124.52507564144604</v>
          </cell>
        </row>
      </sheetData>
      <sheetData sheetId="14">
        <row r="23">
          <cell r="D23">
            <v>0.93718286680062302</v>
          </cell>
        </row>
      </sheetData>
      <sheetData sheetId="15" refreshError="1"/>
      <sheetData sheetId="16" refreshError="1"/>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Crosscheck Summary"/>
      <sheetName val="Process"/>
    </sheetNames>
    <sheetDataSet>
      <sheetData sheetId="0"/>
      <sheetData sheetId="1"/>
      <sheetData sheetId="2"/>
      <sheetData sheetId="3">
        <row r="13">
          <cell r="D13" t="str">
            <v>Actuals</v>
          </cell>
        </row>
      </sheetData>
      <sheetData sheetId="4">
        <row r="17">
          <cell r="R17">
            <v>626.50052839685679</v>
          </cell>
        </row>
      </sheetData>
      <sheetData sheetId="5"/>
      <sheetData sheetId="6">
        <row r="17">
          <cell r="R17">
            <v>-7.8005316466791523</v>
          </cell>
        </row>
      </sheetData>
      <sheetData sheetId="7">
        <row r="23">
          <cell r="C23" t="str">
            <v>Flag</v>
          </cell>
        </row>
      </sheetData>
      <sheetData sheetId="8"/>
      <sheetData sheetId="9">
        <row r="56">
          <cell r="F56">
            <v>-3.0643595220644864</v>
          </cell>
        </row>
      </sheetData>
      <sheetData sheetId="10">
        <row r="23">
          <cell r="C23" t="str">
            <v>Flag</v>
          </cell>
        </row>
      </sheetData>
      <sheetData sheetId="11">
        <row r="17">
          <cell r="R17">
            <v>0</v>
          </cell>
        </row>
      </sheetData>
      <sheetData sheetId="12"/>
      <sheetData sheetId="13"/>
      <sheetData sheetId="14">
        <row r="22">
          <cell r="R22">
            <v>2.7009245469635319</v>
          </cell>
        </row>
      </sheetData>
      <sheetData sheetId="15">
        <row r="17">
          <cell r="R17">
            <v>0</v>
          </cell>
        </row>
      </sheetData>
      <sheetData sheetId="16">
        <row r="23">
          <cell r="E23">
            <v>0.78907090547658121</v>
          </cell>
        </row>
      </sheetData>
      <sheetData sheetId="17"/>
      <sheetData sheetId="18"/>
      <sheetData sheetId="19">
        <row r="3">
          <cell r="C3">
            <v>41963</v>
          </cell>
          <cell r="G3" t="str">
            <v>NTS licence v9.7 Sept-14</v>
          </cell>
        </row>
      </sheetData>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42107</v>
          </cell>
          <cell r="G3" t="str">
            <v>NTS licence v10.1 Apr-15</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MR"/>
      <sheetName val="2  BR"/>
      <sheetName val="2.1 TRU"/>
      <sheetName val="3  PT"/>
      <sheetName val="3.1 RB"/>
      <sheetName val="3.2  LF"/>
      <sheetName val="3.3  OPTC"/>
      <sheetName val="3.4  ISA"/>
      <sheetName val="4  OIR"/>
      <sheetName val="4.1  SSO"/>
      <sheetName val="4.2  PA"/>
      <sheetName val="5  NIA"/>
      <sheetName val="6  NICF"/>
      <sheetName val="7  K"/>
      <sheetName val="siu support"/>
      <sheetName val="nia support"/>
      <sheetName val="Databook"/>
      <sheetName val="Scenario databook"/>
      <sheetName val="Process"/>
    </sheetNames>
    <sheetDataSet>
      <sheetData sheetId="0"/>
      <sheetData sheetId="1"/>
      <sheetData sheetId="2"/>
      <sheetData sheetId="3">
        <row r="17">
          <cell r="D17">
            <v>620.61216684570093</v>
          </cell>
        </row>
      </sheetData>
      <sheetData sheetId="4">
        <row r="17">
          <cell r="R17">
            <v>626.50052839685679</v>
          </cell>
        </row>
      </sheetData>
      <sheetData sheetId="5"/>
      <sheetData sheetId="6">
        <row r="17">
          <cell r="E17">
            <v>-7.8005316466791523</v>
          </cell>
        </row>
      </sheetData>
      <sheetData sheetId="7">
        <row r="39">
          <cell r="E39">
            <v>0.49208893261238984</v>
          </cell>
        </row>
      </sheetData>
      <sheetData sheetId="8">
        <row r="39">
          <cell r="E39">
            <v>2.7132668931762272</v>
          </cell>
        </row>
      </sheetData>
      <sheetData sheetId="9">
        <row r="39">
          <cell r="E39">
            <v>-3.0490378170905519</v>
          </cell>
        </row>
      </sheetData>
      <sheetData sheetId="10"/>
      <sheetData sheetId="11">
        <row r="17">
          <cell r="E17">
            <v>0</v>
          </cell>
        </row>
      </sheetData>
      <sheetData sheetId="12"/>
      <sheetData sheetId="13"/>
      <sheetData sheetId="14">
        <row r="22">
          <cell r="E22">
            <v>2.7012410009998615</v>
          </cell>
        </row>
      </sheetData>
      <sheetData sheetId="15">
        <row r="17">
          <cell r="E17">
            <v>0</v>
          </cell>
        </row>
      </sheetData>
      <sheetData sheetId="16">
        <row r="23">
          <cell r="E23">
            <v>0.78907090547658121</v>
          </cell>
        </row>
      </sheetData>
      <sheetData sheetId="17"/>
      <sheetData sheetId="18"/>
      <sheetData sheetId="19">
        <row r="3">
          <cell r="C3">
            <v>42101</v>
          </cell>
          <cell r="G3" t="str">
            <v>NTS licence v10.1 Apr-15</v>
          </cell>
        </row>
      </sheetData>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4 review"/>
      <sheetName val="R1 Cover"/>
      <sheetName val="R2 Schematic"/>
      <sheetName val="R3 Version log"/>
      <sheetName val="R4 Licence Condition Values"/>
      <sheetName val="R5 Input page"/>
      <sheetName val="R6 Base revenue"/>
      <sheetName val="R7 pass through"/>
      <sheetName val="R8 Output incentives"/>
      <sheetName val="R9 Innovation incentive"/>
      <sheetName val="R10 Correction"/>
      <sheetName val="R12 TO MAR"/>
      <sheetName val="R13 Excluded Revenue"/>
      <sheetName val="R14 Rec to Stat Ac"/>
      <sheetName val="R15 SO Base"/>
      <sheetName val="R16 External SO costs"/>
      <sheetName val="R17 Constraint man"/>
      <sheetName val="Sheet1"/>
    </sheetNames>
    <sheetDataSet>
      <sheetData sheetId="0" refreshError="1"/>
      <sheetData sheetId="1" refreshError="1"/>
      <sheetData sheetId="2" refreshError="1"/>
      <sheetData sheetId="3" refreshError="1"/>
      <sheetData sheetId="4" refreshError="1"/>
      <sheetData sheetId="5">
        <row r="11">
          <cell r="D11">
            <v>1.0999921211306642</v>
          </cell>
          <cell r="E11">
            <v>1.1339778557425371</v>
          </cell>
          <cell r="F11">
            <v>1.1666890673736021</v>
          </cell>
          <cell r="G11">
            <v>1.1949927468055819</v>
          </cell>
          <cell r="H11">
            <v>1.2284547683380684</v>
          </cell>
          <cell r="I11">
            <v>1.2628900619649901</v>
          </cell>
          <cell r="J11">
            <v>1.2982522813961357</v>
          </cell>
          <cell r="K11">
            <v>1.3345877729217164</v>
          </cell>
          <cell r="L11">
            <v>1.3719428828319438</v>
          </cell>
          <cell r="M11">
            <v>1.4103639574170286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s"/>
      <sheetName val="Year ahead summary"/>
      <sheetName val="Multi Year Summary"/>
      <sheetName val="1  SOMR"/>
      <sheetName val="2  SOBR"/>
      <sheetName val="2.1 SOTRU"/>
      <sheetName val="3  CM"/>
      <sheetName val="3.1  CMIR"/>
      <sheetName val="3.2  CMCA"/>
      <sheetName val="4  TSS"/>
      <sheetName val="4.1  TSSIR"/>
      <sheetName val="4.2  TSSCA"/>
      <sheetName val="5  DELINC"/>
      <sheetName val="6  SOOIRC"/>
      <sheetName val="7  SOK"/>
      <sheetName val="siu support"/>
      <sheetName val="nia support"/>
      <sheetName val="Databook"/>
      <sheetName val="Scenario databook"/>
      <sheetName val="Pro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T63"/>
  <sheetViews>
    <sheetView showGridLines="0" topLeftCell="A34" workbookViewId="0">
      <selection activeCell="B44" sqref="B44"/>
    </sheetView>
  </sheetViews>
  <sheetFormatPr defaultRowHeight="12.75"/>
  <cols>
    <col min="1" max="1" width="5" style="1" customWidth="1"/>
    <col min="2" max="2" width="9.140625" style="1" customWidth="1"/>
    <col min="3" max="16384" width="9.140625" style="1"/>
  </cols>
  <sheetData>
    <row r="1" spans="2:20">
      <c r="B1" s="3" t="s">
        <v>122</v>
      </c>
    </row>
    <row r="4" spans="2:20">
      <c r="B4" s="3" t="s">
        <v>242</v>
      </c>
    </row>
    <row r="5" spans="2:20">
      <c r="B5" s="2"/>
    </row>
    <row r="6" spans="2:20">
      <c r="B6" s="2" t="s">
        <v>178</v>
      </c>
    </row>
    <row r="7" spans="2:20">
      <c r="B7" s="2" t="s">
        <v>243</v>
      </c>
      <c r="C7" s="420"/>
      <c r="D7" s="420"/>
      <c r="E7" s="420"/>
      <c r="F7" s="420"/>
      <c r="G7" s="420"/>
      <c r="H7" s="420"/>
      <c r="I7" s="420"/>
      <c r="J7" s="420"/>
      <c r="K7" s="420"/>
      <c r="L7" s="420"/>
      <c r="M7" s="420"/>
      <c r="N7" s="420"/>
      <c r="O7" s="420"/>
      <c r="P7" s="420"/>
      <c r="Q7" s="420"/>
      <c r="R7" s="420"/>
      <c r="S7" s="420"/>
      <c r="T7" s="420"/>
    </row>
    <row r="8" spans="2:20" ht="22.5" customHeight="1">
      <c r="B8" s="3" t="s">
        <v>122</v>
      </c>
    </row>
    <row r="9" spans="2:20" ht="17.25" customHeight="1">
      <c r="B9" s="2" t="s">
        <v>161</v>
      </c>
    </row>
    <row r="10" spans="2:20">
      <c r="B10" s="2" t="s">
        <v>189</v>
      </c>
    </row>
    <row r="11" spans="2:20">
      <c r="B11" s="2" t="s">
        <v>190</v>
      </c>
    </row>
    <row r="12" spans="2:20">
      <c r="B12" s="2" t="s">
        <v>179</v>
      </c>
    </row>
    <row r="13" spans="2:20" ht="28.5" customHeight="1">
      <c r="B13" s="2" t="s">
        <v>180</v>
      </c>
    </row>
    <row r="14" spans="2:20">
      <c r="B14" s="2" t="s">
        <v>181</v>
      </c>
    </row>
    <row r="15" spans="2:20">
      <c r="B15" s="2" t="s">
        <v>213</v>
      </c>
    </row>
    <row r="16" spans="2:20" ht="30.75" customHeight="1">
      <c r="B16" s="8" t="s">
        <v>212</v>
      </c>
    </row>
    <row r="17" spans="2:3" ht="24" customHeight="1">
      <c r="B17" s="2" t="s">
        <v>184</v>
      </c>
    </row>
    <row r="18" spans="2:3">
      <c r="B18" s="3" t="s">
        <v>123</v>
      </c>
    </row>
    <row r="19" spans="2:3">
      <c r="B19" s="3"/>
    </row>
    <row r="20" spans="2:3">
      <c r="B20" s="2" t="s">
        <v>182</v>
      </c>
    </row>
    <row r="21" spans="2:3">
      <c r="B21" s="2" t="s">
        <v>124</v>
      </c>
      <c r="C21" s="2" t="s">
        <v>125</v>
      </c>
    </row>
    <row r="22" spans="2:3">
      <c r="B22" s="2" t="s">
        <v>124</v>
      </c>
      <c r="C22" s="2" t="s">
        <v>126</v>
      </c>
    </row>
    <row r="23" spans="2:3">
      <c r="B23" s="2" t="s">
        <v>124</v>
      </c>
      <c r="C23" s="2" t="s">
        <v>127</v>
      </c>
    </row>
    <row r="24" spans="2:3">
      <c r="B24" s="2" t="s">
        <v>124</v>
      </c>
      <c r="C24" s="2" t="s">
        <v>183</v>
      </c>
    </row>
    <row r="25" spans="2:3">
      <c r="B25" s="2" t="s">
        <v>124</v>
      </c>
      <c r="C25" s="2" t="s">
        <v>164</v>
      </c>
    </row>
    <row r="26" spans="2:3">
      <c r="B26" s="2"/>
      <c r="C26" s="2"/>
    </row>
    <row r="27" spans="2:3">
      <c r="B27" s="2" t="s">
        <v>211</v>
      </c>
    </row>
    <row r="28" spans="2:3">
      <c r="B28" s="4"/>
    </row>
    <row r="29" spans="2:3" ht="15" customHeight="1">
      <c r="B29" s="4"/>
    </row>
    <row r="30" spans="2:3">
      <c r="B30" s="3" t="s">
        <v>128</v>
      </c>
    </row>
    <row r="31" spans="2:3">
      <c r="B31" s="2"/>
    </row>
    <row r="32" spans="2:3">
      <c r="B32" s="2" t="s">
        <v>129</v>
      </c>
    </row>
    <row r="33" spans="2:3">
      <c r="B33" s="2"/>
    </row>
    <row r="34" spans="2:3">
      <c r="B34" s="5" t="s">
        <v>165</v>
      </c>
    </row>
    <row r="35" spans="2:3">
      <c r="B35" s="5" t="s">
        <v>166</v>
      </c>
    </row>
    <row r="36" spans="2:3">
      <c r="B36" s="5"/>
    </row>
    <row r="37" spans="2:3">
      <c r="B37" s="3" t="s">
        <v>167</v>
      </c>
    </row>
    <row r="38" spans="2:3">
      <c r="B38" s="3"/>
    </row>
    <row r="39" spans="2:3">
      <c r="B39" s="2" t="s">
        <v>130</v>
      </c>
    </row>
    <row r="40" spans="2:3">
      <c r="B40" s="2" t="s">
        <v>131</v>
      </c>
    </row>
    <row r="41" spans="2:3">
      <c r="B41" s="2" t="s">
        <v>132</v>
      </c>
    </row>
    <row r="42" spans="2:3">
      <c r="B42" s="2" t="s">
        <v>133</v>
      </c>
      <c r="C42" s="2" t="s">
        <v>134</v>
      </c>
    </row>
    <row r="43" spans="2:3">
      <c r="B43" s="2" t="s">
        <v>135</v>
      </c>
      <c r="C43" s="2" t="s">
        <v>136</v>
      </c>
    </row>
    <row r="44" spans="2:3">
      <c r="B44" s="2" t="s">
        <v>137</v>
      </c>
      <c r="C44" s="2" t="s">
        <v>138</v>
      </c>
    </row>
    <row r="45" spans="2:3">
      <c r="B45" s="2" t="s">
        <v>139</v>
      </c>
      <c r="C45" s="2" t="s">
        <v>140</v>
      </c>
    </row>
    <row r="46" spans="2:3">
      <c r="B46" s="2" t="s">
        <v>141</v>
      </c>
      <c r="C46" s="2" t="s">
        <v>142</v>
      </c>
    </row>
    <row r="47" spans="2:3">
      <c r="B47" s="2" t="s">
        <v>143</v>
      </c>
      <c r="C47" s="2" t="s">
        <v>144</v>
      </c>
    </row>
    <row r="48" spans="2:3">
      <c r="B48" s="2"/>
      <c r="C48" s="2"/>
    </row>
    <row r="49" spans="2:4">
      <c r="B49" s="2" t="s">
        <v>191</v>
      </c>
    </row>
    <row r="50" spans="2:4">
      <c r="B50" s="2"/>
    </row>
    <row r="51" spans="2:4">
      <c r="B51" s="3" t="s">
        <v>168</v>
      </c>
    </row>
    <row r="52" spans="2:4">
      <c r="B52" s="3"/>
    </row>
    <row r="53" spans="2:4">
      <c r="B53" s="2" t="s">
        <v>145</v>
      </c>
    </row>
    <row r="54" spans="2:4">
      <c r="B54" s="2" t="s">
        <v>146</v>
      </c>
      <c r="C54" s="2" t="s">
        <v>147</v>
      </c>
    </row>
    <row r="55" spans="2:4">
      <c r="B55" s="2" t="s">
        <v>148</v>
      </c>
    </row>
    <row r="56" spans="2:4">
      <c r="B56" s="2" t="s">
        <v>149</v>
      </c>
      <c r="D56" s="2" t="s">
        <v>150</v>
      </c>
    </row>
    <row r="57" spans="2:4">
      <c r="B57" s="2" t="s">
        <v>151</v>
      </c>
      <c r="D57" s="2" t="s">
        <v>152</v>
      </c>
    </row>
    <row r="58" spans="2:4">
      <c r="B58" s="2" t="s">
        <v>153</v>
      </c>
      <c r="C58" s="2"/>
      <c r="D58" s="2" t="s">
        <v>154</v>
      </c>
    </row>
    <row r="59" spans="2:4" ht="15" customHeight="1">
      <c r="B59" s="2" t="s">
        <v>155</v>
      </c>
      <c r="D59" s="2" t="s">
        <v>156</v>
      </c>
    </row>
    <row r="60" spans="2:4">
      <c r="B60" s="2" t="s">
        <v>157</v>
      </c>
      <c r="C60" s="2"/>
      <c r="D60" s="2" t="s">
        <v>158</v>
      </c>
    </row>
    <row r="61" spans="2:4">
      <c r="B61" s="2" t="s">
        <v>159</v>
      </c>
      <c r="D61" s="2" t="s">
        <v>160</v>
      </c>
    </row>
    <row r="62" spans="2:4">
      <c r="B62" s="2"/>
      <c r="D62" s="2"/>
    </row>
    <row r="63" spans="2:4">
      <c r="B63" s="1" t="s">
        <v>192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39997558519241921"/>
    <pageSetUpPr fitToPage="1"/>
  </sheetPr>
  <dimension ref="A1:AL93"/>
  <sheetViews>
    <sheetView showGridLines="0" zoomScaleNormal="100" workbookViewId="0">
      <pane xSplit="6" ySplit="10" topLeftCell="G11" activePane="bottomRight" state="frozen"/>
      <selection pane="topRight" activeCell="G1" sqref="G1"/>
      <selection pane="bottomLeft" activeCell="A11" sqref="A11"/>
      <selection pane="bottomRight" activeCell="G11" sqref="G11"/>
    </sheetView>
  </sheetViews>
  <sheetFormatPr defaultRowHeight="11.25"/>
  <cols>
    <col min="1" max="1" width="3.5703125" style="16" customWidth="1"/>
    <col min="2" max="2" width="4.5703125" style="16" customWidth="1"/>
    <col min="3" max="3" width="49.28515625" style="16" customWidth="1"/>
    <col min="4" max="4" width="13.85546875" style="16" customWidth="1"/>
    <col min="5" max="5" width="7.42578125" style="25" customWidth="1"/>
    <col min="6" max="6" width="12.28515625" style="26" customWidth="1"/>
    <col min="7" max="8" width="8.5703125" style="26" bestFit="1" customWidth="1"/>
    <col min="9" max="9" width="13.140625" style="26" customWidth="1"/>
    <col min="10" max="10" width="7.85546875" style="26" bestFit="1" customWidth="1"/>
    <col min="11" max="11" width="12.140625" style="26" customWidth="1"/>
    <col min="12" max="14" width="9.85546875" style="26" bestFit="1" customWidth="1"/>
    <col min="15" max="15" width="9.85546875" style="26" customWidth="1"/>
    <col min="16" max="16" width="5.140625" style="26" customWidth="1"/>
    <col min="17" max="18" width="8.5703125" style="16" bestFit="1" customWidth="1"/>
    <col min="19" max="19" width="12" style="27" customWidth="1"/>
    <col min="20" max="20" width="9.85546875" style="27" bestFit="1" customWidth="1"/>
    <col min="21" max="22" width="12" style="27" customWidth="1"/>
    <col min="23" max="24" width="9.85546875" style="16" bestFit="1" customWidth="1"/>
    <col min="25" max="25" width="3.5703125" style="29" customWidth="1"/>
    <col min="26" max="27" width="8.5703125" style="29" bestFit="1" customWidth="1"/>
    <col min="28" max="28" width="14.140625" style="16" customWidth="1"/>
    <col min="29" max="33" width="9.85546875" style="16" bestFit="1" customWidth="1"/>
    <col min="34" max="34" width="9.140625" style="16"/>
    <col min="35" max="35" width="54.42578125" style="16" customWidth="1"/>
    <col min="36" max="36" width="9.140625" style="16"/>
    <col min="37" max="37" width="70.7109375" style="16" customWidth="1"/>
    <col min="38" max="209" width="9.140625" style="16"/>
    <col min="210" max="210" width="1.7109375" style="16" customWidth="1"/>
    <col min="211" max="211" width="28.5703125" style="16" customWidth="1"/>
    <col min="212" max="212" width="8.42578125" style="16" customWidth="1"/>
    <col min="213" max="213" width="7.5703125" style="16" customWidth="1"/>
    <col min="214" max="221" width="12" style="16" customWidth="1"/>
    <col min="222" max="222" width="1.7109375" style="16" customWidth="1"/>
    <col min="223" max="223" width="9.140625" style="16"/>
    <col min="224" max="257" width="0" style="16" hidden="1" customWidth="1"/>
    <col min="258" max="465" width="9.140625" style="16"/>
    <col min="466" max="466" width="1.7109375" style="16" customWidth="1"/>
    <col min="467" max="467" width="28.5703125" style="16" customWidth="1"/>
    <col min="468" max="468" width="8.42578125" style="16" customWidth="1"/>
    <col min="469" max="469" width="7.5703125" style="16" customWidth="1"/>
    <col min="470" max="477" width="12" style="16" customWidth="1"/>
    <col min="478" max="478" width="1.7109375" style="16" customWidth="1"/>
    <col min="479" max="479" width="9.140625" style="16"/>
    <col min="480" max="513" width="0" style="16" hidden="1" customWidth="1"/>
    <col min="514" max="721" width="9.140625" style="16"/>
    <col min="722" max="722" width="1.7109375" style="16" customWidth="1"/>
    <col min="723" max="723" width="28.5703125" style="16" customWidth="1"/>
    <col min="724" max="724" width="8.42578125" style="16" customWidth="1"/>
    <col min="725" max="725" width="7.5703125" style="16" customWidth="1"/>
    <col min="726" max="733" width="12" style="16" customWidth="1"/>
    <col min="734" max="734" width="1.7109375" style="16" customWidth="1"/>
    <col min="735" max="735" width="9.140625" style="16"/>
    <col min="736" max="769" width="0" style="16" hidden="1" customWidth="1"/>
    <col min="770" max="977" width="9.140625" style="16"/>
    <col min="978" max="978" width="1.7109375" style="16" customWidth="1"/>
    <col min="979" max="979" width="28.5703125" style="16" customWidth="1"/>
    <col min="980" max="980" width="8.42578125" style="16" customWidth="1"/>
    <col min="981" max="981" width="7.5703125" style="16" customWidth="1"/>
    <col min="982" max="989" width="12" style="16" customWidth="1"/>
    <col min="990" max="990" width="1.7109375" style="16" customWidth="1"/>
    <col min="991" max="991" width="9.140625" style="16"/>
    <col min="992" max="1025" width="0" style="16" hidden="1" customWidth="1"/>
    <col min="1026" max="1233" width="9.140625" style="16"/>
    <col min="1234" max="1234" width="1.7109375" style="16" customWidth="1"/>
    <col min="1235" max="1235" width="28.5703125" style="16" customWidth="1"/>
    <col min="1236" max="1236" width="8.42578125" style="16" customWidth="1"/>
    <col min="1237" max="1237" width="7.5703125" style="16" customWidth="1"/>
    <col min="1238" max="1245" width="12" style="16" customWidth="1"/>
    <col min="1246" max="1246" width="1.7109375" style="16" customWidth="1"/>
    <col min="1247" max="1247" width="9.140625" style="16"/>
    <col min="1248" max="1281" width="0" style="16" hidden="1" customWidth="1"/>
    <col min="1282" max="1489" width="9.140625" style="16"/>
    <col min="1490" max="1490" width="1.7109375" style="16" customWidth="1"/>
    <col min="1491" max="1491" width="28.5703125" style="16" customWidth="1"/>
    <col min="1492" max="1492" width="8.42578125" style="16" customWidth="1"/>
    <col min="1493" max="1493" width="7.5703125" style="16" customWidth="1"/>
    <col min="1494" max="1501" width="12" style="16" customWidth="1"/>
    <col min="1502" max="1502" width="1.7109375" style="16" customWidth="1"/>
    <col min="1503" max="1503" width="9.140625" style="16"/>
    <col min="1504" max="1537" width="0" style="16" hidden="1" customWidth="1"/>
    <col min="1538" max="1745" width="9.140625" style="16"/>
    <col min="1746" max="1746" width="1.7109375" style="16" customWidth="1"/>
    <col min="1747" max="1747" width="28.5703125" style="16" customWidth="1"/>
    <col min="1748" max="1748" width="8.42578125" style="16" customWidth="1"/>
    <col min="1749" max="1749" width="7.5703125" style="16" customWidth="1"/>
    <col min="1750" max="1757" width="12" style="16" customWidth="1"/>
    <col min="1758" max="1758" width="1.7109375" style="16" customWidth="1"/>
    <col min="1759" max="1759" width="9.140625" style="16"/>
    <col min="1760" max="1793" width="0" style="16" hidden="1" customWidth="1"/>
    <col min="1794" max="2001" width="9.140625" style="16"/>
    <col min="2002" max="2002" width="1.7109375" style="16" customWidth="1"/>
    <col min="2003" max="2003" width="28.5703125" style="16" customWidth="1"/>
    <col min="2004" max="2004" width="8.42578125" style="16" customWidth="1"/>
    <col min="2005" max="2005" width="7.5703125" style="16" customWidth="1"/>
    <col min="2006" max="2013" width="12" style="16" customWidth="1"/>
    <col min="2014" max="2014" width="1.7109375" style="16" customWidth="1"/>
    <col min="2015" max="2015" width="9.140625" style="16"/>
    <col min="2016" max="2049" width="0" style="16" hidden="1" customWidth="1"/>
    <col min="2050" max="2257" width="9.140625" style="16"/>
    <col min="2258" max="2258" width="1.7109375" style="16" customWidth="1"/>
    <col min="2259" max="2259" width="28.5703125" style="16" customWidth="1"/>
    <col min="2260" max="2260" width="8.42578125" style="16" customWidth="1"/>
    <col min="2261" max="2261" width="7.5703125" style="16" customWidth="1"/>
    <col min="2262" max="2269" width="12" style="16" customWidth="1"/>
    <col min="2270" max="2270" width="1.7109375" style="16" customWidth="1"/>
    <col min="2271" max="2271" width="9.140625" style="16"/>
    <col min="2272" max="2305" width="0" style="16" hidden="1" customWidth="1"/>
    <col min="2306" max="2513" width="9.140625" style="16"/>
    <col min="2514" max="2514" width="1.7109375" style="16" customWidth="1"/>
    <col min="2515" max="2515" width="28.5703125" style="16" customWidth="1"/>
    <col min="2516" max="2516" width="8.42578125" style="16" customWidth="1"/>
    <col min="2517" max="2517" width="7.5703125" style="16" customWidth="1"/>
    <col min="2518" max="2525" width="12" style="16" customWidth="1"/>
    <col min="2526" max="2526" width="1.7109375" style="16" customWidth="1"/>
    <col min="2527" max="2527" width="9.140625" style="16"/>
    <col min="2528" max="2561" width="0" style="16" hidden="1" customWidth="1"/>
    <col min="2562" max="2769" width="9.140625" style="16"/>
    <col min="2770" max="2770" width="1.7109375" style="16" customWidth="1"/>
    <col min="2771" max="2771" width="28.5703125" style="16" customWidth="1"/>
    <col min="2772" max="2772" width="8.42578125" style="16" customWidth="1"/>
    <col min="2773" max="2773" width="7.5703125" style="16" customWidth="1"/>
    <col min="2774" max="2781" width="12" style="16" customWidth="1"/>
    <col min="2782" max="2782" width="1.7109375" style="16" customWidth="1"/>
    <col min="2783" max="2783" width="9.140625" style="16"/>
    <col min="2784" max="2817" width="0" style="16" hidden="1" customWidth="1"/>
    <col min="2818" max="3025" width="9.140625" style="16"/>
    <col min="3026" max="3026" width="1.7109375" style="16" customWidth="1"/>
    <col min="3027" max="3027" width="28.5703125" style="16" customWidth="1"/>
    <col min="3028" max="3028" width="8.42578125" style="16" customWidth="1"/>
    <col min="3029" max="3029" width="7.5703125" style="16" customWidth="1"/>
    <col min="3030" max="3037" width="12" style="16" customWidth="1"/>
    <col min="3038" max="3038" width="1.7109375" style="16" customWidth="1"/>
    <col min="3039" max="3039" width="9.140625" style="16"/>
    <col min="3040" max="3073" width="0" style="16" hidden="1" customWidth="1"/>
    <col min="3074" max="3281" width="9.140625" style="16"/>
    <col min="3282" max="3282" width="1.7109375" style="16" customWidth="1"/>
    <col min="3283" max="3283" width="28.5703125" style="16" customWidth="1"/>
    <col min="3284" max="3284" width="8.42578125" style="16" customWidth="1"/>
    <col min="3285" max="3285" width="7.5703125" style="16" customWidth="1"/>
    <col min="3286" max="3293" width="12" style="16" customWidth="1"/>
    <col min="3294" max="3294" width="1.7109375" style="16" customWidth="1"/>
    <col min="3295" max="3295" width="9.140625" style="16"/>
    <col min="3296" max="3329" width="0" style="16" hidden="1" customWidth="1"/>
    <col min="3330" max="3537" width="9.140625" style="16"/>
    <col min="3538" max="3538" width="1.7109375" style="16" customWidth="1"/>
    <col min="3539" max="3539" width="28.5703125" style="16" customWidth="1"/>
    <col min="3540" max="3540" width="8.42578125" style="16" customWidth="1"/>
    <col min="3541" max="3541" width="7.5703125" style="16" customWidth="1"/>
    <col min="3542" max="3549" width="12" style="16" customWidth="1"/>
    <col min="3550" max="3550" width="1.7109375" style="16" customWidth="1"/>
    <col min="3551" max="3551" width="9.140625" style="16"/>
    <col min="3552" max="3585" width="0" style="16" hidden="1" customWidth="1"/>
    <col min="3586" max="3793" width="9.140625" style="16"/>
    <col min="3794" max="3794" width="1.7109375" style="16" customWidth="1"/>
    <col min="3795" max="3795" width="28.5703125" style="16" customWidth="1"/>
    <col min="3796" max="3796" width="8.42578125" style="16" customWidth="1"/>
    <col min="3797" max="3797" width="7.5703125" style="16" customWidth="1"/>
    <col min="3798" max="3805" width="12" style="16" customWidth="1"/>
    <col min="3806" max="3806" width="1.7109375" style="16" customWidth="1"/>
    <col min="3807" max="3807" width="9.140625" style="16"/>
    <col min="3808" max="3841" width="0" style="16" hidden="1" customWidth="1"/>
    <col min="3842" max="4049" width="9.140625" style="16"/>
    <col min="4050" max="4050" width="1.7109375" style="16" customWidth="1"/>
    <col min="4051" max="4051" width="28.5703125" style="16" customWidth="1"/>
    <col min="4052" max="4052" width="8.42578125" style="16" customWidth="1"/>
    <col min="4053" max="4053" width="7.5703125" style="16" customWidth="1"/>
    <col min="4054" max="4061" width="12" style="16" customWidth="1"/>
    <col min="4062" max="4062" width="1.7109375" style="16" customWidth="1"/>
    <col min="4063" max="4063" width="9.140625" style="16"/>
    <col min="4064" max="4097" width="0" style="16" hidden="1" customWidth="1"/>
    <col min="4098" max="4305" width="9.140625" style="16"/>
    <col min="4306" max="4306" width="1.7109375" style="16" customWidth="1"/>
    <col min="4307" max="4307" width="28.5703125" style="16" customWidth="1"/>
    <col min="4308" max="4308" width="8.42578125" style="16" customWidth="1"/>
    <col min="4309" max="4309" width="7.5703125" style="16" customWidth="1"/>
    <col min="4310" max="4317" width="12" style="16" customWidth="1"/>
    <col min="4318" max="4318" width="1.7109375" style="16" customWidth="1"/>
    <col min="4319" max="4319" width="9.140625" style="16"/>
    <col min="4320" max="4353" width="0" style="16" hidden="1" customWidth="1"/>
    <col min="4354" max="4561" width="9.140625" style="16"/>
    <col min="4562" max="4562" width="1.7109375" style="16" customWidth="1"/>
    <col min="4563" max="4563" width="28.5703125" style="16" customWidth="1"/>
    <col min="4564" max="4564" width="8.42578125" style="16" customWidth="1"/>
    <col min="4565" max="4565" width="7.5703125" style="16" customWidth="1"/>
    <col min="4566" max="4573" width="12" style="16" customWidth="1"/>
    <col min="4574" max="4574" width="1.7109375" style="16" customWidth="1"/>
    <col min="4575" max="4575" width="9.140625" style="16"/>
    <col min="4576" max="4609" width="0" style="16" hidden="1" customWidth="1"/>
    <col min="4610" max="4817" width="9.140625" style="16"/>
    <col min="4818" max="4818" width="1.7109375" style="16" customWidth="1"/>
    <col min="4819" max="4819" width="28.5703125" style="16" customWidth="1"/>
    <col min="4820" max="4820" width="8.42578125" style="16" customWidth="1"/>
    <col min="4821" max="4821" width="7.5703125" style="16" customWidth="1"/>
    <col min="4822" max="4829" width="12" style="16" customWidth="1"/>
    <col min="4830" max="4830" width="1.7109375" style="16" customWidth="1"/>
    <col min="4831" max="4831" width="9.140625" style="16"/>
    <col min="4832" max="4865" width="0" style="16" hidden="1" customWidth="1"/>
    <col min="4866" max="5073" width="9.140625" style="16"/>
    <col min="5074" max="5074" width="1.7109375" style="16" customWidth="1"/>
    <col min="5075" max="5075" width="28.5703125" style="16" customWidth="1"/>
    <col min="5076" max="5076" width="8.42578125" style="16" customWidth="1"/>
    <col min="5077" max="5077" width="7.5703125" style="16" customWidth="1"/>
    <col min="5078" max="5085" width="12" style="16" customWidth="1"/>
    <col min="5086" max="5086" width="1.7109375" style="16" customWidth="1"/>
    <col min="5087" max="5087" width="9.140625" style="16"/>
    <col min="5088" max="5121" width="0" style="16" hidden="1" customWidth="1"/>
    <col min="5122" max="5329" width="9.140625" style="16"/>
    <col min="5330" max="5330" width="1.7109375" style="16" customWidth="1"/>
    <col min="5331" max="5331" width="28.5703125" style="16" customWidth="1"/>
    <col min="5332" max="5332" width="8.42578125" style="16" customWidth="1"/>
    <col min="5333" max="5333" width="7.5703125" style="16" customWidth="1"/>
    <col min="5334" max="5341" width="12" style="16" customWidth="1"/>
    <col min="5342" max="5342" width="1.7109375" style="16" customWidth="1"/>
    <col min="5343" max="5343" width="9.140625" style="16"/>
    <col min="5344" max="5377" width="0" style="16" hidden="1" customWidth="1"/>
    <col min="5378" max="5585" width="9.140625" style="16"/>
    <col min="5586" max="5586" width="1.7109375" style="16" customWidth="1"/>
    <col min="5587" max="5587" width="28.5703125" style="16" customWidth="1"/>
    <col min="5588" max="5588" width="8.42578125" style="16" customWidth="1"/>
    <col min="5589" max="5589" width="7.5703125" style="16" customWidth="1"/>
    <col min="5590" max="5597" width="12" style="16" customWidth="1"/>
    <col min="5598" max="5598" width="1.7109375" style="16" customWidth="1"/>
    <col min="5599" max="5599" width="9.140625" style="16"/>
    <col min="5600" max="5633" width="0" style="16" hidden="1" customWidth="1"/>
    <col min="5634" max="5841" width="9.140625" style="16"/>
    <col min="5842" max="5842" width="1.7109375" style="16" customWidth="1"/>
    <col min="5843" max="5843" width="28.5703125" style="16" customWidth="1"/>
    <col min="5844" max="5844" width="8.42578125" style="16" customWidth="1"/>
    <col min="5845" max="5845" width="7.5703125" style="16" customWidth="1"/>
    <col min="5846" max="5853" width="12" style="16" customWidth="1"/>
    <col min="5854" max="5854" width="1.7109375" style="16" customWidth="1"/>
    <col min="5855" max="5855" width="9.140625" style="16"/>
    <col min="5856" max="5889" width="0" style="16" hidden="1" customWidth="1"/>
    <col min="5890" max="6097" width="9.140625" style="16"/>
    <col min="6098" max="6098" width="1.7109375" style="16" customWidth="1"/>
    <col min="6099" max="6099" width="28.5703125" style="16" customWidth="1"/>
    <col min="6100" max="6100" width="8.42578125" style="16" customWidth="1"/>
    <col min="6101" max="6101" width="7.5703125" style="16" customWidth="1"/>
    <col min="6102" max="6109" width="12" style="16" customWidth="1"/>
    <col min="6110" max="6110" width="1.7109375" style="16" customWidth="1"/>
    <col min="6111" max="6111" width="9.140625" style="16"/>
    <col min="6112" max="6145" width="0" style="16" hidden="1" customWidth="1"/>
    <col min="6146" max="6353" width="9.140625" style="16"/>
    <col min="6354" max="6354" width="1.7109375" style="16" customWidth="1"/>
    <col min="6355" max="6355" width="28.5703125" style="16" customWidth="1"/>
    <col min="6356" max="6356" width="8.42578125" style="16" customWidth="1"/>
    <col min="6357" max="6357" width="7.5703125" style="16" customWidth="1"/>
    <col min="6358" max="6365" width="12" style="16" customWidth="1"/>
    <col min="6366" max="6366" width="1.7109375" style="16" customWidth="1"/>
    <col min="6367" max="6367" width="9.140625" style="16"/>
    <col min="6368" max="6401" width="0" style="16" hidden="1" customWidth="1"/>
    <col min="6402" max="6609" width="9.140625" style="16"/>
    <col min="6610" max="6610" width="1.7109375" style="16" customWidth="1"/>
    <col min="6611" max="6611" width="28.5703125" style="16" customWidth="1"/>
    <col min="6612" max="6612" width="8.42578125" style="16" customWidth="1"/>
    <col min="6613" max="6613" width="7.5703125" style="16" customWidth="1"/>
    <col min="6614" max="6621" width="12" style="16" customWidth="1"/>
    <col min="6622" max="6622" width="1.7109375" style="16" customWidth="1"/>
    <col min="6623" max="6623" width="9.140625" style="16"/>
    <col min="6624" max="6657" width="0" style="16" hidden="1" customWidth="1"/>
    <col min="6658" max="6865" width="9.140625" style="16"/>
    <col min="6866" max="6866" width="1.7109375" style="16" customWidth="1"/>
    <col min="6867" max="6867" width="28.5703125" style="16" customWidth="1"/>
    <col min="6868" max="6868" width="8.42578125" style="16" customWidth="1"/>
    <col min="6869" max="6869" width="7.5703125" style="16" customWidth="1"/>
    <col min="6870" max="6877" width="12" style="16" customWidth="1"/>
    <col min="6878" max="6878" width="1.7109375" style="16" customWidth="1"/>
    <col min="6879" max="6879" width="9.140625" style="16"/>
    <col min="6880" max="6913" width="0" style="16" hidden="1" customWidth="1"/>
    <col min="6914" max="7121" width="9.140625" style="16"/>
    <col min="7122" max="7122" width="1.7109375" style="16" customWidth="1"/>
    <col min="7123" max="7123" width="28.5703125" style="16" customWidth="1"/>
    <col min="7124" max="7124" width="8.42578125" style="16" customWidth="1"/>
    <col min="7125" max="7125" width="7.5703125" style="16" customWidth="1"/>
    <col min="7126" max="7133" width="12" style="16" customWidth="1"/>
    <col min="7134" max="7134" width="1.7109375" style="16" customWidth="1"/>
    <col min="7135" max="7135" width="9.140625" style="16"/>
    <col min="7136" max="7169" width="0" style="16" hidden="1" customWidth="1"/>
    <col min="7170" max="7377" width="9.140625" style="16"/>
    <col min="7378" max="7378" width="1.7109375" style="16" customWidth="1"/>
    <col min="7379" max="7379" width="28.5703125" style="16" customWidth="1"/>
    <col min="7380" max="7380" width="8.42578125" style="16" customWidth="1"/>
    <col min="7381" max="7381" width="7.5703125" style="16" customWidth="1"/>
    <col min="7382" max="7389" width="12" style="16" customWidth="1"/>
    <col min="7390" max="7390" width="1.7109375" style="16" customWidth="1"/>
    <col min="7391" max="7391" width="9.140625" style="16"/>
    <col min="7392" max="7425" width="0" style="16" hidden="1" customWidth="1"/>
    <col min="7426" max="7633" width="9.140625" style="16"/>
    <col min="7634" max="7634" width="1.7109375" style="16" customWidth="1"/>
    <col min="7635" max="7635" width="28.5703125" style="16" customWidth="1"/>
    <col min="7636" max="7636" width="8.42578125" style="16" customWidth="1"/>
    <col min="7637" max="7637" width="7.5703125" style="16" customWidth="1"/>
    <col min="7638" max="7645" width="12" style="16" customWidth="1"/>
    <col min="7646" max="7646" width="1.7109375" style="16" customWidth="1"/>
    <col min="7647" max="7647" width="9.140625" style="16"/>
    <col min="7648" max="7681" width="0" style="16" hidden="1" customWidth="1"/>
    <col min="7682" max="7889" width="9.140625" style="16"/>
    <col min="7890" max="7890" width="1.7109375" style="16" customWidth="1"/>
    <col min="7891" max="7891" width="28.5703125" style="16" customWidth="1"/>
    <col min="7892" max="7892" width="8.42578125" style="16" customWidth="1"/>
    <col min="7893" max="7893" width="7.5703125" style="16" customWidth="1"/>
    <col min="7894" max="7901" width="12" style="16" customWidth="1"/>
    <col min="7902" max="7902" width="1.7109375" style="16" customWidth="1"/>
    <col min="7903" max="7903" width="9.140625" style="16"/>
    <col min="7904" max="7937" width="0" style="16" hidden="1" customWidth="1"/>
    <col min="7938" max="8145" width="9.140625" style="16"/>
    <col min="8146" max="8146" width="1.7109375" style="16" customWidth="1"/>
    <col min="8147" max="8147" width="28.5703125" style="16" customWidth="1"/>
    <col min="8148" max="8148" width="8.42578125" style="16" customWidth="1"/>
    <col min="8149" max="8149" width="7.5703125" style="16" customWidth="1"/>
    <col min="8150" max="8157" width="12" style="16" customWidth="1"/>
    <col min="8158" max="8158" width="1.7109375" style="16" customWidth="1"/>
    <col min="8159" max="8159" width="9.140625" style="16"/>
    <col min="8160" max="8193" width="0" style="16" hidden="1" customWidth="1"/>
    <col min="8194" max="8401" width="9.140625" style="16"/>
    <col min="8402" max="8402" width="1.7109375" style="16" customWidth="1"/>
    <col min="8403" max="8403" width="28.5703125" style="16" customWidth="1"/>
    <col min="8404" max="8404" width="8.42578125" style="16" customWidth="1"/>
    <col min="8405" max="8405" width="7.5703125" style="16" customWidth="1"/>
    <col min="8406" max="8413" width="12" style="16" customWidth="1"/>
    <col min="8414" max="8414" width="1.7109375" style="16" customWidth="1"/>
    <col min="8415" max="8415" width="9.140625" style="16"/>
    <col min="8416" max="8449" width="0" style="16" hidden="1" customWidth="1"/>
    <col min="8450" max="8657" width="9.140625" style="16"/>
    <col min="8658" max="8658" width="1.7109375" style="16" customWidth="1"/>
    <col min="8659" max="8659" width="28.5703125" style="16" customWidth="1"/>
    <col min="8660" max="8660" width="8.42578125" style="16" customWidth="1"/>
    <col min="8661" max="8661" width="7.5703125" style="16" customWidth="1"/>
    <col min="8662" max="8669" width="12" style="16" customWidth="1"/>
    <col min="8670" max="8670" width="1.7109375" style="16" customWidth="1"/>
    <col min="8671" max="8671" width="9.140625" style="16"/>
    <col min="8672" max="8705" width="0" style="16" hidden="1" customWidth="1"/>
    <col min="8706" max="8913" width="9.140625" style="16"/>
    <col min="8914" max="8914" width="1.7109375" style="16" customWidth="1"/>
    <col min="8915" max="8915" width="28.5703125" style="16" customWidth="1"/>
    <col min="8916" max="8916" width="8.42578125" style="16" customWidth="1"/>
    <col min="8917" max="8917" width="7.5703125" style="16" customWidth="1"/>
    <col min="8918" max="8925" width="12" style="16" customWidth="1"/>
    <col min="8926" max="8926" width="1.7109375" style="16" customWidth="1"/>
    <col min="8927" max="8927" width="9.140625" style="16"/>
    <col min="8928" max="8961" width="0" style="16" hidden="1" customWidth="1"/>
    <col min="8962" max="9169" width="9.140625" style="16"/>
    <col min="9170" max="9170" width="1.7109375" style="16" customWidth="1"/>
    <col min="9171" max="9171" width="28.5703125" style="16" customWidth="1"/>
    <col min="9172" max="9172" width="8.42578125" style="16" customWidth="1"/>
    <col min="9173" max="9173" width="7.5703125" style="16" customWidth="1"/>
    <col min="9174" max="9181" width="12" style="16" customWidth="1"/>
    <col min="9182" max="9182" width="1.7109375" style="16" customWidth="1"/>
    <col min="9183" max="9183" width="9.140625" style="16"/>
    <col min="9184" max="9217" width="0" style="16" hidden="1" customWidth="1"/>
    <col min="9218" max="9425" width="9.140625" style="16"/>
    <col min="9426" max="9426" width="1.7109375" style="16" customWidth="1"/>
    <col min="9427" max="9427" width="28.5703125" style="16" customWidth="1"/>
    <col min="9428" max="9428" width="8.42578125" style="16" customWidth="1"/>
    <col min="9429" max="9429" width="7.5703125" style="16" customWidth="1"/>
    <col min="9430" max="9437" width="12" style="16" customWidth="1"/>
    <col min="9438" max="9438" width="1.7109375" style="16" customWidth="1"/>
    <col min="9439" max="9439" width="9.140625" style="16"/>
    <col min="9440" max="9473" width="0" style="16" hidden="1" customWidth="1"/>
    <col min="9474" max="9681" width="9.140625" style="16"/>
    <col min="9682" max="9682" width="1.7109375" style="16" customWidth="1"/>
    <col min="9683" max="9683" width="28.5703125" style="16" customWidth="1"/>
    <col min="9684" max="9684" width="8.42578125" style="16" customWidth="1"/>
    <col min="9685" max="9685" width="7.5703125" style="16" customWidth="1"/>
    <col min="9686" max="9693" width="12" style="16" customWidth="1"/>
    <col min="9694" max="9694" width="1.7109375" style="16" customWidth="1"/>
    <col min="9695" max="9695" width="9.140625" style="16"/>
    <col min="9696" max="9729" width="0" style="16" hidden="1" customWidth="1"/>
    <col min="9730" max="9937" width="9.140625" style="16"/>
    <col min="9938" max="9938" width="1.7109375" style="16" customWidth="1"/>
    <col min="9939" max="9939" width="28.5703125" style="16" customWidth="1"/>
    <col min="9940" max="9940" width="8.42578125" style="16" customWidth="1"/>
    <col min="9941" max="9941" width="7.5703125" style="16" customWidth="1"/>
    <col min="9942" max="9949" width="12" style="16" customWidth="1"/>
    <col min="9950" max="9950" width="1.7109375" style="16" customWidth="1"/>
    <col min="9951" max="9951" width="9.140625" style="16"/>
    <col min="9952" max="9985" width="0" style="16" hidden="1" customWidth="1"/>
    <col min="9986" max="10193" width="9.140625" style="16"/>
    <col min="10194" max="10194" width="1.7109375" style="16" customWidth="1"/>
    <col min="10195" max="10195" width="28.5703125" style="16" customWidth="1"/>
    <col min="10196" max="10196" width="8.42578125" style="16" customWidth="1"/>
    <col min="10197" max="10197" width="7.5703125" style="16" customWidth="1"/>
    <col min="10198" max="10205" width="12" style="16" customWidth="1"/>
    <col min="10206" max="10206" width="1.7109375" style="16" customWidth="1"/>
    <col min="10207" max="10207" width="9.140625" style="16"/>
    <col min="10208" max="10241" width="0" style="16" hidden="1" customWidth="1"/>
    <col min="10242" max="10449" width="9.140625" style="16"/>
    <col min="10450" max="10450" width="1.7109375" style="16" customWidth="1"/>
    <col min="10451" max="10451" width="28.5703125" style="16" customWidth="1"/>
    <col min="10452" max="10452" width="8.42578125" style="16" customWidth="1"/>
    <col min="10453" max="10453" width="7.5703125" style="16" customWidth="1"/>
    <col min="10454" max="10461" width="12" style="16" customWidth="1"/>
    <col min="10462" max="10462" width="1.7109375" style="16" customWidth="1"/>
    <col min="10463" max="10463" width="9.140625" style="16"/>
    <col min="10464" max="10497" width="0" style="16" hidden="1" customWidth="1"/>
    <col min="10498" max="10705" width="9.140625" style="16"/>
    <col min="10706" max="10706" width="1.7109375" style="16" customWidth="1"/>
    <col min="10707" max="10707" width="28.5703125" style="16" customWidth="1"/>
    <col min="10708" max="10708" width="8.42578125" style="16" customWidth="1"/>
    <col min="10709" max="10709" width="7.5703125" style="16" customWidth="1"/>
    <col min="10710" max="10717" width="12" style="16" customWidth="1"/>
    <col min="10718" max="10718" width="1.7109375" style="16" customWidth="1"/>
    <col min="10719" max="10719" width="9.140625" style="16"/>
    <col min="10720" max="10753" width="0" style="16" hidden="1" customWidth="1"/>
    <col min="10754" max="10961" width="9.140625" style="16"/>
    <col min="10962" max="10962" width="1.7109375" style="16" customWidth="1"/>
    <col min="10963" max="10963" width="28.5703125" style="16" customWidth="1"/>
    <col min="10964" max="10964" width="8.42578125" style="16" customWidth="1"/>
    <col min="10965" max="10965" width="7.5703125" style="16" customWidth="1"/>
    <col min="10966" max="10973" width="12" style="16" customWidth="1"/>
    <col min="10974" max="10974" width="1.7109375" style="16" customWidth="1"/>
    <col min="10975" max="10975" width="9.140625" style="16"/>
    <col min="10976" max="11009" width="0" style="16" hidden="1" customWidth="1"/>
    <col min="11010" max="11217" width="9.140625" style="16"/>
    <col min="11218" max="11218" width="1.7109375" style="16" customWidth="1"/>
    <col min="11219" max="11219" width="28.5703125" style="16" customWidth="1"/>
    <col min="11220" max="11220" width="8.42578125" style="16" customWidth="1"/>
    <col min="11221" max="11221" width="7.5703125" style="16" customWidth="1"/>
    <col min="11222" max="11229" width="12" style="16" customWidth="1"/>
    <col min="11230" max="11230" width="1.7109375" style="16" customWidth="1"/>
    <col min="11231" max="11231" width="9.140625" style="16"/>
    <col min="11232" max="11265" width="0" style="16" hidden="1" customWidth="1"/>
    <col min="11266" max="11473" width="9.140625" style="16"/>
    <col min="11474" max="11474" width="1.7109375" style="16" customWidth="1"/>
    <col min="11475" max="11475" width="28.5703125" style="16" customWidth="1"/>
    <col min="11476" max="11476" width="8.42578125" style="16" customWidth="1"/>
    <col min="11477" max="11477" width="7.5703125" style="16" customWidth="1"/>
    <col min="11478" max="11485" width="12" style="16" customWidth="1"/>
    <col min="11486" max="11486" width="1.7109375" style="16" customWidth="1"/>
    <col min="11487" max="11487" width="9.140625" style="16"/>
    <col min="11488" max="11521" width="0" style="16" hidden="1" customWidth="1"/>
    <col min="11522" max="11729" width="9.140625" style="16"/>
    <col min="11730" max="11730" width="1.7109375" style="16" customWidth="1"/>
    <col min="11731" max="11731" width="28.5703125" style="16" customWidth="1"/>
    <col min="11732" max="11732" width="8.42578125" style="16" customWidth="1"/>
    <col min="11733" max="11733" width="7.5703125" style="16" customWidth="1"/>
    <col min="11734" max="11741" width="12" style="16" customWidth="1"/>
    <col min="11742" max="11742" width="1.7109375" style="16" customWidth="1"/>
    <col min="11743" max="11743" width="9.140625" style="16"/>
    <col min="11744" max="11777" width="0" style="16" hidden="1" customWidth="1"/>
    <col min="11778" max="11985" width="9.140625" style="16"/>
    <col min="11986" max="11986" width="1.7109375" style="16" customWidth="1"/>
    <col min="11987" max="11987" width="28.5703125" style="16" customWidth="1"/>
    <col min="11988" max="11988" width="8.42578125" style="16" customWidth="1"/>
    <col min="11989" max="11989" width="7.5703125" style="16" customWidth="1"/>
    <col min="11990" max="11997" width="12" style="16" customWidth="1"/>
    <col min="11998" max="11998" width="1.7109375" style="16" customWidth="1"/>
    <col min="11999" max="11999" width="9.140625" style="16"/>
    <col min="12000" max="12033" width="0" style="16" hidden="1" customWidth="1"/>
    <col min="12034" max="12241" width="9.140625" style="16"/>
    <col min="12242" max="12242" width="1.7109375" style="16" customWidth="1"/>
    <col min="12243" max="12243" width="28.5703125" style="16" customWidth="1"/>
    <col min="12244" max="12244" width="8.42578125" style="16" customWidth="1"/>
    <col min="12245" max="12245" width="7.5703125" style="16" customWidth="1"/>
    <col min="12246" max="12253" width="12" style="16" customWidth="1"/>
    <col min="12254" max="12254" width="1.7109375" style="16" customWidth="1"/>
    <col min="12255" max="12255" width="9.140625" style="16"/>
    <col min="12256" max="12289" width="0" style="16" hidden="1" customWidth="1"/>
    <col min="12290" max="12497" width="9.140625" style="16"/>
    <col min="12498" max="12498" width="1.7109375" style="16" customWidth="1"/>
    <col min="12499" max="12499" width="28.5703125" style="16" customWidth="1"/>
    <col min="12500" max="12500" width="8.42578125" style="16" customWidth="1"/>
    <col min="12501" max="12501" width="7.5703125" style="16" customWidth="1"/>
    <col min="12502" max="12509" width="12" style="16" customWidth="1"/>
    <col min="12510" max="12510" width="1.7109375" style="16" customWidth="1"/>
    <col min="12511" max="12511" width="9.140625" style="16"/>
    <col min="12512" max="12545" width="0" style="16" hidden="1" customWidth="1"/>
    <col min="12546" max="12753" width="9.140625" style="16"/>
    <col min="12754" max="12754" width="1.7109375" style="16" customWidth="1"/>
    <col min="12755" max="12755" width="28.5703125" style="16" customWidth="1"/>
    <col min="12756" max="12756" width="8.42578125" style="16" customWidth="1"/>
    <col min="12757" max="12757" width="7.5703125" style="16" customWidth="1"/>
    <col min="12758" max="12765" width="12" style="16" customWidth="1"/>
    <col min="12766" max="12766" width="1.7109375" style="16" customWidth="1"/>
    <col min="12767" max="12767" width="9.140625" style="16"/>
    <col min="12768" max="12801" width="0" style="16" hidden="1" customWidth="1"/>
    <col min="12802" max="13009" width="9.140625" style="16"/>
    <col min="13010" max="13010" width="1.7109375" style="16" customWidth="1"/>
    <col min="13011" max="13011" width="28.5703125" style="16" customWidth="1"/>
    <col min="13012" max="13012" width="8.42578125" style="16" customWidth="1"/>
    <col min="13013" max="13013" width="7.5703125" style="16" customWidth="1"/>
    <col min="13014" max="13021" width="12" style="16" customWidth="1"/>
    <col min="13022" max="13022" width="1.7109375" style="16" customWidth="1"/>
    <col min="13023" max="13023" width="9.140625" style="16"/>
    <col min="13024" max="13057" width="0" style="16" hidden="1" customWidth="1"/>
    <col min="13058" max="13265" width="9.140625" style="16"/>
    <col min="13266" max="13266" width="1.7109375" style="16" customWidth="1"/>
    <col min="13267" max="13267" width="28.5703125" style="16" customWidth="1"/>
    <col min="13268" max="13268" width="8.42578125" style="16" customWidth="1"/>
    <col min="13269" max="13269" width="7.5703125" style="16" customWidth="1"/>
    <col min="13270" max="13277" width="12" style="16" customWidth="1"/>
    <col min="13278" max="13278" width="1.7109375" style="16" customWidth="1"/>
    <col min="13279" max="13279" width="9.140625" style="16"/>
    <col min="13280" max="13313" width="0" style="16" hidden="1" customWidth="1"/>
    <col min="13314" max="13521" width="9.140625" style="16"/>
    <col min="13522" max="13522" width="1.7109375" style="16" customWidth="1"/>
    <col min="13523" max="13523" width="28.5703125" style="16" customWidth="1"/>
    <col min="13524" max="13524" width="8.42578125" style="16" customWidth="1"/>
    <col min="13525" max="13525" width="7.5703125" style="16" customWidth="1"/>
    <col min="13526" max="13533" width="12" style="16" customWidth="1"/>
    <col min="13534" max="13534" width="1.7109375" style="16" customWidth="1"/>
    <col min="13535" max="13535" width="9.140625" style="16"/>
    <col min="13536" max="13569" width="0" style="16" hidden="1" customWidth="1"/>
    <col min="13570" max="13777" width="9.140625" style="16"/>
    <col min="13778" max="13778" width="1.7109375" style="16" customWidth="1"/>
    <col min="13779" max="13779" width="28.5703125" style="16" customWidth="1"/>
    <col min="13780" max="13780" width="8.42578125" style="16" customWidth="1"/>
    <col min="13781" max="13781" width="7.5703125" style="16" customWidth="1"/>
    <col min="13782" max="13789" width="12" style="16" customWidth="1"/>
    <col min="13790" max="13790" width="1.7109375" style="16" customWidth="1"/>
    <col min="13791" max="13791" width="9.140625" style="16"/>
    <col min="13792" max="13825" width="0" style="16" hidden="1" customWidth="1"/>
    <col min="13826" max="14033" width="9.140625" style="16"/>
    <col min="14034" max="14034" width="1.7109375" style="16" customWidth="1"/>
    <col min="14035" max="14035" width="28.5703125" style="16" customWidth="1"/>
    <col min="14036" max="14036" width="8.42578125" style="16" customWidth="1"/>
    <col min="14037" max="14037" width="7.5703125" style="16" customWidth="1"/>
    <col min="14038" max="14045" width="12" style="16" customWidth="1"/>
    <col min="14046" max="14046" width="1.7109375" style="16" customWidth="1"/>
    <col min="14047" max="14047" width="9.140625" style="16"/>
    <col min="14048" max="14081" width="0" style="16" hidden="1" customWidth="1"/>
    <col min="14082" max="14289" width="9.140625" style="16"/>
    <col min="14290" max="14290" width="1.7109375" style="16" customWidth="1"/>
    <col min="14291" max="14291" width="28.5703125" style="16" customWidth="1"/>
    <col min="14292" max="14292" width="8.42578125" style="16" customWidth="1"/>
    <col min="14293" max="14293" width="7.5703125" style="16" customWidth="1"/>
    <col min="14294" max="14301" width="12" style="16" customWidth="1"/>
    <col min="14302" max="14302" width="1.7109375" style="16" customWidth="1"/>
    <col min="14303" max="14303" width="9.140625" style="16"/>
    <col min="14304" max="14337" width="0" style="16" hidden="1" customWidth="1"/>
    <col min="14338" max="14545" width="9.140625" style="16"/>
    <col min="14546" max="14546" width="1.7109375" style="16" customWidth="1"/>
    <col min="14547" max="14547" width="28.5703125" style="16" customWidth="1"/>
    <col min="14548" max="14548" width="8.42578125" style="16" customWidth="1"/>
    <col min="14549" max="14549" width="7.5703125" style="16" customWidth="1"/>
    <col min="14550" max="14557" width="12" style="16" customWidth="1"/>
    <col min="14558" max="14558" width="1.7109375" style="16" customWidth="1"/>
    <col min="14559" max="14559" width="9.140625" style="16"/>
    <col min="14560" max="14593" width="0" style="16" hidden="1" customWidth="1"/>
    <col min="14594" max="14801" width="9.140625" style="16"/>
    <col min="14802" max="14802" width="1.7109375" style="16" customWidth="1"/>
    <col min="14803" max="14803" width="28.5703125" style="16" customWidth="1"/>
    <col min="14804" max="14804" width="8.42578125" style="16" customWidth="1"/>
    <col min="14805" max="14805" width="7.5703125" style="16" customWidth="1"/>
    <col min="14806" max="14813" width="12" style="16" customWidth="1"/>
    <col min="14814" max="14814" width="1.7109375" style="16" customWidth="1"/>
    <col min="14815" max="14815" width="9.140625" style="16"/>
    <col min="14816" max="14849" width="0" style="16" hidden="1" customWidth="1"/>
    <col min="14850" max="15057" width="9.140625" style="16"/>
    <col min="15058" max="15058" width="1.7109375" style="16" customWidth="1"/>
    <col min="15059" max="15059" width="28.5703125" style="16" customWidth="1"/>
    <col min="15060" max="15060" width="8.42578125" style="16" customWidth="1"/>
    <col min="15061" max="15061" width="7.5703125" style="16" customWidth="1"/>
    <col min="15062" max="15069" width="12" style="16" customWidth="1"/>
    <col min="15070" max="15070" width="1.7109375" style="16" customWidth="1"/>
    <col min="15071" max="15071" width="9.140625" style="16"/>
    <col min="15072" max="15105" width="0" style="16" hidden="1" customWidth="1"/>
    <col min="15106" max="15313" width="9.140625" style="16"/>
    <col min="15314" max="15314" width="1.7109375" style="16" customWidth="1"/>
    <col min="15315" max="15315" width="28.5703125" style="16" customWidth="1"/>
    <col min="15316" max="15316" width="8.42578125" style="16" customWidth="1"/>
    <col min="15317" max="15317" width="7.5703125" style="16" customWidth="1"/>
    <col min="15318" max="15325" width="12" style="16" customWidth="1"/>
    <col min="15326" max="15326" width="1.7109375" style="16" customWidth="1"/>
    <col min="15327" max="15327" width="9.140625" style="16"/>
    <col min="15328" max="15361" width="0" style="16" hidden="1" customWidth="1"/>
    <col min="15362" max="15569" width="9.140625" style="16"/>
    <col min="15570" max="15570" width="1.7109375" style="16" customWidth="1"/>
    <col min="15571" max="15571" width="28.5703125" style="16" customWidth="1"/>
    <col min="15572" max="15572" width="8.42578125" style="16" customWidth="1"/>
    <col min="15573" max="15573" width="7.5703125" style="16" customWidth="1"/>
    <col min="15574" max="15581" width="12" style="16" customWidth="1"/>
    <col min="15582" max="15582" width="1.7109375" style="16" customWidth="1"/>
    <col min="15583" max="15583" width="9.140625" style="16"/>
    <col min="15584" max="15617" width="0" style="16" hidden="1" customWidth="1"/>
    <col min="15618" max="15825" width="9.140625" style="16"/>
    <col min="15826" max="15826" width="1.7109375" style="16" customWidth="1"/>
    <col min="15827" max="15827" width="28.5703125" style="16" customWidth="1"/>
    <col min="15828" max="15828" width="8.42578125" style="16" customWidth="1"/>
    <col min="15829" max="15829" width="7.5703125" style="16" customWidth="1"/>
    <col min="15830" max="15837" width="12" style="16" customWidth="1"/>
    <col min="15838" max="15838" width="1.7109375" style="16" customWidth="1"/>
    <col min="15839" max="15839" width="9.140625" style="16"/>
    <col min="15840" max="15873" width="0" style="16" hidden="1" customWidth="1"/>
    <col min="15874" max="16081" width="9.140625" style="16"/>
    <col min="16082" max="16082" width="1.7109375" style="16" customWidth="1"/>
    <col min="16083" max="16083" width="28.5703125" style="16" customWidth="1"/>
    <col min="16084" max="16084" width="8.42578125" style="16" customWidth="1"/>
    <col min="16085" max="16085" width="7.5703125" style="16" customWidth="1"/>
    <col min="16086" max="16093" width="12" style="16" customWidth="1"/>
    <col min="16094" max="16094" width="1.7109375" style="16" customWidth="1"/>
    <col min="16095" max="16095" width="9.140625" style="16"/>
    <col min="16096" max="16129" width="0" style="16" hidden="1" customWidth="1"/>
    <col min="16130" max="16384" width="9.140625" style="16"/>
  </cols>
  <sheetData>
    <row r="1" spans="2:37" s="15" customFormat="1" ht="33.75" customHeight="1">
      <c r="B1" s="9"/>
      <c r="C1" s="10" t="s">
        <v>172</v>
      </c>
      <c r="D1" s="11"/>
      <c r="E1" s="12"/>
      <c r="F1" s="13"/>
      <c r="G1" s="11"/>
      <c r="H1" s="11"/>
      <c r="I1" s="13"/>
      <c r="J1" s="13"/>
      <c r="K1" s="13"/>
      <c r="L1" s="13"/>
      <c r="M1" s="13"/>
      <c r="N1" s="174"/>
      <c r="O1" s="32"/>
      <c r="P1" s="31"/>
      <c r="AK1" s="404"/>
    </row>
    <row r="2" spans="2:37" s="17" customFormat="1" ht="15">
      <c r="B2" s="16"/>
      <c r="E2" s="18"/>
      <c r="F2" s="19"/>
      <c r="G2" s="20"/>
      <c r="I2" s="19"/>
      <c r="J2" s="19"/>
      <c r="K2" s="19"/>
      <c r="L2" s="19"/>
      <c r="M2" s="19"/>
      <c r="N2" s="19"/>
      <c r="O2" s="19"/>
      <c r="P2" s="172"/>
      <c r="Q2" s="20"/>
      <c r="S2" s="21"/>
      <c r="T2" s="21"/>
      <c r="U2" s="21"/>
      <c r="V2" s="21"/>
      <c r="Y2" s="107"/>
      <c r="Z2" s="20"/>
      <c r="AK2" s="404"/>
    </row>
    <row r="3" spans="2:37" s="17" customFormat="1" ht="15">
      <c r="B3" s="16"/>
      <c r="C3" s="22" t="s">
        <v>0</v>
      </c>
      <c r="D3" s="23">
        <v>43040</v>
      </c>
      <c r="E3" s="18"/>
      <c r="F3" s="19"/>
      <c r="G3" s="21"/>
      <c r="H3" s="21"/>
      <c r="I3" s="19"/>
      <c r="J3" s="19"/>
      <c r="K3" s="398"/>
      <c r="L3" s="19"/>
      <c r="M3" s="19"/>
      <c r="N3" s="19"/>
      <c r="O3" s="19"/>
      <c r="P3" s="172"/>
      <c r="Q3" s="21"/>
      <c r="R3" s="21"/>
      <c r="S3" s="21"/>
      <c r="U3" s="24"/>
      <c r="V3" s="17" t="s">
        <v>197</v>
      </c>
      <c r="Y3" s="107"/>
      <c r="Z3" s="21"/>
      <c r="AA3" s="21"/>
      <c r="AK3" s="404"/>
    </row>
    <row r="4" spans="2:37" ht="15">
      <c r="G4" s="16"/>
      <c r="H4" s="29"/>
      <c r="I4" s="173"/>
      <c r="K4" s="398"/>
      <c r="P4" s="173"/>
      <c r="Z4" s="16"/>
      <c r="AA4" s="16"/>
      <c r="AK4" s="404"/>
    </row>
    <row r="5" spans="2:37" ht="15">
      <c r="G5" s="16"/>
      <c r="H5" s="16"/>
      <c r="K5" s="398"/>
      <c r="P5" s="173"/>
      <c r="T5" s="28"/>
      <c r="U5" s="28"/>
      <c r="V5" s="28"/>
      <c r="W5" s="28"/>
      <c r="X5" s="28"/>
      <c r="Y5" s="175"/>
      <c r="Z5" s="16"/>
      <c r="AA5" s="16"/>
      <c r="AB5" s="28"/>
      <c r="AC5" s="28"/>
      <c r="AD5" s="28"/>
      <c r="AE5" s="28"/>
      <c r="AF5" s="28"/>
      <c r="AG5" s="28"/>
      <c r="AK5" s="404"/>
    </row>
    <row r="6" spans="2:37" s="29" customFormat="1" ht="15">
      <c r="D6" s="15"/>
      <c r="E6" s="30"/>
      <c r="F6" s="31"/>
      <c r="G6" s="31"/>
      <c r="H6" s="31"/>
      <c r="I6" s="31"/>
      <c r="J6" s="31"/>
      <c r="K6" s="400"/>
      <c r="L6" s="31"/>
      <c r="M6" s="31"/>
      <c r="N6" s="31"/>
      <c r="O6" s="31"/>
      <c r="P6" s="31"/>
      <c r="Q6" s="16"/>
      <c r="R6" s="16"/>
      <c r="S6" s="27"/>
      <c r="T6" s="28"/>
      <c r="U6" s="28"/>
      <c r="V6" s="28"/>
      <c r="W6" s="28"/>
      <c r="X6" s="28"/>
      <c r="Y6" s="176"/>
      <c r="Z6" s="16"/>
      <c r="AA6" s="16"/>
      <c r="AB6" s="16"/>
      <c r="AC6" s="16"/>
      <c r="AD6" s="16"/>
      <c r="AE6" s="16"/>
      <c r="AF6" s="16"/>
      <c r="AG6" s="16"/>
      <c r="AK6" s="404"/>
    </row>
    <row r="7" spans="2:37" ht="15">
      <c r="C7" s="34"/>
      <c r="D7" s="35" t="s">
        <v>41</v>
      </c>
      <c r="E7" s="36"/>
      <c r="F7" s="37"/>
      <c r="G7" s="463">
        <f>D3</f>
        <v>43040</v>
      </c>
      <c r="H7" s="464"/>
      <c r="I7" s="464"/>
      <c r="J7" s="464"/>
      <c r="K7" s="464"/>
      <c r="L7" s="464"/>
      <c r="M7" s="464"/>
      <c r="N7" s="464"/>
      <c r="O7" s="407"/>
      <c r="P7" s="32"/>
      <c r="Q7" s="153">
        <v>42856</v>
      </c>
      <c r="R7" s="33"/>
      <c r="S7" s="33"/>
      <c r="T7" s="33"/>
      <c r="U7" s="33"/>
      <c r="V7" s="33"/>
      <c r="W7" s="33"/>
      <c r="X7" s="154"/>
      <c r="Y7" s="14"/>
      <c r="Z7" s="153" t="s">
        <v>215</v>
      </c>
      <c r="AA7" s="33"/>
      <c r="AB7" s="33"/>
      <c r="AC7" s="33"/>
      <c r="AD7" s="33"/>
      <c r="AE7" s="33"/>
      <c r="AF7" s="33"/>
      <c r="AG7" s="154"/>
      <c r="AI7" s="153" t="s">
        <v>214</v>
      </c>
      <c r="AK7" s="404"/>
    </row>
    <row r="8" spans="2:37" s="39" customFormat="1" ht="33.75">
      <c r="C8" s="144" t="s">
        <v>173</v>
      </c>
      <c r="D8" s="145"/>
      <c r="E8" s="145"/>
      <c r="F8" s="146" t="s">
        <v>42</v>
      </c>
      <c r="G8" s="199" t="s">
        <v>162</v>
      </c>
      <c r="H8" s="147" t="s">
        <v>162</v>
      </c>
      <c r="I8" s="147" t="s">
        <v>162</v>
      </c>
      <c r="J8" s="147" t="s">
        <v>162</v>
      </c>
      <c r="K8" s="147" t="s">
        <v>233</v>
      </c>
      <c r="L8" s="147" t="s">
        <v>244</v>
      </c>
      <c r="M8" s="147" t="s">
        <v>193</v>
      </c>
      <c r="N8" s="423" t="s">
        <v>193</v>
      </c>
      <c r="O8" s="425" t="s">
        <v>193</v>
      </c>
      <c r="P8" s="42"/>
      <c r="Q8" s="155" t="s">
        <v>162</v>
      </c>
      <c r="R8" s="40" t="s">
        <v>162</v>
      </c>
      <c r="S8" s="40" t="s">
        <v>162</v>
      </c>
      <c r="T8" s="40" t="s">
        <v>162</v>
      </c>
      <c r="U8" s="40" t="s">
        <v>233</v>
      </c>
      <c r="V8" s="40" t="s">
        <v>244</v>
      </c>
      <c r="W8" s="40" t="s">
        <v>193</v>
      </c>
      <c r="X8" s="41" t="s">
        <v>193</v>
      </c>
      <c r="Y8" s="43"/>
      <c r="Z8" s="155"/>
      <c r="AA8" s="40"/>
      <c r="AB8" s="40"/>
      <c r="AC8" s="40"/>
      <c r="AD8" s="40"/>
      <c r="AE8" s="40"/>
      <c r="AF8" s="40"/>
      <c r="AG8" s="41"/>
      <c r="AI8" s="44"/>
      <c r="AK8" s="404"/>
    </row>
    <row r="9" spans="2:37" ht="15">
      <c r="C9" s="45"/>
      <c r="D9" s="27"/>
      <c r="E9" s="46"/>
      <c r="F9" s="47"/>
      <c r="G9" s="156" t="s">
        <v>2</v>
      </c>
      <c r="H9" s="48" t="s">
        <v>3</v>
      </c>
      <c r="I9" s="48" t="s">
        <v>4</v>
      </c>
      <c r="J9" s="48" t="s">
        <v>5</v>
      </c>
      <c r="K9" s="48" t="s">
        <v>6</v>
      </c>
      <c r="L9" s="48" t="s">
        <v>7</v>
      </c>
      <c r="M9" s="48" t="s">
        <v>8</v>
      </c>
      <c r="N9" s="48" t="s">
        <v>9</v>
      </c>
      <c r="O9" s="426" t="s">
        <v>238</v>
      </c>
      <c r="P9" s="49"/>
      <c r="Q9" s="156" t="s">
        <v>2</v>
      </c>
      <c r="R9" s="48" t="s">
        <v>3</v>
      </c>
      <c r="S9" s="48" t="s">
        <v>4</v>
      </c>
      <c r="T9" s="48" t="s">
        <v>5</v>
      </c>
      <c r="U9" s="48" t="s">
        <v>6</v>
      </c>
      <c r="V9" s="48" t="s">
        <v>7</v>
      </c>
      <c r="W9" s="48" t="s">
        <v>8</v>
      </c>
      <c r="X9" s="148" t="s">
        <v>9</v>
      </c>
      <c r="Y9" s="50"/>
      <c r="Z9" s="156" t="s">
        <v>2</v>
      </c>
      <c r="AA9" s="48" t="s">
        <v>3</v>
      </c>
      <c r="AB9" s="48" t="s">
        <v>4</v>
      </c>
      <c r="AC9" s="48" t="s">
        <v>5</v>
      </c>
      <c r="AD9" s="48" t="s">
        <v>6</v>
      </c>
      <c r="AE9" s="48" t="s">
        <v>7</v>
      </c>
      <c r="AF9" s="48" t="s">
        <v>8</v>
      </c>
      <c r="AG9" s="148" t="s">
        <v>9</v>
      </c>
      <c r="AH9" s="27"/>
      <c r="AI9" s="51"/>
      <c r="AJ9" s="27"/>
      <c r="AK9" s="404"/>
    </row>
    <row r="10" spans="2:37" ht="15">
      <c r="C10" s="45"/>
      <c r="D10" s="27"/>
      <c r="E10" s="46"/>
      <c r="F10" s="47"/>
      <c r="G10" s="157" t="s">
        <v>10</v>
      </c>
      <c r="H10" s="52" t="s">
        <v>11</v>
      </c>
      <c r="I10" s="52" t="s">
        <v>12</v>
      </c>
      <c r="J10" s="52" t="s">
        <v>13</v>
      </c>
      <c r="K10" s="52" t="s">
        <v>14</v>
      </c>
      <c r="L10" s="52" t="s">
        <v>15</v>
      </c>
      <c r="M10" s="52" t="s">
        <v>16</v>
      </c>
      <c r="N10" s="52" t="s">
        <v>17</v>
      </c>
      <c r="O10" s="427" t="s">
        <v>239</v>
      </c>
      <c r="P10" s="49"/>
      <c r="Q10" s="157" t="s">
        <v>10</v>
      </c>
      <c r="R10" s="52" t="s">
        <v>11</v>
      </c>
      <c r="S10" s="52" t="s">
        <v>12</v>
      </c>
      <c r="T10" s="52" t="s">
        <v>13</v>
      </c>
      <c r="U10" s="52" t="s">
        <v>14</v>
      </c>
      <c r="V10" s="52" t="s">
        <v>15</v>
      </c>
      <c r="W10" s="52" t="s">
        <v>16</v>
      </c>
      <c r="X10" s="149" t="s">
        <v>17</v>
      </c>
      <c r="Y10" s="53"/>
      <c r="Z10" s="157" t="s">
        <v>10</v>
      </c>
      <c r="AA10" s="52" t="s">
        <v>11</v>
      </c>
      <c r="AB10" s="52" t="s">
        <v>12</v>
      </c>
      <c r="AC10" s="52" t="s">
        <v>13</v>
      </c>
      <c r="AD10" s="52" t="s">
        <v>14</v>
      </c>
      <c r="AE10" s="52" t="s">
        <v>15</v>
      </c>
      <c r="AF10" s="52" t="s">
        <v>16</v>
      </c>
      <c r="AG10" s="149" t="s">
        <v>17</v>
      </c>
      <c r="AH10" s="27"/>
      <c r="AI10" s="216"/>
      <c r="AJ10" s="27"/>
      <c r="AK10" s="404"/>
    </row>
    <row r="11" spans="2:37">
      <c r="C11" s="54" t="s">
        <v>19</v>
      </c>
      <c r="D11" s="55"/>
      <c r="E11" s="56"/>
      <c r="F11" s="49"/>
      <c r="G11" s="158"/>
      <c r="H11" s="55"/>
      <c r="I11" s="55"/>
      <c r="J11" s="55"/>
      <c r="K11" s="55"/>
      <c r="L11" s="55"/>
      <c r="M11" s="55"/>
      <c r="N11" s="55"/>
      <c r="O11" s="428"/>
      <c r="P11" s="49"/>
      <c r="Q11" s="158"/>
      <c r="R11" s="55"/>
      <c r="S11" s="55"/>
      <c r="T11" s="55"/>
      <c r="U11" s="55"/>
      <c r="V11" s="55"/>
      <c r="W11" s="55"/>
      <c r="X11" s="150"/>
      <c r="Y11" s="55"/>
      <c r="Z11" s="158"/>
      <c r="AA11" s="55"/>
      <c r="AB11" s="55"/>
      <c r="AC11" s="55"/>
      <c r="AD11" s="55"/>
      <c r="AE11" s="55"/>
      <c r="AF11" s="55"/>
      <c r="AG11" s="150"/>
      <c r="AH11" s="27"/>
      <c r="AI11" s="217"/>
      <c r="AJ11" s="27"/>
      <c r="AK11" s="51"/>
    </row>
    <row r="12" spans="2:37">
      <c r="B12" s="16">
        <v>1</v>
      </c>
      <c r="C12" s="45" t="s">
        <v>81</v>
      </c>
      <c r="D12" s="27" t="s">
        <v>20</v>
      </c>
      <c r="E12" s="46"/>
      <c r="F12" s="47"/>
      <c r="G12" s="159">
        <v>1.163</v>
      </c>
      <c r="H12" s="57">
        <v>1.2050000000000001</v>
      </c>
      <c r="I12" s="57">
        <v>1.2270000000000001</v>
      </c>
      <c r="J12" s="57">
        <v>1.2330000000000001</v>
      </c>
      <c r="K12" s="57">
        <v>1.2709999999999999</v>
      </c>
      <c r="L12" s="57">
        <v>1.3140000000000001</v>
      </c>
      <c r="M12" s="57">
        <v>1.357</v>
      </c>
      <c r="N12" s="57">
        <v>1.3939999999999999</v>
      </c>
      <c r="O12" s="429">
        <v>1.4359999999999999</v>
      </c>
      <c r="P12" s="49"/>
      <c r="Q12" s="159">
        <v>1.163</v>
      </c>
      <c r="R12" s="57">
        <v>1.2050000000000001</v>
      </c>
      <c r="S12" s="57">
        <v>1.2270000000000001</v>
      </c>
      <c r="T12" s="57">
        <v>1.2330000000000001</v>
      </c>
      <c r="U12" s="57">
        <v>1.2709999999999999</v>
      </c>
      <c r="V12" s="57">
        <v>1.3129999999999999</v>
      </c>
      <c r="W12" s="57">
        <v>1.3560000000000001</v>
      </c>
      <c r="X12" s="58">
        <v>1.399</v>
      </c>
      <c r="Y12" s="59"/>
      <c r="Z12" s="177">
        <f t="shared" ref="Z12:AG13" si="0">G12-Q12</f>
        <v>0</v>
      </c>
      <c r="AA12" s="60">
        <f t="shared" si="0"/>
        <v>0</v>
      </c>
      <c r="AB12" s="60">
        <f t="shared" si="0"/>
        <v>0</v>
      </c>
      <c r="AC12" s="60">
        <f t="shared" si="0"/>
        <v>0</v>
      </c>
      <c r="AD12" s="60">
        <f t="shared" si="0"/>
        <v>0</v>
      </c>
      <c r="AE12" s="60">
        <f t="shared" si="0"/>
        <v>1.0000000000001119E-3</v>
      </c>
      <c r="AF12" s="60">
        <f t="shared" si="0"/>
        <v>9.9999999999988987E-4</v>
      </c>
      <c r="AG12" s="178">
        <f t="shared" si="0"/>
        <v>-5.0000000000001155E-3</v>
      </c>
      <c r="AI12" s="51" t="s">
        <v>219</v>
      </c>
      <c r="AK12" s="51"/>
    </row>
    <row r="13" spans="2:37" ht="22.5">
      <c r="B13" s="16">
        <v>2</v>
      </c>
      <c r="C13" s="45" t="s">
        <v>43</v>
      </c>
      <c r="D13" s="27" t="s">
        <v>21</v>
      </c>
      <c r="E13" s="46"/>
      <c r="F13" s="47"/>
      <c r="G13" s="159">
        <v>1.167</v>
      </c>
      <c r="H13" s="57">
        <v>1.19</v>
      </c>
      <c r="I13" s="57">
        <v>1.202</v>
      </c>
      <c r="J13" s="57">
        <v>1.228</v>
      </c>
      <c r="K13" s="57">
        <v>1.274</v>
      </c>
      <c r="L13" s="57">
        <v>1.3140000000000001</v>
      </c>
      <c r="M13" s="57">
        <v>1.357</v>
      </c>
      <c r="N13" s="57">
        <v>1.3939999999999999</v>
      </c>
      <c r="O13" s="429">
        <v>1.4359999999999999</v>
      </c>
      <c r="P13" s="49"/>
      <c r="Q13" s="159">
        <v>1.167</v>
      </c>
      <c r="R13" s="57">
        <v>1.19</v>
      </c>
      <c r="S13" s="57">
        <v>1.202</v>
      </c>
      <c r="T13" s="57">
        <v>1.2270000000000001</v>
      </c>
      <c r="U13" s="57">
        <v>1.2709999999999999</v>
      </c>
      <c r="V13" s="57">
        <v>1.3129999999999999</v>
      </c>
      <c r="W13" s="57">
        <v>1.3560000000000001</v>
      </c>
      <c r="X13" s="58">
        <v>1.399</v>
      </c>
      <c r="Y13" s="59"/>
      <c r="Z13" s="177">
        <f t="shared" si="0"/>
        <v>0</v>
      </c>
      <c r="AA13" s="60">
        <f t="shared" si="0"/>
        <v>0</v>
      </c>
      <c r="AB13" s="60">
        <f t="shared" si="0"/>
        <v>0</v>
      </c>
      <c r="AC13" s="60">
        <f t="shared" si="0"/>
        <v>9.9999999999988987E-4</v>
      </c>
      <c r="AD13" s="60">
        <f t="shared" si="0"/>
        <v>3.0000000000001137E-3</v>
      </c>
      <c r="AE13" s="60">
        <f t="shared" si="0"/>
        <v>1.0000000000001119E-3</v>
      </c>
      <c r="AF13" s="60">
        <f t="shared" si="0"/>
        <v>9.9999999999988987E-4</v>
      </c>
      <c r="AG13" s="178">
        <f t="shared" si="0"/>
        <v>-5.0000000000001155E-3</v>
      </c>
      <c r="AI13" s="51" t="s">
        <v>219</v>
      </c>
      <c r="AK13" s="61" t="s">
        <v>209</v>
      </c>
    </row>
    <row r="14" spans="2:37">
      <c r="C14" s="54" t="s">
        <v>86</v>
      </c>
      <c r="D14" s="55"/>
      <c r="E14" s="56"/>
      <c r="F14" s="63"/>
      <c r="G14" s="160" t="s">
        <v>18</v>
      </c>
      <c r="H14" s="64" t="s">
        <v>18</v>
      </c>
      <c r="I14" s="64" t="s">
        <v>18</v>
      </c>
      <c r="J14" s="64" t="s">
        <v>18</v>
      </c>
      <c r="K14" s="401" t="s">
        <v>18</v>
      </c>
      <c r="L14" s="64" t="s">
        <v>18</v>
      </c>
      <c r="M14" s="64" t="s">
        <v>18</v>
      </c>
      <c r="N14" s="64" t="s">
        <v>18</v>
      </c>
      <c r="O14" s="430" t="s">
        <v>18</v>
      </c>
      <c r="P14" s="63"/>
      <c r="Q14" s="160" t="s">
        <v>18</v>
      </c>
      <c r="R14" s="64" t="s">
        <v>18</v>
      </c>
      <c r="S14" s="64" t="s">
        <v>18</v>
      </c>
      <c r="T14" s="64" t="s">
        <v>18</v>
      </c>
      <c r="U14" s="401" t="s">
        <v>18</v>
      </c>
      <c r="V14" s="64" t="s">
        <v>18</v>
      </c>
      <c r="W14" s="64" t="s">
        <v>18</v>
      </c>
      <c r="X14" s="151" t="s">
        <v>18</v>
      </c>
      <c r="Y14" s="64"/>
      <c r="Z14" s="160"/>
      <c r="AA14" s="64"/>
      <c r="AB14" s="64"/>
      <c r="AC14" s="64"/>
      <c r="AD14" s="64"/>
      <c r="AE14" s="64"/>
      <c r="AF14" s="64"/>
      <c r="AG14" s="151"/>
      <c r="AH14" s="27"/>
      <c r="AI14" s="51"/>
      <c r="AJ14" s="27"/>
      <c r="AK14" s="62"/>
    </row>
    <row r="15" spans="2:37" ht="22.5" customHeight="1">
      <c r="B15" s="16">
        <v>3</v>
      </c>
      <c r="C15" s="45" t="s">
        <v>82</v>
      </c>
      <c r="D15" s="27" t="s">
        <v>22</v>
      </c>
      <c r="E15" s="46"/>
      <c r="F15" s="65" t="s">
        <v>90</v>
      </c>
      <c r="G15" s="161">
        <v>538.70000000000005</v>
      </c>
      <c r="H15" s="67">
        <v>542.9</v>
      </c>
      <c r="I15" s="67">
        <v>548</v>
      </c>
      <c r="J15" s="67">
        <v>580.6</v>
      </c>
      <c r="K15" s="67">
        <v>658.6</v>
      </c>
      <c r="L15" s="67">
        <v>626.9</v>
      </c>
      <c r="M15" s="67">
        <v>621.70000000000005</v>
      </c>
      <c r="N15" s="67">
        <v>620.29999999999995</v>
      </c>
      <c r="O15" s="431"/>
      <c r="P15" s="63"/>
      <c r="Q15" s="161">
        <v>538.68600000000004</v>
      </c>
      <c r="R15" s="67">
        <v>542.92700000000002</v>
      </c>
      <c r="S15" s="67">
        <v>547.96500000000003</v>
      </c>
      <c r="T15" s="67">
        <v>580.57000000000005</v>
      </c>
      <c r="U15" s="67">
        <v>658.61900000000003</v>
      </c>
      <c r="V15" s="67">
        <v>626.87</v>
      </c>
      <c r="W15" s="67">
        <v>621.72400000000005</v>
      </c>
      <c r="X15" s="68">
        <v>620.33799999999997</v>
      </c>
      <c r="Y15" s="69"/>
      <c r="Z15" s="177">
        <f t="shared" ref="Z15:AG15" si="1">G15-Q15</f>
        <v>1.4000000000010004E-2</v>
      </c>
      <c r="AA15" s="60">
        <f t="shared" si="1"/>
        <v>-2.7000000000043656E-2</v>
      </c>
      <c r="AB15" s="60">
        <f t="shared" si="1"/>
        <v>3.4999999999968168E-2</v>
      </c>
      <c r="AC15" s="60">
        <f t="shared" si="1"/>
        <v>2.9999999999972715E-2</v>
      </c>
      <c r="AD15" s="60">
        <f t="shared" si="1"/>
        <v>-1.9000000000005457E-2</v>
      </c>
      <c r="AE15" s="60">
        <f t="shared" si="1"/>
        <v>2.9999999999972715E-2</v>
      </c>
      <c r="AF15" s="60">
        <f t="shared" si="1"/>
        <v>-2.4000000000000909E-2</v>
      </c>
      <c r="AG15" s="178">
        <f t="shared" si="1"/>
        <v>-3.8000000000010914E-2</v>
      </c>
      <c r="AI15" s="51"/>
      <c r="AK15" s="62" t="s">
        <v>203</v>
      </c>
    </row>
    <row r="16" spans="2:37" ht="81" customHeight="1">
      <c r="B16" s="16">
        <v>4</v>
      </c>
      <c r="C16" s="45" t="s">
        <v>47</v>
      </c>
      <c r="D16" s="27" t="s">
        <v>23</v>
      </c>
      <c r="E16" s="46"/>
      <c r="F16" s="65" t="s">
        <v>90</v>
      </c>
      <c r="G16" s="162">
        <v>0</v>
      </c>
      <c r="H16" s="66">
        <v>7.7</v>
      </c>
      <c r="I16" s="66">
        <v>9.9</v>
      </c>
      <c r="J16" s="66">
        <v>10.5</v>
      </c>
      <c r="K16" s="66">
        <v>5.9</v>
      </c>
      <c r="L16" s="66">
        <v>-99</v>
      </c>
      <c r="M16" s="66">
        <v>-33</v>
      </c>
      <c r="N16" s="66">
        <v>-19</v>
      </c>
      <c r="O16" s="432"/>
      <c r="P16" s="63"/>
      <c r="Q16" s="162">
        <v>0</v>
      </c>
      <c r="R16" s="66">
        <v>7.7</v>
      </c>
      <c r="S16" s="66">
        <v>9.9</v>
      </c>
      <c r="T16" s="66">
        <v>10.5</v>
      </c>
      <c r="U16" s="66">
        <v>5.9179485259908233</v>
      </c>
      <c r="V16" s="66">
        <v>-67.099999999999994</v>
      </c>
      <c r="W16" s="66">
        <v>32</v>
      </c>
      <c r="X16" s="70">
        <v>0.6</v>
      </c>
      <c r="Y16" s="71"/>
      <c r="Z16" s="177">
        <f t="shared" ref="Z16:Z24" si="2">G16-Q16</f>
        <v>0</v>
      </c>
      <c r="AA16" s="60">
        <f t="shared" ref="AA16:AG18" si="3">H16-R16</f>
        <v>0</v>
      </c>
      <c r="AB16" s="60">
        <f t="shared" si="3"/>
        <v>0</v>
      </c>
      <c r="AC16" s="60">
        <f t="shared" si="3"/>
        <v>0</v>
      </c>
      <c r="AD16" s="60">
        <f t="shared" si="3"/>
        <v>-1.7948525990822972E-2</v>
      </c>
      <c r="AE16" s="392">
        <f t="shared" si="3"/>
        <v>-31.900000000000006</v>
      </c>
      <c r="AF16" s="392">
        <f t="shared" si="3"/>
        <v>-65</v>
      </c>
      <c r="AG16" s="178">
        <f t="shared" si="3"/>
        <v>-19.600000000000001</v>
      </c>
      <c r="AI16" s="215" t="s">
        <v>254</v>
      </c>
      <c r="AK16" s="409" t="s">
        <v>262</v>
      </c>
    </row>
    <row r="17" spans="2:37" ht="22.5">
      <c r="B17" s="16">
        <v>5</v>
      </c>
      <c r="C17" s="45" t="s">
        <v>83</v>
      </c>
      <c r="D17" s="27" t="s">
        <v>24</v>
      </c>
      <c r="E17" s="46" t="s">
        <v>25</v>
      </c>
      <c r="F17" s="65" t="s">
        <v>90</v>
      </c>
      <c r="G17" s="162">
        <v>0</v>
      </c>
      <c r="H17" s="66">
        <v>-0.2</v>
      </c>
      <c r="I17" s="66">
        <v>2</v>
      </c>
      <c r="J17" s="66">
        <v>-7.4</v>
      </c>
      <c r="K17" s="66">
        <v>-12.4</v>
      </c>
      <c r="L17" s="66">
        <v>-2.7</v>
      </c>
      <c r="M17" s="66">
        <v>1.6</v>
      </c>
      <c r="N17" s="66">
        <v>0</v>
      </c>
      <c r="O17" s="432"/>
      <c r="P17" s="63"/>
      <c r="Q17" s="162">
        <v>0</v>
      </c>
      <c r="R17" s="66">
        <v>-0.18849671051595698</v>
      </c>
      <c r="S17" s="66">
        <v>1.9796616282133694</v>
      </c>
      <c r="T17" s="66">
        <v>-7.4249535940304927</v>
      </c>
      <c r="U17" s="66">
        <v>-12.441545803237004</v>
      </c>
      <c r="V17" s="66">
        <v>-3.1849925815475681</v>
      </c>
      <c r="W17" s="66">
        <v>0</v>
      </c>
      <c r="X17" s="70">
        <v>0</v>
      </c>
      <c r="Y17" s="71"/>
      <c r="Z17" s="177">
        <f t="shared" si="2"/>
        <v>0</v>
      </c>
      <c r="AA17" s="60">
        <f t="shared" si="3"/>
        <v>-1.1503289484043028E-2</v>
      </c>
      <c r="AB17" s="60">
        <f t="shared" si="3"/>
        <v>2.033837178663056E-2</v>
      </c>
      <c r="AC17" s="60">
        <f t="shared" si="3"/>
        <v>2.4953594030492354E-2</v>
      </c>
      <c r="AD17" s="60">
        <f t="shared" si="3"/>
        <v>4.1545803237003298E-2</v>
      </c>
      <c r="AE17" s="392">
        <f t="shared" si="3"/>
        <v>0.48499258154756797</v>
      </c>
      <c r="AF17" s="392">
        <f t="shared" si="3"/>
        <v>1.6</v>
      </c>
      <c r="AG17" s="178">
        <f t="shared" si="3"/>
        <v>0</v>
      </c>
      <c r="AI17" s="51"/>
      <c r="AK17" s="61" t="s">
        <v>252</v>
      </c>
    </row>
    <row r="18" spans="2:37" s="17" customFormat="1" ht="22.5">
      <c r="B18" s="16"/>
      <c r="C18" s="72"/>
      <c r="D18" s="21" t="s">
        <v>26</v>
      </c>
      <c r="E18" s="73"/>
      <c r="F18" s="47" t="s">
        <v>44</v>
      </c>
      <c r="G18" s="163">
        <f t="shared" ref="G18:N18" si="4">SUM(G15:G17)*G12</f>
        <v>626.50810000000013</v>
      </c>
      <c r="H18" s="74">
        <f t="shared" si="4"/>
        <v>663.23199999999997</v>
      </c>
      <c r="I18" s="74">
        <f t="shared" si="4"/>
        <v>686.9973</v>
      </c>
      <c r="J18" s="74">
        <f t="shared" si="4"/>
        <v>719.70210000000009</v>
      </c>
      <c r="K18" s="74">
        <f>SUM(K15:K17)*K12</f>
        <v>828.81909999999993</v>
      </c>
      <c r="L18" s="74">
        <f t="shared" si="4"/>
        <v>690.11279999999999</v>
      </c>
      <c r="M18" s="74">
        <f t="shared" si="4"/>
        <v>801.03710000000012</v>
      </c>
      <c r="N18" s="74">
        <f t="shared" si="4"/>
        <v>838.21219999999983</v>
      </c>
      <c r="O18" s="433"/>
      <c r="P18" s="49"/>
      <c r="Q18" s="163">
        <f t="shared" ref="Q18:T18" si="5">SUM(Q15:Q17)*Q12</f>
        <v>626.49181800000008</v>
      </c>
      <c r="R18" s="74">
        <f t="shared" si="5"/>
        <v>663.27839646382836</v>
      </c>
      <c r="S18" s="74">
        <f t="shared" si="5"/>
        <v>686.92939981781797</v>
      </c>
      <c r="T18" s="74">
        <f t="shared" si="5"/>
        <v>719.6343422185605</v>
      </c>
      <c r="U18" s="74">
        <f>SUM(U15:U17)*U12</f>
        <v>828.81325686062007</v>
      </c>
      <c r="V18" s="74">
        <f t="shared" ref="V18:X18" si="6">SUM(V15:V17)*V12</f>
        <v>730.79611474042792</v>
      </c>
      <c r="W18" s="74">
        <f t="shared" si="6"/>
        <v>886.44974400000012</v>
      </c>
      <c r="X18" s="75">
        <f t="shared" si="6"/>
        <v>868.69226200000003</v>
      </c>
      <c r="Y18" s="76"/>
      <c r="Z18" s="179">
        <f>G18-Q18</f>
        <v>1.6282000000046537E-2</v>
      </c>
      <c r="AA18" s="77">
        <f t="shared" si="3"/>
        <v>-4.6396463828386914E-2</v>
      </c>
      <c r="AB18" s="77">
        <f t="shared" si="3"/>
        <v>6.7900182182029312E-2</v>
      </c>
      <c r="AC18" s="77">
        <f t="shared" si="3"/>
        <v>6.7757781439581777E-2</v>
      </c>
      <c r="AD18" s="411">
        <f t="shared" si="3"/>
        <v>5.8431393798628051E-3</v>
      </c>
      <c r="AE18" s="77">
        <f t="shared" si="3"/>
        <v>-40.683314740427932</v>
      </c>
      <c r="AF18" s="77">
        <f t="shared" si="3"/>
        <v>-85.412644</v>
      </c>
      <c r="AG18" s="180">
        <f t="shared" si="3"/>
        <v>-30.480062000000203</v>
      </c>
      <c r="AI18" s="215" t="s">
        <v>255</v>
      </c>
      <c r="AK18" s="78"/>
    </row>
    <row r="19" spans="2:37">
      <c r="C19" s="54" t="s">
        <v>87</v>
      </c>
      <c r="D19" s="55"/>
      <c r="E19" s="56"/>
      <c r="F19" s="49"/>
      <c r="G19" s="164"/>
      <c r="H19" s="80"/>
      <c r="I19" s="80"/>
      <c r="J19" s="80"/>
      <c r="K19" s="80"/>
      <c r="L19" s="80"/>
      <c r="M19" s="80"/>
      <c r="N19" s="80"/>
      <c r="O19" s="434"/>
      <c r="P19" s="49"/>
      <c r="Q19" s="164"/>
      <c r="R19" s="80"/>
      <c r="S19" s="80"/>
      <c r="T19" s="80"/>
      <c r="U19" s="80"/>
      <c r="V19" s="80"/>
      <c r="W19" s="80"/>
      <c r="X19" s="81"/>
      <c r="Y19" s="80"/>
      <c r="Z19" s="164"/>
      <c r="AA19" s="80"/>
      <c r="AB19" s="80"/>
      <c r="AC19" s="80"/>
      <c r="AD19" s="80"/>
      <c r="AE19" s="80"/>
      <c r="AF19" s="80"/>
      <c r="AG19" s="81"/>
      <c r="AI19" s="51"/>
      <c r="AK19" s="62"/>
    </row>
    <row r="20" spans="2:37" ht="45">
      <c r="B20" s="16">
        <v>6</v>
      </c>
      <c r="C20" s="45" t="s">
        <v>118</v>
      </c>
      <c r="D20" s="27" t="s">
        <v>27</v>
      </c>
      <c r="E20" s="46" t="s">
        <v>25</v>
      </c>
      <c r="F20" s="47" t="s">
        <v>44</v>
      </c>
      <c r="G20" s="162">
        <v>0</v>
      </c>
      <c r="H20" s="66">
        <v>0</v>
      </c>
      <c r="I20" s="66">
        <v>0.6</v>
      </c>
      <c r="J20" s="66">
        <v>1</v>
      </c>
      <c r="K20" s="114">
        <v>2.4</v>
      </c>
      <c r="L20" s="66">
        <v>1.5</v>
      </c>
      <c r="M20" s="66">
        <v>-11.1</v>
      </c>
      <c r="N20" s="66">
        <v>-16.3</v>
      </c>
      <c r="O20" s="432"/>
      <c r="P20" s="49"/>
      <c r="Q20" s="162">
        <v>0</v>
      </c>
      <c r="R20" s="66">
        <v>0</v>
      </c>
      <c r="S20" s="66">
        <v>0.62859665447850954</v>
      </c>
      <c r="T20" s="66">
        <v>0.97772816590329803</v>
      </c>
      <c r="U20" s="114">
        <v>2.3510042302090781</v>
      </c>
      <c r="V20" s="66">
        <f>1.7*V12</f>
        <v>2.2321</v>
      </c>
      <c r="W20" s="66">
        <f t="shared" ref="W20:X20" si="7">1.7*W12</f>
        <v>2.3052000000000001</v>
      </c>
      <c r="X20" s="66">
        <f t="shared" si="7"/>
        <v>2.3782999999999999</v>
      </c>
      <c r="Y20" s="71"/>
      <c r="Z20" s="177">
        <f t="shared" si="2"/>
        <v>0</v>
      </c>
      <c r="AA20" s="60">
        <f t="shared" ref="AA20:AA24" si="8">H20-R20</f>
        <v>0</v>
      </c>
      <c r="AB20" s="60">
        <f t="shared" ref="AB20:AB24" si="9">I20-S20</f>
        <v>-2.8596654478509564E-2</v>
      </c>
      <c r="AC20" s="60">
        <f t="shared" ref="AC20:AC24" si="10">J20-T20</f>
        <v>2.227183409670197E-2</v>
      </c>
      <c r="AD20" s="60">
        <f t="shared" ref="AD20:AD24" si="11">K20-U20</f>
        <v>4.8995769790921795E-2</v>
      </c>
      <c r="AE20" s="60">
        <f t="shared" ref="AE20:AE24" si="12">L20-V20</f>
        <v>-0.73209999999999997</v>
      </c>
      <c r="AF20" s="60">
        <f t="shared" ref="AF20:AF24" si="13">M20-W20</f>
        <v>-13.405200000000001</v>
      </c>
      <c r="AG20" s="178">
        <f t="shared" ref="AG20:AG24" si="14">N20-X20</f>
        <v>-18.6783</v>
      </c>
      <c r="AI20" s="215" t="s">
        <v>256</v>
      </c>
      <c r="AK20" s="62"/>
    </row>
    <row r="21" spans="2:37" ht="22.5">
      <c r="B21" s="16">
        <v>7</v>
      </c>
      <c r="C21" s="45" t="s">
        <v>84</v>
      </c>
      <c r="D21" s="27" t="s">
        <v>28</v>
      </c>
      <c r="E21" s="46" t="s">
        <v>25</v>
      </c>
      <c r="F21" s="47" t="s">
        <v>44</v>
      </c>
      <c r="G21" s="162">
        <v>0</v>
      </c>
      <c r="H21" s="66">
        <v>0</v>
      </c>
      <c r="I21" s="66">
        <v>3.6</v>
      </c>
      <c r="J21" s="66">
        <v>4</v>
      </c>
      <c r="K21" s="114">
        <v>4.4000000000000004</v>
      </c>
      <c r="L21" s="66">
        <v>1.7</v>
      </c>
      <c r="M21" s="66">
        <v>5.5</v>
      </c>
      <c r="N21" s="66">
        <v>4</v>
      </c>
      <c r="O21" s="432"/>
      <c r="P21" s="49"/>
      <c r="Q21" s="162">
        <v>0</v>
      </c>
      <c r="R21" s="66">
        <v>0</v>
      </c>
      <c r="S21" s="66">
        <v>3.6185399166979417</v>
      </c>
      <c r="T21" s="66">
        <v>3.9710806545853474</v>
      </c>
      <c r="U21" s="114">
        <v>4.4132438203658158</v>
      </c>
      <c r="V21" s="66">
        <f>3.2*V12</f>
        <v>4.2016</v>
      </c>
      <c r="W21" s="66">
        <f t="shared" ref="W21:X21" si="15">3.2*W12</f>
        <v>4.3392000000000008</v>
      </c>
      <c r="X21" s="66">
        <f t="shared" si="15"/>
        <v>4.4767999999999999</v>
      </c>
      <c r="Y21" s="71"/>
      <c r="Z21" s="177">
        <f t="shared" si="2"/>
        <v>0</v>
      </c>
      <c r="AA21" s="60">
        <f t="shared" si="8"/>
        <v>0</v>
      </c>
      <c r="AB21" s="60">
        <f t="shared" si="9"/>
        <v>-1.8539916697941639E-2</v>
      </c>
      <c r="AC21" s="60">
        <f t="shared" si="10"/>
        <v>2.8919345414652575E-2</v>
      </c>
      <c r="AD21" s="60">
        <f t="shared" si="11"/>
        <v>-1.3243820365815395E-2</v>
      </c>
      <c r="AE21" s="60">
        <f t="shared" si="12"/>
        <v>-2.5015999999999998</v>
      </c>
      <c r="AF21" s="60">
        <f t="shared" si="13"/>
        <v>1.1607999999999992</v>
      </c>
      <c r="AG21" s="178">
        <f t="shared" si="14"/>
        <v>-0.47679999999999989</v>
      </c>
      <c r="AI21" s="215" t="s">
        <v>257</v>
      </c>
      <c r="AK21" s="62"/>
    </row>
    <row r="22" spans="2:37" ht="22.5">
      <c r="B22" s="16">
        <v>8</v>
      </c>
      <c r="C22" s="45" t="s">
        <v>45</v>
      </c>
      <c r="D22" s="27" t="s">
        <v>29</v>
      </c>
      <c r="E22" s="46" t="s">
        <v>25</v>
      </c>
      <c r="F22" s="47" t="s">
        <v>44</v>
      </c>
      <c r="G22" s="162">
        <v>0</v>
      </c>
      <c r="H22" s="66">
        <v>0</v>
      </c>
      <c r="I22" s="66">
        <v>-4.0999999999999996</v>
      </c>
      <c r="J22" s="66">
        <v>-4.4000000000000004</v>
      </c>
      <c r="K22" s="114">
        <v>-5.8</v>
      </c>
      <c r="L22" s="66">
        <v>-4.4000000000000004</v>
      </c>
      <c r="M22" s="66">
        <v>-0.9</v>
      </c>
      <c r="N22" s="66">
        <v>-1.5</v>
      </c>
      <c r="O22" s="432"/>
      <c r="P22" s="49"/>
      <c r="Q22" s="162">
        <v>0</v>
      </c>
      <c r="R22" s="66">
        <v>0</v>
      </c>
      <c r="S22" s="66">
        <v>-4.0744809777483066</v>
      </c>
      <c r="T22" s="66">
        <v>-4.4465359465084759</v>
      </c>
      <c r="U22" s="114">
        <v>-5.7509406135163355</v>
      </c>
      <c r="V22" s="66">
        <f>-4.2*V13</f>
        <v>-5.5145999999999997</v>
      </c>
      <c r="W22" s="66">
        <f t="shared" ref="W22:X22" si="16">-4.2*W13</f>
        <v>-5.6952000000000007</v>
      </c>
      <c r="X22" s="66">
        <f t="shared" si="16"/>
        <v>-5.8757999999999999</v>
      </c>
      <c r="Y22" s="71"/>
      <c r="Z22" s="177">
        <f t="shared" si="2"/>
        <v>0</v>
      </c>
      <c r="AA22" s="60">
        <f t="shared" si="8"/>
        <v>0</v>
      </c>
      <c r="AB22" s="60">
        <f t="shared" si="9"/>
        <v>-2.5519022251693002E-2</v>
      </c>
      <c r="AC22" s="60">
        <f t="shared" si="10"/>
        <v>4.653594650847559E-2</v>
      </c>
      <c r="AD22" s="60">
        <f t="shared" si="11"/>
        <v>-4.9059386483664369E-2</v>
      </c>
      <c r="AE22" s="60">
        <f t="shared" si="12"/>
        <v>1.1145999999999994</v>
      </c>
      <c r="AF22" s="60">
        <f t="shared" si="13"/>
        <v>4.7952000000000004</v>
      </c>
      <c r="AG22" s="178">
        <f t="shared" si="14"/>
        <v>4.3757999999999999</v>
      </c>
      <c r="AI22" s="215" t="s">
        <v>257</v>
      </c>
      <c r="AK22" s="62"/>
    </row>
    <row r="23" spans="2:37" ht="33.75">
      <c r="B23" s="16">
        <v>9</v>
      </c>
      <c r="C23" s="45" t="s">
        <v>46</v>
      </c>
      <c r="D23" s="27" t="s">
        <v>30</v>
      </c>
      <c r="E23" s="46" t="s">
        <v>31</v>
      </c>
      <c r="F23" s="47" t="s">
        <v>44</v>
      </c>
      <c r="G23" s="162">
        <v>-7.8</v>
      </c>
      <c r="H23" s="66">
        <v>19.8</v>
      </c>
      <c r="I23" s="66">
        <v>12</v>
      </c>
      <c r="J23" s="66">
        <v>4.2</v>
      </c>
      <c r="K23" s="114">
        <v>5.8</v>
      </c>
      <c r="L23" s="66">
        <v>6.3</v>
      </c>
      <c r="M23" s="66">
        <v>4.7</v>
      </c>
      <c r="N23" s="66">
        <v>4.8</v>
      </c>
      <c r="O23" s="432"/>
      <c r="P23" s="49"/>
      <c r="Q23" s="162">
        <v>-7.8004041000000015</v>
      </c>
      <c r="R23" s="66">
        <v>19.794165599999999</v>
      </c>
      <c r="S23" s="66">
        <v>12.01201844</v>
      </c>
      <c r="T23" s="66">
        <v>4.2460959999999996</v>
      </c>
      <c r="U23" s="114">
        <v>5.5843520000000009</v>
      </c>
      <c r="V23" s="66">
        <v>0</v>
      </c>
      <c r="W23" s="66">
        <v>0</v>
      </c>
      <c r="X23" s="70">
        <v>0</v>
      </c>
      <c r="Y23" s="71"/>
      <c r="Z23" s="177">
        <f t="shared" si="2"/>
        <v>4.0410000000168367E-4</v>
      </c>
      <c r="AA23" s="60">
        <f t="shared" si="8"/>
        <v>5.8344000000012386E-3</v>
      </c>
      <c r="AB23" s="60">
        <f t="shared" si="9"/>
        <v>-1.2018440000000297E-2</v>
      </c>
      <c r="AC23" s="60">
        <f t="shared" si="10"/>
        <v>-4.6095999999999471E-2</v>
      </c>
      <c r="AD23" s="392">
        <f t="shared" si="11"/>
        <v>0.21564799999999895</v>
      </c>
      <c r="AE23" s="60">
        <f t="shared" si="12"/>
        <v>6.3</v>
      </c>
      <c r="AF23" s="60">
        <f t="shared" si="13"/>
        <v>4.7</v>
      </c>
      <c r="AG23" s="178">
        <f t="shared" si="14"/>
        <v>4.8</v>
      </c>
      <c r="AI23" s="215" t="s">
        <v>258</v>
      </c>
      <c r="AK23" s="62"/>
    </row>
    <row r="24" spans="2:37" s="17" customFormat="1">
      <c r="B24" s="16"/>
      <c r="C24" s="72"/>
      <c r="D24" s="21" t="s">
        <v>32</v>
      </c>
      <c r="E24" s="73"/>
      <c r="F24" s="47" t="s">
        <v>44</v>
      </c>
      <c r="G24" s="165">
        <f t="shared" ref="G24:H24" si="17">SUM(G20:G23)</f>
        <v>-7.8</v>
      </c>
      <c r="H24" s="82">
        <f t="shared" si="17"/>
        <v>19.8</v>
      </c>
      <c r="I24" s="82">
        <f t="shared" ref="I24:N24" si="18">SUM(I20:I23)</f>
        <v>12.100000000000001</v>
      </c>
      <c r="J24" s="82">
        <f>SUM(J20:J23)</f>
        <v>4.8</v>
      </c>
      <c r="K24" s="82">
        <f t="shared" si="18"/>
        <v>6.8000000000000007</v>
      </c>
      <c r="L24" s="82">
        <f t="shared" si="18"/>
        <v>5.0999999999999996</v>
      </c>
      <c r="M24" s="82">
        <f t="shared" si="18"/>
        <v>-1.7999999999999998</v>
      </c>
      <c r="N24" s="82">
        <f t="shared" si="18"/>
        <v>-9</v>
      </c>
      <c r="O24" s="435"/>
      <c r="P24" s="49"/>
      <c r="Q24" s="165">
        <f t="shared" ref="Q24:R24" si="19">SUM(Q20:Q23)</f>
        <v>-7.8004041000000015</v>
      </c>
      <c r="R24" s="82">
        <f t="shared" si="19"/>
        <v>19.794165599999999</v>
      </c>
      <c r="S24" s="82">
        <f t="shared" ref="S24" si="20">SUM(S20:S23)</f>
        <v>12.184674033428145</v>
      </c>
      <c r="T24" s="82">
        <f>SUM(T20:T23)</f>
        <v>4.7483688739801693</v>
      </c>
      <c r="U24" s="82">
        <f t="shared" ref="U24:X24" si="21">SUM(U20:U23)</f>
        <v>6.5976594370585593</v>
      </c>
      <c r="V24" s="82">
        <f t="shared" si="21"/>
        <v>0.91910000000000025</v>
      </c>
      <c r="W24" s="82">
        <f t="shared" si="21"/>
        <v>0.94920000000000027</v>
      </c>
      <c r="X24" s="82">
        <f t="shared" si="21"/>
        <v>0.97930000000000028</v>
      </c>
      <c r="Y24" s="76"/>
      <c r="Z24" s="181">
        <f t="shared" si="2"/>
        <v>4.0410000000168367E-4</v>
      </c>
      <c r="AA24" s="84">
        <f t="shared" si="8"/>
        <v>5.8344000000012386E-3</v>
      </c>
      <c r="AB24" s="84">
        <f t="shared" si="9"/>
        <v>-8.4674033428143503E-2</v>
      </c>
      <c r="AC24" s="84">
        <f t="shared" si="10"/>
        <v>5.1631126019830553E-2</v>
      </c>
      <c r="AD24" s="84">
        <f t="shared" si="11"/>
        <v>0.20234056294144143</v>
      </c>
      <c r="AE24" s="84">
        <f t="shared" si="12"/>
        <v>4.1808999999999994</v>
      </c>
      <c r="AF24" s="84">
        <f t="shared" si="13"/>
        <v>-2.7492000000000001</v>
      </c>
      <c r="AG24" s="182">
        <f t="shared" si="14"/>
        <v>-9.9793000000000003</v>
      </c>
      <c r="AI24" s="103"/>
      <c r="AK24" s="78"/>
    </row>
    <row r="25" spans="2:37">
      <c r="C25" s="54" t="s">
        <v>88</v>
      </c>
      <c r="D25" s="55"/>
      <c r="E25" s="56"/>
      <c r="F25" s="49"/>
      <c r="G25" s="164"/>
      <c r="H25" s="80"/>
      <c r="I25" s="80"/>
      <c r="J25" s="80"/>
      <c r="K25" s="80"/>
      <c r="L25" s="80"/>
      <c r="M25" s="80"/>
      <c r="N25" s="80"/>
      <c r="O25" s="434"/>
      <c r="P25" s="49"/>
      <c r="Q25" s="164"/>
      <c r="R25" s="80"/>
      <c r="S25" s="80"/>
      <c r="T25" s="80"/>
      <c r="U25" s="80"/>
      <c r="V25" s="80"/>
      <c r="W25" s="80"/>
      <c r="X25" s="81"/>
      <c r="Y25" s="80"/>
      <c r="Z25" s="164"/>
      <c r="AA25" s="80"/>
      <c r="AB25" s="80"/>
      <c r="AC25" s="80"/>
      <c r="AD25" s="80"/>
      <c r="AE25" s="80"/>
      <c r="AF25" s="80"/>
      <c r="AG25" s="81"/>
      <c r="AI25" s="51"/>
      <c r="AK25" s="62"/>
    </row>
    <row r="26" spans="2:37" ht="39" customHeight="1">
      <c r="B26" s="16">
        <v>10</v>
      </c>
      <c r="C26" s="45" t="s">
        <v>85</v>
      </c>
      <c r="D26" s="27" t="s">
        <v>33</v>
      </c>
      <c r="E26" s="46" t="s">
        <v>25</v>
      </c>
      <c r="F26" s="47" t="s">
        <v>44</v>
      </c>
      <c r="G26" s="162">
        <v>0</v>
      </c>
      <c r="H26" s="66">
        <v>0</v>
      </c>
      <c r="I26" s="66">
        <v>2.6</v>
      </c>
      <c r="J26" s="66">
        <v>3.5</v>
      </c>
      <c r="K26" s="66">
        <v>3.5</v>
      </c>
      <c r="L26" s="66">
        <v>6.2</v>
      </c>
      <c r="M26" s="66">
        <v>7.2</v>
      </c>
      <c r="N26" s="66">
        <v>6</v>
      </c>
      <c r="O26" s="432"/>
      <c r="P26" s="49"/>
      <c r="Q26" s="162">
        <v>0</v>
      </c>
      <c r="R26" s="66">
        <v>0</v>
      </c>
      <c r="S26" s="66">
        <v>2.5967660957602279</v>
      </c>
      <c r="T26" s="66">
        <v>4.4089620862185122</v>
      </c>
      <c r="U26" s="66">
        <v>4.5659999999999998</v>
      </c>
      <c r="V26" s="66">
        <v>5.2</v>
      </c>
      <c r="W26" s="66">
        <v>5.0999999999999996</v>
      </c>
      <c r="X26" s="70">
        <v>4.7</v>
      </c>
      <c r="Y26" s="71"/>
      <c r="Z26" s="177">
        <f t="shared" ref="Z26:Z28" si="22">G26-Q26</f>
        <v>0</v>
      </c>
      <c r="AA26" s="60">
        <f t="shared" ref="AA26:AA28" si="23">H26-R26</f>
        <v>0</v>
      </c>
      <c r="AB26" s="60">
        <f t="shared" ref="AB26:AB28" si="24">I26-S26</f>
        <v>3.2339042397722118E-3</v>
      </c>
      <c r="AC26" s="60">
        <f t="shared" ref="AC26:AC28" si="25">J26-T26</f>
        <v>-0.90896208621851216</v>
      </c>
      <c r="AD26" s="60">
        <f t="shared" ref="AD26:AD28" si="26">K26-U26</f>
        <v>-1.0659999999999998</v>
      </c>
      <c r="AE26" s="60">
        <f t="shared" ref="AE26:AE28" si="27">L26-V26</f>
        <v>1</v>
      </c>
      <c r="AF26" s="60">
        <f t="shared" ref="AF26:AF28" si="28">M26-W26</f>
        <v>2.1000000000000005</v>
      </c>
      <c r="AG26" s="178">
        <f t="shared" ref="AG26:AG28" si="29">N26-X26</f>
        <v>1.2999999999999998</v>
      </c>
      <c r="AI26" s="405" t="s">
        <v>259</v>
      </c>
      <c r="AK26" s="62" t="s">
        <v>263</v>
      </c>
    </row>
    <row r="27" spans="2:37" ht="22.5">
      <c r="B27" s="16">
        <v>11</v>
      </c>
      <c r="C27" s="45" t="s">
        <v>102</v>
      </c>
      <c r="D27" s="27" t="s">
        <v>34</v>
      </c>
      <c r="E27" s="46" t="s">
        <v>25</v>
      </c>
      <c r="F27" s="47" t="s">
        <v>44</v>
      </c>
      <c r="G27" s="162">
        <v>0</v>
      </c>
      <c r="H27" s="66">
        <v>0</v>
      </c>
      <c r="I27" s="66">
        <v>0</v>
      </c>
      <c r="J27" s="66">
        <v>32.200000000000003</v>
      </c>
      <c r="K27" s="85"/>
      <c r="L27" s="85"/>
      <c r="M27" s="85"/>
      <c r="N27" s="85"/>
      <c r="O27" s="436"/>
      <c r="P27" s="49"/>
      <c r="Q27" s="162">
        <v>0</v>
      </c>
      <c r="R27" s="66">
        <v>0</v>
      </c>
      <c r="S27" s="66">
        <v>0</v>
      </c>
      <c r="T27" s="66">
        <v>32.181539440893751</v>
      </c>
      <c r="U27" s="85"/>
      <c r="V27" s="85"/>
      <c r="W27" s="85"/>
      <c r="X27" s="86"/>
      <c r="Y27" s="71"/>
      <c r="Z27" s="177">
        <f t="shared" si="22"/>
        <v>0</v>
      </c>
      <c r="AA27" s="60">
        <f t="shared" si="23"/>
        <v>0</v>
      </c>
      <c r="AB27" s="60">
        <f t="shared" si="24"/>
        <v>0</v>
      </c>
      <c r="AC27" s="60">
        <f t="shared" si="25"/>
        <v>1.8460559106252106E-2</v>
      </c>
      <c r="AD27" s="85"/>
      <c r="AE27" s="85"/>
      <c r="AF27" s="85"/>
      <c r="AG27" s="86"/>
      <c r="AI27" s="51"/>
      <c r="AK27" s="61" t="s">
        <v>264</v>
      </c>
    </row>
    <row r="28" spans="2:37" s="17" customFormat="1">
      <c r="B28" s="16"/>
      <c r="C28" s="72"/>
      <c r="D28" s="21" t="s">
        <v>35</v>
      </c>
      <c r="E28" s="73"/>
      <c r="F28" s="87"/>
      <c r="G28" s="165">
        <f t="shared" ref="G28:H28" si="30">SUM(G26:G27)</f>
        <v>0</v>
      </c>
      <c r="H28" s="82">
        <f t="shared" si="30"/>
        <v>0</v>
      </c>
      <c r="I28" s="82">
        <f t="shared" ref="I28:N28" si="31">SUM(I26:I27)</f>
        <v>2.6</v>
      </c>
      <c r="J28" s="82">
        <f t="shared" si="31"/>
        <v>35.700000000000003</v>
      </c>
      <c r="K28" s="82">
        <f t="shared" si="31"/>
        <v>3.5</v>
      </c>
      <c r="L28" s="82">
        <f t="shared" si="31"/>
        <v>6.2</v>
      </c>
      <c r="M28" s="82">
        <f t="shared" si="31"/>
        <v>7.2</v>
      </c>
      <c r="N28" s="82">
        <f t="shared" si="31"/>
        <v>6</v>
      </c>
      <c r="O28" s="435"/>
      <c r="P28" s="88"/>
      <c r="Q28" s="165">
        <f t="shared" ref="Q28:X28" si="32">SUM(Q26:Q27)</f>
        <v>0</v>
      </c>
      <c r="R28" s="82">
        <f t="shared" si="32"/>
        <v>0</v>
      </c>
      <c r="S28" s="82">
        <f t="shared" si="32"/>
        <v>2.5967660957602279</v>
      </c>
      <c r="T28" s="82">
        <f t="shared" si="32"/>
        <v>36.590501527112266</v>
      </c>
      <c r="U28" s="82">
        <f t="shared" si="32"/>
        <v>4.5659999999999998</v>
      </c>
      <c r="V28" s="82">
        <f t="shared" si="32"/>
        <v>5.2</v>
      </c>
      <c r="W28" s="82">
        <f t="shared" si="32"/>
        <v>5.0999999999999996</v>
      </c>
      <c r="X28" s="83">
        <f t="shared" si="32"/>
        <v>4.7</v>
      </c>
      <c r="Y28" s="76"/>
      <c r="Z28" s="181">
        <f t="shared" si="22"/>
        <v>0</v>
      </c>
      <c r="AA28" s="84">
        <f t="shared" si="23"/>
        <v>0</v>
      </c>
      <c r="AB28" s="84">
        <f t="shared" si="24"/>
        <v>3.2339042397722118E-3</v>
      </c>
      <c r="AC28" s="84">
        <f t="shared" si="25"/>
        <v>-0.8905015271122636</v>
      </c>
      <c r="AD28" s="84">
        <f t="shared" si="26"/>
        <v>-1.0659999999999998</v>
      </c>
      <c r="AE28" s="84">
        <f t="shared" si="27"/>
        <v>1</v>
      </c>
      <c r="AF28" s="84">
        <f t="shared" si="28"/>
        <v>2.1000000000000005</v>
      </c>
      <c r="AG28" s="182">
        <f t="shared" si="29"/>
        <v>1.2999999999999998</v>
      </c>
      <c r="AI28" s="103"/>
      <c r="AK28" s="78"/>
    </row>
    <row r="29" spans="2:37" s="17" customFormat="1">
      <c r="B29" s="16"/>
      <c r="C29" s="54" t="s">
        <v>89</v>
      </c>
      <c r="D29" s="55"/>
      <c r="E29" s="56"/>
      <c r="F29" s="88"/>
      <c r="G29" s="164"/>
      <c r="H29" s="80"/>
      <c r="I29" s="80"/>
      <c r="J29" s="80"/>
      <c r="K29" s="80"/>
      <c r="L29" s="80"/>
      <c r="M29" s="80"/>
      <c r="N29" s="80"/>
      <c r="O29" s="434"/>
      <c r="P29" s="88"/>
      <c r="Q29" s="164"/>
      <c r="R29" s="80"/>
      <c r="S29" s="80"/>
      <c r="T29" s="80"/>
      <c r="U29" s="80"/>
      <c r="V29" s="80"/>
      <c r="W29" s="80"/>
      <c r="X29" s="81"/>
      <c r="Y29" s="80"/>
      <c r="Z29" s="164"/>
      <c r="AA29" s="80"/>
      <c r="AB29" s="80"/>
      <c r="AC29" s="80"/>
      <c r="AD29" s="80"/>
      <c r="AE29" s="80"/>
      <c r="AF29" s="80"/>
      <c r="AG29" s="81"/>
      <c r="AI29" s="103"/>
      <c r="AK29" s="78"/>
    </row>
    <row r="30" spans="2:37" s="17" customFormat="1" ht="22.5">
      <c r="B30" s="16">
        <v>12</v>
      </c>
      <c r="C30" s="45" t="s">
        <v>36</v>
      </c>
      <c r="D30" s="27" t="s">
        <v>37</v>
      </c>
      <c r="E30" s="46" t="s">
        <v>31</v>
      </c>
      <c r="F30" s="87"/>
      <c r="G30" s="162">
        <v>2.7</v>
      </c>
      <c r="H30" s="66">
        <v>3.6</v>
      </c>
      <c r="I30" s="66">
        <v>3.1</v>
      </c>
      <c r="J30" s="66">
        <v>3.5</v>
      </c>
      <c r="K30" s="114">
        <v>3.6</v>
      </c>
      <c r="L30" s="66">
        <v>4.0999999999999996</v>
      </c>
      <c r="M30" s="66">
        <v>4.0999999999999996</v>
      </c>
      <c r="N30" s="66">
        <v>5.3</v>
      </c>
      <c r="O30" s="432"/>
      <c r="P30" s="88"/>
      <c r="Q30" s="162">
        <v>2.7012410009998615</v>
      </c>
      <c r="R30" s="66">
        <v>3.5933228546961242</v>
      </c>
      <c r="S30" s="66">
        <v>3.1002119010000002</v>
      </c>
      <c r="T30" s="66">
        <v>3.6059999999999999</v>
      </c>
      <c r="U30" s="114">
        <v>4.5</v>
      </c>
      <c r="V30" s="66">
        <v>4.5999999999999996</v>
      </c>
      <c r="W30" s="66">
        <v>5.5</v>
      </c>
      <c r="X30" s="70">
        <v>5.4</v>
      </c>
      <c r="Y30" s="71"/>
      <c r="Z30" s="177">
        <f t="shared" ref="Z30" si="33">G30-Q30</f>
        <v>-1.2410009998613525E-3</v>
      </c>
      <c r="AA30" s="60">
        <f t="shared" ref="AA30" si="34">H30-R30</f>
        <v>6.6771453038758644E-3</v>
      </c>
      <c r="AB30" s="60">
        <f t="shared" ref="AB30" si="35">I30-S30</f>
        <v>-2.1190100000012535E-4</v>
      </c>
      <c r="AC30" s="60">
        <f t="shared" ref="AC30" si="36">J30-T30</f>
        <v>-0.10599999999999987</v>
      </c>
      <c r="AD30" s="60">
        <f t="shared" ref="AD30" si="37">K30-U30</f>
        <v>-0.89999999999999991</v>
      </c>
      <c r="AE30" s="60">
        <f t="shared" ref="AE30" si="38">L30-V30</f>
        <v>-0.5</v>
      </c>
      <c r="AF30" s="60">
        <f t="shared" ref="AF30" si="39">M30-W30</f>
        <v>-1.4000000000000004</v>
      </c>
      <c r="AG30" s="178">
        <f t="shared" ref="AG30" si="40">N30-X30</f>
        <v>-0.10000000000000053</v>
      </c>
      <c r="AI30" s="228" t="s">
        <v>229</v>
      </c>
      <c r="AJ30" s="103"/>
      <c r="AK30" s="62"/>
    </row>
    <row r="31" spans="2:37" s="17" customFormat="1">
      <c r="B31" s="16"/>
      <c r="C31" s="72"/>
      <c r="D31" s="21" t="s">
        <v>37</v>
      </c>
      <c r="E31" s="73"/>
      <c r="F31" s="87"/>
      <c r="G31" s="165">
        <f t="shared" ref="G31:H31" si="41">SUM(G30)</f>
        <v>2.7</v>
      </c>
      <c r="H31" s="82">
        <f t="shared" si="41"/>
        <v>3.6</v>
      </c>
      <c r="I31" s="82">
        <f t="shared" ref="I31:N31" si="42">SUM(I30)</f>
        <v>3.1</v>
      </c>
      <c r="J31" s="82">
        <f t="shared" si="42"/>
        <v>3.5</v>
      </c>
      <c r="K31" s="82">
        <f t="shared" si="42"/>
        <v>3.6</v>
      </c>
      <c r="L31" s="82">
        <f t="shared" si="42"/>
        <v>4.0999999999999996</v>
      </c>
      <c r="M31" s="82">
        <f t="shared" si="42"/>
        <v>4.0999999999999996</v>
      </c>
      <c r="N31" s="82">
        <f t="shared" si="42"/>
        <v>5.3</v>
      </c>
      <c r="O31" s="435"/>
      <c r="P31" s="88"/>
      <c r="Q31" s="165">
        <f t="shared" ref="Q31:X31" si="43">SUM(Q30)</f>
        <v>2.7012410009998615</v>
      </c>
      <c r="R31" s="82">
        <f t="shared" si="43"/>
        <v>3.5933228546961242</v>
      </c>
      <c r="S31" s="82">
        <f t="shared" si="43"/>
        <v>3.1002119010000002</v>
      </c>
      <c r="T31" s="82">
        <f t="shared" si="43"/>
        <v>3.6059999999999999</v>
      </c>
      <c r="U31" s="82">
        <f t="shared" si="43"/>
        <v>4.5</v>
      </c>
      <c r="V31" s="82">
        <f t="shared" si="43"/>
        <v>4.5999999999999996</v>
      </c>
      <c r="W31" s="82">
        <f t="shared" si="43"/>
        <v>5.5</v>
      </c>
      <c r="X31" s="83">
        <f t="shared" si="43"/>
        <v>5.4</v>
      </c>
      <c r="Y31" s="76"/>
      <c r="Z31" s="181">
        <f t="shared" ref="Z31:AG31" si="44">SUM(Z30)</f>
        <v>-1.2410009998613525E-3</v>
      </c>
      <c r="AA31" s="84">
        <f t="shared" si="44"/>
        <v>6.6771453038758644E-3</v>
      </c>
      <c r="AB31" s="84">
        <f t="shared" si="44"/>
        <v>-2.1190100000012535E-4</v>
      </c>
      <c r="AC31" s="84">
        <f t="shared" si="44"/>
        <v>-0.10599999999999987</v>
      </c>
      <c r="AD31" s="84">
        <f t="shared" si="44"/>
        <v>-0.89999999999999991</v>
      </c>
      <c r="AE31" s="84">
        <f t="shared" si="44"/>
        <v>-0.5</v>
      </c>
      <c r="AF31" s="84">
        <f t="shared" si="44"/>
        <v>-1.4000000000000004</v>
      </c>
      <c r="AG31" s="182">
        <f t="shared" si="44"/>
        <v>-0.10000000000000053</v>
      </c>
      <c r="AI31" s="103"/>
      <c r="AK31" s="62"/>
    </row>
    <row r="32" spans="2:37" s="17" customFormat="1">
      <c r="B32" s="16"/>
      <c r="C32" s="54" t="s">
        <v>38</v>
      </c>
      <c r="D32" s="55"/>
      <c r="E32" s="56"/>
      <c r="F32" s="88"/>
      <c r="G32" s="164"/>
      <c r="H32" s="80"/>
      <c r="I32" s="80"/>
      <c r="J32" s="80"/>
      <c r="K32" s="80"/>
      <c r="L32" s="80"/>
      <c r="M32" s="80"/>
      <c r="N32" s="80"/>
      <c r="O32" s="434"/>
      <c r="P32" s="88"/>
      <c r="Q32" s="164"/>
      <c r="R32" s="80"/>
      <c r="S32" s="80"/>
      <c r="T32" s="80"/>
      <c r="U32" s="80"/>
      <c r="V32" s="80"/>
      <c r="W32" s="80"/>
      <c r="X32" s="81"/>
      <c r="Y32" s="80"/>
      <c r="Z32" s="164"/>
      <c r="AA32" s="80"/>
      <c r="AB32" s="80"/>
      <c r="AC32" s="80"/>
      <c r="AD32" s="80"/>
      <c r="AE32" s="80"/>
      <c r="AF32" s="80"/>
      <c r="AG32" s="81"/>
      <c r="AI32" s="72"/>
      <c r="AJ32" s="103"/>
      <c r="AK32" s="62"/>
    </row>
    <row r="33" spans="2:38" s="17" customFormat="1" ht="33.75">
      <c r="B33" s="16">
        <v>13</v>
      </c>
      <c r="C33" s="45" t="s">
        <v>38</v>
      </c>
      <c r="D33" s="27" t="s">
        <v>39</v>
      </c>
      <c r="E33" s="46" t="s">
        <v>31</v>
      </c>
      <c r="F33" s="87"/>
      <c r="G33" s="162">
        <v>0</v>
      </c>
      <c r="H33" s="66">
        <v>15.1</v>
      </c>
      <c r="I33" s="66">
        <v>5.7</v>
      </c>
      <c r="J33" s="114">
        <v>18</v>
      </c>
      <c r="K33" s="114">
        <v>11.6</v>
      </c>
      <c r="L33" s="114">
        <v>18</v>
      </c>
      <c r="M33" s="461">
        <v>18</v>
      </c>
      <c r="N33" s="461">
        <v>18</v>
      </c>
      <c r="O33" s="462"/>
      <c r="P33" s="88"/>
      <c r="Q33" s="162">
        <v>0</v>
      </c>
      <c r="R33" s="66">
        <v>15.11542086</v>
      </c>
      <c r="S33" s="66">
        <v>5.6745050299999997</v>
      </c>
      <c r="T33" s="114">
        <v>17.986430949999999</v>
      </c>
      <c r="U33" s="114">
        <v>11.575869000000001</v>
      </c>
      <c r="V33" s="114">
        <v>11.718</v>
      </c>
      <c r="W33" s="114">
        <v>12.06</v>
      </c>
      <c r="X33" s="402">
        <v>12.4</v>
      </c>
      <c r="Y33" s="80"/>
      <c r="Z33" s="177">
        <f t="shared" ref="Z33:Z34" si="45">G33-Q33</f>
        <v>0</v>
      </c>
      <c r="AA33" s="60">
        <f t="shared" ref="AA33:AA34" si="46">H33-R33</f>
        <v>-1.5420860000000758E-2</v>
      </c>
      <c r="AB33" s="60">
        <f t="shared" ref="AB33:AB34" si="47">I33-S33</f>
        <v>2.549497000000045E-2</v>
      </c>
      <c r="AC33" s="60">
        <f t="shared" ref="AC33:AC34" si="48">J33-T33</f>
        <v>1.3569050000000971E-2</v>
      </c>
      <c r="AD33" s="392">
        <f t="shared" ref="AD33:AD34" si="49">K33-U33</f>
        <v>2.4130999999998792E-2</v>
      </c>
      <c r="AE33" s="60">
        <f t="shared" ref="AE33:AE34" si="50">L33-V33</f>
        <v>6.282</v>
      </c>
      <c r="AF33" s="60">
        <f t="shared" ref="AF33:AF34" si="51">M33-W33</f>
        <v>5.9399999999999995</v>
      </c>
      <c r="AG33" s="178">
        <f t="shared" ref="AG33:AG34" si="52">N33-X33</f>
        <v>5.6</v>
      </c>
      <c r="AI33" s="406" t="s">
        <v>260</v>
      </c>
      <c r="AJ33" s="103"/>
      <c r="AK33" s="61" t="s">
        <v>265</v>
      </c>
    </row>
    <row r="34" spans="2:38" s="17" customFormat="1">
      <c r="B34" s="16"/>
      <c r="C34" s="72"/>
      <c r="D34" s="21" t="s">
        <v>39</v>
      </c>
      <c r="E34" s="73"/>
      <c r="F34" s="87"/>
      <c r="G34" s="165">
        <f t="shared" ref="G34:H34" si="53">SUM(G33)</f>
        <v>0</v>
      </c>
      <c r="H34" s="82">
        <f t="shared" si="53"/>
        <v>15.1</v>
      </c>
      <c r="I34" s="82">
        <f t="shared" ref="I34:N34" si="54">SUM(I33)</f>
        <v>5.7</v>
      </c>
      <c r="J34" s="82">
        <f t="shared" si="54"/>
        <v>18</v>
      </c>
      <c r="K34" s="82">
        <f t="shared" si="54"/>
        <v>11.6</v>
      </c>
      <c r="L34" s="82">
        <f t="shared" si="54"/>
        <v>18</v>
      </c>
      <c r="M34" s="82">
        <f t="shared" si="54"/>
        <v>18</v>
      </c>
      <c r="N34" s="82">
        <f t="shared" si="54"/>
        <v>18</v>
      </c>
      <c r="O34" s="435"/>
      <c r="P34" s="88"/>
      <c r="Q34" s="165">
        <f t="shared" ref="Q34:X34" si="55">SUM(Q33)</f>
        <v>0</v>
      </c>
      <c r="R34" s="82">
        <f t="shared" si="55"/>
        <v>15.11542086</v>
      </c>
      <c r="S34" s="82">
        <f t="shared" si="55"/>
        <v>5.6745050299999997</v>
      </c>
      <c r="T34" s="82">
        <f t="shared" si="55"/>
        <v>17.986430949999999</v>
      </c>
      <c r="U34" s="82">
        <f t="shared" si="55"/>
        <v>11.575869000000001</v>
      </c>
      <c r="V34" s="82">
        <f t="shared" si="55"/>
        <v>11.718</v>
      </c>
      <c r="W34" s="82">
        <f t="shared" si="55"/>
        <v>12.06</v>
      </c>
      <c r="X34" s="83">
        <f t="shared" si="55"/>
        <v>12.4</v>
      </c>
      <c r="Y34" s="76"/>
      <c r="Z34" s="181">
        <f t="shared" si="45"/>
        <v>0</v>
      </c>
      <c r="AA34" s="84">
        <f t="shared" si="46"/>
        <v>-1.5420860000000758E-2</v>
      </c>
      <c r="AB34" s="84">
        <f t="shared" si="47"/>
        <v>2.549497000000045E-2</v>
      </c>
      <c r="AC34" s="84">
        <f t="shared" si="48"/>
        <v>1.3569050000000971E-2</v>
      </c>
      <c r="AD34" s="84">
        <f t="shared" si="49"/>
        <v>2.4130999999998792E-2</v>
      </c>
      <c r="AE34" s="84">
        <f t="shared" si="50"/>
        <v>6.282</v>
      </c>
      <c r="AF34" s="84">
        <f t="shared" si="51"/>
        <v>5.9399999999999995</v>
      </c>
      <c r="AG34" s="182">
        <f t="shared" si="52"/>
        <v>5.6</v>
      </c>
      <c r="AI34" s="72"/>
      <c r="AJ34" s="103"/>
      <c r="AK34" s="62"/>
    </row>
    <row r="35" spans="2:38" s="17" customFormat="1">
      <c r="B35" s="16"/>
      <c r="C35" s="54" t="s">
        <v>240</v>
      </c>
      <c r="D35" s="55"/>
      <c r="E35" s="56"/>
      <c r="F35" s="88"/>
      <c r="G35" s="164"/>
      <c r="H35" s="80"/>
      <c r="I35" s="80"/>
      <c r="J35" s="80"/>
      <c r="K35" s="80"/>
      <c r="L35" s="80"/>
      <c r="M35" s="80"/>
      <c r="N35" s="80"/>
      <c r="O35" s="434"/>
      <c r="P35" s="88"/>
      <c r="Q35" s="415"/>
      <c r="R35" s="414"/>
      <c r="S35" s="414"/>
      <c r="T35" s="414"/>
      <c r="U35" s="414"/>
      <c r="V35" s="414"/>
      <c r="W35" s="414"/>
      <c r="X35" s="416"/>
      <c r="Y35" s="76"/>
      <c r="Z35" s="417"/>
      <c r="AA35" s="418"/>
      <c r="AB35" s="418"/>
      <c r="AC35" s="418"/>
      <c r="AD35" s="418"/>
      <c r="AE35" s="418"/>
      <c r="AF35" s="418"/>
      <c r="AG35" s="419"/>
      <c r="AI35" s="103"/>
      <c r="AK35" s="62"/>
    </row>
    <row r="36" spans="2:38" s="17" customFormat="1" ht="22.5">
      <c r="B36" s="16" t="s">
        <v>247</v>
      </c>
      <c r="C36" s="45" t="s">
        <v>240</v>
      </c>
      <c r="D36" s="27" t="s">
        <v>241</v>
      </c>
      <c r="E36" s="46" t="s">
        <v>25</v>
      </c>
      <c r="F36" s="47" t="s">
        <v>44</v>
      </c>
      <c r="G36" s="162">
        <v>0</v>
      </c>
      <c r="H36" s="114">
        <v>0</v>
      </c>
      <c r="I36" s="114">
        <v>0</v>
      </c>
      <c r="J36" s="114">
        <v>0</v>
      </c>
      <c r="K36" s="114">
        <v>0</v>
      </c>
      <c r="L36" s="114">
        <v>0</v>
      </c>
      <c r="M36" s="114">
        <v>0</v>
      </c>
      <c r="N36" s="114">
        <v>0</v>
      </c>
      <c r="O36" s="437"/>
      <c r="P36" s="88"/>
      <c r="Q36" s="415"/>
      <c r="R36" s="414"/>
      <c r="S36" s="414"/>
      <c r="T36" s="414"/>
      <c r="U36" s="414"/>
      <c r="V36" s="414"/>
      <c r="W36" s="414"/>
      <c r="X36" s="416"/>
      <c r="Y36" s="76"/>
      <c r="Z36" s="417"/>
      <c r="AA36" s="418"/>
      <c r="AB36" s="418"/>
      <c r="AC36" s="418"/>
      <c r="AD36" s="418"/>
      <c r="AE36" s="418"/>
      <c r="AF36" s="418"/>
      <c r="AG36" s="419"/>
      <c r="AI36" s="215" t="s">
        <v>261</v>
      </c>
      <c r="AK36" s="62"/>
    </row>
    <row r="37" spans="2:38" s="17" customFormat="1">
      <c r="B37" s="16"/>
      <c r="C37" s="72"/>
      <c r="D37" s="21" t="s">
        <v>241</v>
      </c>
      <c r="E37" s="73"/>
      <c r="F37" s="87"/>
      <c r="G37" s="165">
        <f t="shared" ref="G37:N37" si="56">SUM(G36)</f>
        <v>0</v>
      </c>
      <c r="H37" s="82">
        <f t="shared" si="56"/>
        <v>0</v>
      </c>
      <c r="I37" s="82">
        <f t="shared" si="56"/>
        <v>0</v>
      </c>
      <c r="J37" s="82">
        <f t="shared" si="56"/>
        <v>0</v>
      </c>
      <c r="K37" s="82">
        <f t="shared" si="56"/>
        <v>0</v>
      </c>
      <c r="L37" s="82">
        <f t="shared" si="56"/>
        <v>0</v>
      </c>
      <c r="M37" s="82">
        <f t="shared" si="56"/>
        <v>0</v>
      </c>
      <c r="N37" s="82">
        <f t="shared" si="56"/>
        <v>0</v>
      </c>
      <c r="O37" s="435"/>
      <c r="P37" s="88"/>
      <c r="Q37" s="415"/>
      <c r="R37" s="414"/>
      <c r="S37" s="414"/>
      <c r="T37" s="414"/>
      <c r="U37" s="414"/>
      <c r="V37" s="414"/>
      <c r="W37" s="414"/>
      <c r="X37" s="416"/>
      <c r="Y37" s="76"/>
      <c r="Z37" s="417"/>
      <c r="AA37" s="418"/>
      <c r="AB37" s="418"/>
      <c r="AC37" s="418"/>
      <c r="AD37" s="418"/>
      <c r="AE37" s="418"/>
      <c r="AF37" s="418"/>
      <c r="AG37" s="419"/>
      <c r="AI37" s="103"/>
      <c r="AK37" s="62"/>
    </row>
    <row r="38" spans="2:38" s="17" customFormat="1">
      <c r="B38" s="16"/>
      <c r="C38" s="54" t="s">
        <v>40</v>
      </c>
      <c r="D38" s="91"/>
      <c r="E38" s="92"/>
      <c r="F38" s="88"/>
      <c r="G38" s="164"/>
      <c r="H38" s="80"/>
      <c r="I38" s="80"/>
      <c r="J38" s="80"/>
      <c r="K38" s="80"/>
      <c r="L38" s="80"/>
      <c r="M38" s="80"/>
      <c r="N38" s="80"/>
      <c r="O38" s="434"/>
      <c r="P38" s="88"/>
      <c r="Q38" s="164"/>
      <c r="R38" s="80"/>
      <c r="S38" s="80"/>
      <c r="T38" s="80"/>
      <c r="U38" s="80"/>
      <c r="V38" s="80"/>
      <c r="W38" s="80"/>
      <c r="X38" s="81"/>
      <c r="Y38" s="80"/>
      <c r="Z38" s="164"/>
      <c r="AA38" s="80"/>
      <c r="AB38" s="80"/>
      <c r="AC38" s="80"/>
      <c r="AD38" s="80"/>
      <c r="AE38" s="80"/>
      <c r="AF38" s="80"/>
      <c r="AG38" s="81"/>
      <c r="AI38" s="103"/>
      <c r="AK38" s="62"/>
    </row>
    <row r="39" spans="2:38" s="17" customFormat="1">
      <c r="B39" s="16">
        <v>14</v>
      </c>
      <c r="C39" s="45" t="s">
        <v>40</v>
      </c>
      <c r="D39" s="93" t="s">
        <v>177</v>
      </c>
      <c r="E39" s="46"/>
      <c r="F39" s="47" t="s">
        <v>169</v>
      </c>
      <c r="G39" s="200">
        <v>0.8</v>
      </c>
      <c r="H39" s="187">
        <v>0</v>
      </c>
      <c r="I39" s="187">
        <v>-37.4</v>
      </c>
      <c r="J39" s="187">
        <v>-16.100000000000001</v>
      </c>
      <c r="K39" s="227">
        <v>6.9</v>
      </c>
      <c r="L39" s="187">
        <v>11</v>
      </c>
      <c r="M39" s="187">
        <v>0</v>
      </c>
      <c r="N39" s="187">
        <v>0</v>
      </c>
      <c r="O39" s="446"/>
      <c r="P39" s="49"/>
      <c r="Q39" s="200">
        <v>0.78907090547658099</v>
      </c>
      <c r="R39" s="187">
        <v>0</v>
      </c>
      <c r="S39" s="187">
        <v>-37.387844029524302</v>
      </c>
      <c r="T39" s="187">
        <v>-16.115642811998601</v>
      </c>
      <c r="U39" s="227">
        <v>6.6062064941601504</v>
      </c>
      <c r="V39" s="187">
        <v>10.9</v>
      </c>
      <c r="W39" s="187">
        <v>0</v>
      </c>
      <c r="X39" s="188">
        <v>0</v>
      </c>
      <c r="Y39" s="71"/>
      <c r="Z39" s="177">
        <f t="shared" ref="Z39:Z41" si="57">G39-Q39</f>
        <v>1.0929094523419058E-2</v>
      </c>
      <c r="AA39" s="60">
        <f t="shared" ref="AA39:AA40" si="58">H39-R39</f>
        <v>0</v>
      </c>
      <c r="AB39" s="60">
        <f t="shared" ref="AB39:AB40" si="59">I39-S39</f>
        <v>-1.2155970475696165E-2</v>
      </c>
      <c r="AC39" s="60">
        <f t="shared" ref="AC39:AC40" si="60">J39-T39</f>
        <v>1.5642811998599626E-2</v>
      </c>
      <c r="AD39" s="60">
        <f t="shared" ref="AD39:AD40" si="61">K39-U39</f>
        <v>0.29379350583984998</v>
      </c>
      <c r="AE39" s="60">
        <f t="shared" ref="AE39:AE40" si="62">L39-V39</f>
        <v>9.9999999999999645E-2</v>
      </c>
      <c r="AF39" s="60">
        <f t="shared" ref="AF39:AF40" si="63">M39-W39</f>
        <v>0</v>
      </c>
      <c r="AG39" s="178">
        <f t="shared" ref="AG39:AG40" si="64">N39-X39</f>
        <v>0</v>
      </c>
      <c r="AI39" s="215"/>
      <c r="AK39" s="62" t="s">
        <v>232</v>
      </c>
    </row>
    <row r="40" spans="2:38" s="17" customFormat="1" ht="41.25" customHeight="1">
      <c r="B40" s="16"/>
      <c r="C40" s="72"/>
      <c r="D40" s="21" t="s">
        <v>177</v>
      </c>
      <c r="E40" s="21"/>
      <c r="F40" s="87"/>
      <c r="G40" s="82">
        <f t="shared" ref="G40:K40" si="65">SUM(G39)</f>
        <v>0.8</v>
      </c>
      <c r="H40" s="82">
        <f t="shared" si="65"/>
        <v>0</v>
      </c>
      <c r="I40" s="82">
        <f t="shared" si="65"/>
        <v>-37.4</v>
      </c>
      <c r="J40" s="82">
        <f t="shared" si="65"/>
        <v>-16.100000000000001</v>
      </c>
      <c r="K40" s="82">
        <f t="shared" si="65"/>
        <v>6.9</v>
      </c>
      <c r="L40" s="82">
        <f t="shared" ref="L40:N40" si="66">SUM(L39)</f>
        <v>11</v>
      </c>
      <c r="M40" s="82">
        <f t="shared" si="66"/>
        <v>0</v>
      </c>
      <c r="N40" s="82">
        <f t="shared" si="66"/>
        <v>0</v>
      </c>
      <c r="O40" s="435"/>
      <c r="P40" s="88"/>
      <c r="Q40" s="165">
        <f t="shared" ref="Q40:X40" si="67">SUM(Q39)</f>
        <v>0.78907090547658099</v>
      </c>
      <c r="R40" s="82">
        <f t="shared" si="67"/>
        <v>0</v>
      </c>
      <c r="S40" s="82">
        <f t="shared" si="67"/>
        <v>-37.387844029524302</v>
      </c>
      <c r="T40" s="82">
        <f t="shared" si="67"/>
        <v>-16.115642811998601</v>
      </c>
      <c r="U40" s="82">
        <f t="shared" si="67"/>
        <v>6.6062064941601504</v>
      </c>
      <c r="V40" s="82">
        <f t="shared" si="67"/>
        <v>10.9</v>
      </c>
      <c r="W40" s="82">
        <f t="shared" si="67"/>
        <v>0</v>
      </c>
      <c r="X40" s="82">
        <f t="shared" si="67"/>
        <v>0</v>
      </c>
      <c r="Y40" s="76"/>
      <c r="Z40" s="177">
        <f t="shared" si="57"/>
        <v>1.0929094523419058E-2</v>
      </c>
      <c r="AA40" s="60">
        <f t="shared" si="58"/>
        <v>0</v>
      </c>
      <c r="AB40" s="60">
        <f t="shared" si="59"/>
        <v>-1.2155970475696165E-2</v>
      </c>
      <c r="AC40" s="60">
        <f t="shared" si="60"/>
        <v>1.5642811998599626E-2</v>
      </c>
      <c r="AD40" s="60">
        <f t="shared" si="61"/>
        <v>0.29379350583984998</v>
      </c>
      <c r="AE40" s="60">
        <f t="shared" si="62"/>
        <v>9.9999999999999645E-2</v>
      </c>
      <c r="AF40" s="60">
        <f t="shared" si="63"/>
        <v>0</v>
      </c>
      <c r="AG40" s="178">
        <f t="shared" si="64"/>
        <v>0</v>
      </c>
      <c r="AI40" s="51" t="s">
        <v>231</v>
      </c>
      <c r="AK40" s="94" t="s">
        <v>121</v>
      </c>
      <c r="AL40" s="95"/>
    </row>
    <row r="41" spans="2:38" s="17" customFormat="1">
      <c r="B41" s="16">
        <v>15</v>
      </c>
      <c r="C41" s="96" t="s">
        <v>216</v>
      </c>
      <c r="D41" s="38" t="s">
        <v>70</v>
      </c>
      <c r="E41" s="97"/>
      <c r="F41" s="98"/>
      <c r="G41" s="201">
        <f t="shared" ref="G41:N41" si="68">G18+G24+G28+G31+G34-G40</f>
        <v>620.60810000000026</v>
      </c>
      <c r="H41" s="111">
        <f t="shared" si="68"/>
        <v>701.73199999999997</v>
      </c>
      <c r="I41" s="111">
        <f>I18+I24+I28+I31+I34-I40</f>
        <v>747.89730000000009</v>
      </c>
      <c r="J41" s="111">
        <f t="shared" si="68"/>
        <v>797.80210000000011</v>
      </c>
      <c r="K41" s="111">
        <f>K18+K24+K28+K31+K34-K40</f>
        <v>847.41909999999996</v>
      </c>
      <c r="L41" s="111">
        <f>L18+L24+L28+L31+L34-L40</f>
        <v>712.51280000000008</v>
      </c>
      <c r="M41" s="111">
        <f t="shared" si="68"/>
        <v>828.53710000000024</v>
      </c>
      <c r="N41" s="111">
        <f t="shared" si="68"/>
        <v>858.51219999999978</v>
      </c>
      <c r="O41" s="444">
        <f>N41*(1+(O12-N12)/N12)</f>
        <v>884.37842123385929</v>
      </c>
      <c r="P41" s="32"/>
      <c r="Q41" s="166">
        <f t="shared" ref="Q41:R41" si="69">Q18+Q24+Q28+Q31+Q34-Q40</f>
        <v>620.60358399552331</v>
      </c>
      <c r="R41" s="99">
        <f t="shared" si="69"/>
        <v>701.78130577852448</v>
      </c>
      <c r="S41" s="99">
        <f>S18+S24+S28+S31+S34-S40</f>
        <v>747.87340090753059</v>
      </c>
      <c r="T41" s="99">
        <f t="shared" ref="T41" si="70">T18+T24+T28+T31+T34-T40</f>
        <v>798.68128638165149</v>
      </c>
      <c r="U41" s="99">
        <f>U18+U24+U28+U31+U34-U40</f>
        <v>849.44657880351861</v>
      </c>
      <c r="V41" s="99">
        <f>V18+V24+V28+V31+V34-V40</f>
        <v>742.33321474042793</v>
      </c>
      <c r="W41" s="99">
        <f t="shared" ref="W41:X41" si="71">W18+W24+W28+W31+W34-W40</f>
        <v>910.05894400000011</v>
      </c>
      <c r="X41" s="100">
        <f t="shared" si="71"/>
        <v>892.17156199999999</v>
      </c>
      <c r="Y41" s="101"/>
      <c r="Z41" s="183">
        <f t="shared" si="57"/>
        <v>4.5160044769545493E-3</v>
      </c>
      <c r="AA41" s="102">
        <f t="shared" ref="AA41" si="72">H41-R41</f>
        <v>-4.9305778524512789E-2</v>
      </c>
      <c r="AB41" s="102">
        <f t="shared" ref="AB41" si="73">I41-S41</f>
        <v>2.3899092469491734E-2</v>
      </c>
      <c r="AC41" s="102">
        <f>J41-T41</f>
        <v>-0.87918638165137963</v>
      </c>
      <c r="AD41" s="102">
        <f t="shared" ref="AD41" si="74">K41-U41</f>
        <v>-2.0274788035186475</v>
      </c>
      <c r="AE41" s="102">
        <f t="shared" ref="AE41" si="75">L41-V41</f>
        <v>-29.82041474042785</v>
      </c>
      <c r="AF41" s="102">
        <f t="shared" ref="AF41" si="76">M41-W41</f>
        <v>-81.521843999999874</v>
      </c>
      <c r="AG41" s="184">
        <f t="shared" ref="AG41" si="77">N41-X41</f>
        <v>-33.659362000000215</v>
      </c>
      <c r="AI41" s="103"/>
      <c r="AK41" s="103"/>
    </row>
    <row r="42" spans="2:38" s="107" customFormat="1" ht="23.25" customHeight="1">
      <c r="B42" s="29"/>
      <c r="C42" s="104"/>
      <c r="D42" s="15"/>
      <c r="E42" s="30"/>
      <c r="F42" s="31"/>
      <c r="G42" s="212"/>
      <c r="H42" s="448"/>
      <c r="I42" s="448"/>
      <c r="J42" s="448"/>
      <c r="K42" s="449"/>
      <c r="L42" s="448"/>
      <c r="M42" s="448"/>
      <c r="N42" s="448"/>
      <c r="O42" s="450"/>
      <c r="P42" s="32"/>
      <c r="Q42" s="167"/>
      <c r="R42" s="105"/>
      <c r="S42" s="105"/>
      <c r="T42" s="105"/>
      <c r="U42" s="399"/>
      <c r="V42" s="105"/>
      <c r="W42" s="105"/>
      <c r="X42" s="106"/>
      <c r="Y42" s="101"/>
      <c r="Z42" s="212"/>
      <c r="AA42" s="105"/>
      <c r="AB42" s="105"/>
      <c r="AC42" s="105"/>
      <c r="AD42" s="105"/>
      <c r="AE42" s="105"/>
      <c r="AF42" s="105"/>
      <c r="AG42" s="106"/>
      <c r="AI42" s="78"/>
      <c r="AK42" s="78"/>
    </row>
    <row r="43" spans="2:38" s="107" customFormat="1">
      <c r="B43" s="29"/>
      <c r="C43" s="104"/>
      <c r="D43" s="108"/>
      <c r="E43" s="109"/>
      <c r="F43" s="110"/>
      <c r="G43" s="451"/>
      <c r="H43" s="452"/>
      <c r="I43" s="452"/>
      <c r="J43" s="452"/>
      <c r="K43" s="452"/>
      <c r="L43" s="452"/>
      <c r="M43" s="452"/>
      <c r="N43" s="452"/>
      <c r="O43" s="453"/>
      <c r="P43" s="49"/>
      <c r="Q43" s="168"/>
      <c r="R43" s="89"/>
      <c r="S43" s="89"/>
      <c r="T43" s="89"/>
      <c r="U43" s="89"/>
      <c r="V43" s="89"/>
      <c r="W43" s="89"/>
      <c r="X43" s="90"/>
      <c r="Y43" s="80"/>
      <c r="Z43" s="168"/>
      <c r="AA43" s="89"/>
      <c r="AB43" s="89"/>
      <c r="AC43" s="89"/>
      <c r="AD43" s="89"/>
      <c r="AE43" s="89"/>
      <c r="AF43" s="89"/>
      <c r="AG43" s="90"/>
      <c r="AI43" s="78"/>
      <c r="AK43" s="78"/>
    </row>
    <row r="44" spans="2:38" s="107" customFormat="1" ht="15.75" customHeight="1">
      <c r="B44" s="29"/>
      <c r="C44" s="34" t="s">
        <v>217</v>
      </c>
      <c r="D44" s="35" t="s">
        <v>207</v>
      </c>
      <c r="E44" s="36"/>
      <c r="F44" s="37"/>
      <c r="G44" s="211"/>
      <c r="H44" s="129"/>
      <c r="I44" s="129"/>
      <c r="J44" s="129"/>
      <c r="K44" s="447"/>
      <c r="L44" s="447" t="s">
        <v>245</v>
      </c>
      <c r="M44" s="129"/>
      <c r="N44" s="129"/>
      <c r="O44" s="407"/>
      <c r="P44" s="32"/>
      <c r="Q44" s="201"/>
      <c r="R44" s="111"/>
      <c r="S44" s="111"/>
      <c r="T44" s="111"/>
      <c r="U44" s="7"/>
      <c r="V44" s="7" t="s">
        <v>237</v>
      </c>
      <c r="W44" s="111"/>
      <c r="X44" s="112"/>
      <c r="Y44" s="101"/>
      <c r="Z44" s="166"/>
      <c r="AA44" s="99"/>
      <c r="AB44" s="99"/>
      <c r="AC44" s="99"/>
      <c r="AD44" s="99"/>
      <c r="AE44" s="99"/>
      <c r="AF44" s="99"/>
      <c r="AG44" s="100"/>
      <c r="AI44" s="78"/>
      <c r="AK44" s="78"/>
    </row>
    <row r="45" spans="2:38" s="107" customFormat="1" ht="15.75" customHeight="1">
      <c r="B45" s="29">
        <v>16</v>
      </c>
      <c r="C45" s="113" t="s">
        <v>78</v>
      </c>
      <c r="D45" s="108" t="s">
        <v>92</v>
      </c>
      <c r="E45" s="109"/>
      <c r="F45" s="110"/>
      <c r="G45" s="162">
        <v>89.385061989999997</v>
      </c>
      <c r="H45" s="114">
        <v>82</v>
      </c>
      <c r="I45" s="114">
        <v>74.983188990000002</v>
      </c>
      <c r="J45" s="114">
        <v>67.37787492999999</v>
      </c>
      <c r="K45" s="114">
        <v>80.289480810000001</v>
      </c>
      <c r="L45" s="114">
        <v>62.04918464</v>
      </c>
      <c r="M45" s="89">
        <f>((M41-M50-M49+M40)/2)-K57</f>
        <v>397.19059253542349</v>
      </c>
      <c r="N45" s="89">
        <f>((N41-N50-N49+N40)/2)-L57</f>
        <v>411.59584296863017</v>
      </c>
      <c r="O45" s="438">
        <f>((O41-O50-O49+O40)/2)-M57</f>
        <v>423.99914587461882</v>
      </c>
      <c r="P45" s="197"/>
      <c r="Q45" s="162">
        <v>89.385061989999997</v>
      </c>
      <c r="R45" s="114">
        <v>82</v>
      </c>
      <c r="S45" s="114">
        <v>74.983188990000002</v>
      </c>
      <c r="T45" s="114">
        <v>67.37787492999999</v>
      </c>
      <c r="U45" s="114">
        <v>63.747068619166676</v>
      </c>
      <c r="V45" s="89">
        <f>((V41-V50-V49+V40)/2)-T57</f>
        <v>349.97008243317191</v>
      </c>
      <c r="W45" s="89">
        <f>((W41-W50-W49+W40)/2)-U57</f>
        <v>437.95505260243323</v>
      </c>
      <c r="X45" s="89">
        <f>((X41-X50-X49+X40)/2)-V57</f>
        <v>428.42916817765035</v>
      </c>
      <c r="Y45" s="164"/>
      <c r="Z45" s="177">
        <f t="shared" ref="Z45:Z69" si="78">G45-Q45</f>
        <v>0</v>
      </c>
      <c r="AA45" s="60">
        <f t="shared" ref="AA45:AA69" si="79">H45-R45</f>
        <v>0</v>
      </c>
      <c r="AB45" s="60">
        <f t="shared" ref="AB45:AB69" si="80">I45-S45</f>
        <v>0</v>
      </c>
      <c r="AC45" s="60">
        <f t="shared" ref="AC45:AC69" si="81">J45-T45</f>
        <v>0</v>
      </c>
      <c r="AD45" s="393"/>
      <c r="AE45" s="60">
        <f t="shared" ref="AE45:AE69" si="82">L45-V45</f>
        <v>-287.92089779317189</v>
      </c>
      <c r="AF45" s="60">
        <f t="shared" ref="AF45:AF69" si="83">M45-W45</f>
        <v>-40.764460067009736</v>
      </c>
      <c r="AG45" s="178">
        <f t="shared" ref="AG45:AG69" si="84">N45-X45</f>
        <v>-16.833325209020188</v>
      </c>
      <c r="AI45" s="78"/>
      <c r="AK45" s="78"/>
    </row>
    <row r="46" spans="2:38" s="107" customFormat="1" ht="17.25" customHeight="1">
      <c r="B46" s="29">
        <v>17</v>
      </c>
      <c r="C46" s="113" t="s">
        <v>80</v>
      </c>
      <c r="D46" s="108" t="s">
        <v>93</v>
      </c>
      <c r="E46" s="109"/>
      <c r="F46" s="110"/>
      <c r="G46" s="202">
        <v>206.60679357253497</v>
      </c>
      <c r="H46" s="114">
        <v>212.76953298000001</v>
      </c>
      <c r="I46" s="114">
        <v>206.91955127</v>
      </c>
      <c r="J46" s="114">
        <v>221.46295536384417</v>
      </c>
      <c r="K46" s="114">
        <v>246.395493694648</v>
      </c>
      <c r="L46" s="114">
        <v>197.31653408468</v>
      </c>
      <c r="M46" s="89">
        <f>(M41-M50-M49+M40)/2-K58</f>
        <v>397.19059253542349</v>
      </c>
      <c r="N46" s="89">
        <f>(N41-N50-N49+N40)/2-L58</f>
        <v>411.59584296863017</v>
      </c>
      <c r="O46" s="438">
        <f>(O41-O50-O49+O40)/2-M58</f>
        <v>423.99914587461882</v>
      </c>
      <c r="P46" s="197"/>
      <c r="Q46" s="202">
        <v>206.60679357253497</v>
      </c>
      <c r="R46" s="114">
        <v>212.76953298000001</v>
      </c>
      <c r="S46" s="114">
        <v>206.91955127</v>
      </c>
      <c r="T46" s="114">
        <v>221.46295536384417</v>
      </c>
      <c r="U46" s="114">
        <v>248.07123547941097</v>
      </c>
      <c r="V46" s="89">
        <f>(V41-V50-V49+V40)/2-T58</f>
        <v>339.03052903516584</v>
      </c>
      <c r="W46" s="89">
        <f>(W41-W50-W49+W40)/2-U58</f>
        <v>437.95505260243323</v>
      </c>
      <c r="X46" s="89">
        <f>(X41-X50-X49+X40)/2-V58</f>
        <v>428.42916817765035</v>
      </c>
      <c r="Y46" s="164"/>
      <c r="Z46" s="177">
        <f t="shared" si="78"/>
        <v>0</v>
      </c>
      <c r="AA46" s="60">
        <f t="shared" si="79"/>
        <v>0</v>
      </c>
      <c r="AB46" s="60">
        <f t="shared" si="80"/>
        <v>0</v>
      </c>
      <c r="AC46" s="60">
        <f t="shared" si="81"/>
        <v>0</v>
      </c>
      <c r="AD46" s="393"/>
      <c r="AE46" s="60">
        <f t="shared" si="82"/>
        <v>-141.71399495048584</v>
      </c>
      <c r="AF46" s="60">
        <f t="shared" si="83"/>
        <v>-40.764460067009736</v>
      </c>
      <c r="AG46" s="178">
        <f t="shared" si="84"/>
        <v>-16.833325209020188</v>
      </c>
      <c r="AI46" s="78"/>
      <c r="AK46" s="78"/>
    </row>
    <row r="47" spans="2:38" s="107" customFormat="1" ht="18" customHeight="1">
      <c r="B47" s="29">
        <v>18</v>
      </c>
      <c r="C47" s="113" t="s">
        <v>103</v>
      </c>
      <c r="D47" s="108" t="s">
        <v>91</v>
      </c>
      <c r="E47" s="109"/>
      <c r="F47" s="110"/>
      <c r="G47" s="202">
        <v>170.74591896000004</v>
      </c>
      <c r="H47" s="114">
        <v>230.48424634</v>
      </c>
      <c r="I47" s="114">
        <v>289.63126613999998</v>
      </c>
      <c r="J47" s="114">
        <f>333.33061553</f>
        <v>333.33061552999999</v>
      </c>
      <c r="K47" s="114">
        <v>320.32923681049999</v>
      </c>
      <c r="L47" s="114">
        <v>273.36750922348898</v>
      </c>
      <c r="M47" s="115"/>
      <c r="N47" s="115"/>
      <c r="O47" s="439"/>
      <c r="P47" s="197"/>
      <c r="Q47" s="202">
        <v>170.74591896000004</v>
      </c>
      <c r="R47" s="114">
        <v>230.48424634</v>
      </c>
      <c r="S47" s="114">
        <v>289.63126613999998</v>
      </c>
      <c r="T47" s="114">
        <f>333.33061553</f>
        <v>333.33061552999999</v>
      </c>
      <c r="U47" s="114">
        <v>337.8</v>
      </c>
      <c r="V47" s="115"/>
      <c r="W47" s="115"/>
      <c r="X47" s="115"/>
      <c r="Y47" s="164"/>
      <c r="Z47" s="177">
        <f t="shared" si="78"/>
        <v>0</v>
      </c>
      <c r="AA47" s="60">
        <f t="shared" si="79"/>
        <v>0</v>
      </c>
      <c r="AB47" s="60">
        <f t="shared" si="80"/>
        <v>0</v>
      </c>
      <c r="AC47" s="60">
        <f t="shared" si="81"/>
        <v>0</v>
      </c>
      <c r="AD47" s="393"/>
      <c r="AE47" s="60">
        <f t="shared" si="82"/>
        <v>273.36750922348898</v>
      </c>
      <c r="AF47" s="60">
        <f t="shared" si="83"/>
        <v>0</v>
      </c>
      <c r="AG47" s="178">
        <f t="shared" si="84"/>
        <v>0</v>
      </c>
      <c r="AI47" s="78"/>
      <c r="AK47" s="62"/>
    </row>
    <row r="48" spans="2:38" s="107" customFormat="1" ht="15.75" customHeight="1">
      <c r="B48" s="29">
        <v>19</v>
      </c>
      <c r="C48" s="113" t="s">
        <v>104</v>
      </c>
      <c r="D48" s="108" t="s">
        <v>91</v>
      </c>
      <c r="E48" s="109"/>
      <c r="F48" s="110"/>
      <c r="G48" s="202">
        <v>74.662899120000006</v>
      </c>
      <c r="H48" s="114">
        <v>116.90241021</v>
      </c>
      <c r="I48" s="114">
        <v>126.98568299999999</v>
      </c>
      <c r="J48" s="114">
        <v>148.61522618999999</v>
      </c>
      <c r="K48" s="114">
        <v>148.29041601473699</v>
      </c>
      <c r="L48" s="114">
        <v>127.148584678388</v>
      </c>
      <c r="M48" s="115"/>
      <c r="N48" s="115"/>
      <c r="O48" s="439"/>
      <c r="P48" s="197"/>
      <c r="Q48" s="202">
        <v>74.662899120000006</v>
      </c>
      <c r="R48" s="114">
        <v>116.90241021</v>
      </c>
      <c r="S48" s="114">
        <v>126.98568299999999</v>
      </c>
      <c r="T48" s="114">
        <v>148.61522618999999</v>
      </c>
      <c r="U48" s="114">
        <v>147.5</v>
      </c>
      <c r="V48" s="115"/>
      <c r="W48" s="115"/>
      <c r="X48" s="115"/>
      <c r="Y48" s="164"/>
      <c r="Z48" s="177">
        <f t="shared" si="78"/>
        <v>0</v>
      </c>
      <c r="AA48" s="60">
        <f t="shared" si="79"/>
        <v>0</v>
      </c>
      <c r="AB48" s="60">
        <f t="shared" si="80"/>
        <v>0</v>
      </c>
      <c r="AC48" s="60">
        <f t="shared" si="81"/>
        <v>0</v>
      </c>
      <c r="AD48" s="393"/>
      <c r="AE48" s="60">
        <f t="shared" si="82"/>
        <v>127.148584678388</v>
      </c>
      <c r="AF48" s="60">
        <f t="shared" si="83"/>
        <v>0</v>
      </c>
      <c r="AG48" s="178">
        <f t="shared" si="84"/>
        <v>0</v>
      </c>
      <c r="AI48" s="78"/>
      <c r="AK48" s="78"/>
    </row>
    <row r="49" spans="1:37" s="107" customFormat="1" ht="15.75" customHeight="1">
      <c r="B49" s="29">
        <v>20</v>
      </c>
      <c r="C49" s="113" t="s">
        <v>79</v>
      </c>
      <c r="D49" s="108" t="s">
        <v>91</v>
      </c>
      <c r="E49" s="109"/>
      <c r="F49" s="110"/>
      <c r="G49" s="202">
        <v>1.6760608400000001</v>
      </c>
      <c r="H49" s="114">
        <v>1.72801872604</v>
      </c>
      <c r="I49" s="114">
        <v>1.60365307000001</v>
      </c>
      <c r="J49" s="114">
        <v>1.63267692</v>
      </c>
      <c r="K49" s="114">
        <v>1.7175082571810401</v>
      </c>
      <c r="L49" s="114">
        <v>1.7759035379251999</v>
      </c>
      <c r="M49" s="89">
        <f t="shared" ref="M49:O50" si="85">L49*1.03</f>
        <v>1.8291806440629559</v>
      </c>
      <c r="N49" s="89">
        <f t="shared" si="85"/>
        <v>1.8840560633848447</v>
      </c>
      <c r="O49" s="438">
        <f t="shared" si="85"/>
        <v>1.9405777452863902</v>
      </c>
      <c r="P49" s="197"/>
      <c r="Q49" s="202">
        <v>1.6760608400000001</v>
      </c>
      <c r="R49" s="114">
        <v>1.72801872604</v>
      </c>
      <c r="S49" s="114">
        <v>1.60365307000001</v>
      </c>
      <c r="T49" s="114">
        <v>1.63267692</v>
      </c>
      <c r="U49" s="114">
        <v>1.7175082571810401</v>
      </c>
      <c r="V49" s="89">
        <f t="shared" ref="V49" si="86">U49*1.03</f>
        <v>1.7690335048964714</v>
      </c>
      <c r="W49" s="89">
        <f t="shared" ref="W49" si="87">V49*1.03</f>
        <v>1.8221045100433655</v>
      </c>
      <c r="X49" s="89">
        <f t="shared" ref="X49" si="88">W49*1.03</f>
        <v>1.8767676453446664</v>
      </c>
      <c r="Y49" s="164"/>
      <c r="Z49" s="177">
        <f t="shared" si="78"/>
        <v>0</v>
      </c>
      <c r="AA49" s="60">
        <f t="shared" si="79"/>
        <v>0</v>
      </c>
      <c r="AB49" s="60">
        <f t="shared" si="80"/>
        <v>0</v>
      </c>
      <c r="AC49" s="60">
        <f t="shared" si="81"/>
        <v>0</v>
      </c>
      <c r="AD49" s="60">
        <f t="shared" ref="AD49:AD69" si="89">K49-U49</f>
        <v>0</v>
      </c>
      <c r="AE49" s="60">
        <f t="shared" si="82"/>
        <v>6.8700330287285727E-3</v>
      </c>
      <c r="AF49" s="60">
        <f t="shared" si="83"/>
        <v>7.0761340195903966E-3</v>
      </c>
      <c r="AG49" s="178">
        <f t="shared" si="84"/>
        <v>7.2884180401782128E-3</v>
      </c>
      <c r="AI49" s="78"/>
      <c r="AK49" s="78"/>
    </row>
    <row r="50" spans="1:37" s="107" customFormat="1" ht="39" customHeight="1">
      <c r="B50" s="29">
        <v>21</v>
      </c>
      <c r="C50" s="113" t="s">
        <v>105</v>
      </c>
      <c r="D50" s="108" t="s">
        <v>91</v>
      </c>
      <c r="E50" s="109"/>
      <c r="F50" s="110"/>
      <c r="G50" s="202">
        <v>41.054462399999998</v>
      </c>
      <c r="H50" s="114">
        <v>42.540030000000002</v>
      </c>
      <c r="I50" s="114">
        <v>59.842699741466276</v>
      </c>
      <c r="J50" s="133">
        <v>60.152357159999994</v>
      </c>
      <c r="K50" s="133">
        <v>50.297254079999995</v>
      </c>
      <c r="L50" s="133">
        <v>50.847755880000001</v>
      </c>
      <c r="M50" s="133">
        <v>32.326734285090311</v>
      </c>
      <c r="N50" s="133">
        <v>33.436457999354602</v>
      </c>
      <c r="O50" s="438">
        <f t="shared" si="85"/>
        <v>34.439551739335243</v>
      </c>
      <c r="P50" s="197"/>
      <c r="Q50" s="202">
        <v>41.054462399999998</v>
      </c>
      <c r="R50" s="114">
        <v>42.540030000000002</v>
      </c>
      <c r="S50" s="114">
        <v>59.842699741466276</v>
      </c>
      <c r="T50" s="133">
        <v>60.152357159999994</v>
      </c>
      <c r="U50" s="133">
        <v>50.297254079999995</v>
      </c>
      <c r="V50" s="133">
        <v>51.524016369187663</v>
      </c>
      <c r="W50" s="133">
        <v>32.326734285090311</v>
      </c>
      <c r="X50" s="229">
        <v>33.436457999354602</v>
      </c>
      <c r="Y50" s="164"/>
      <c r="Z50" s="177">
        <f t="shared" si="78"/>
        <v>0</v>
      </c>
      <c r="AA50" s="60">
        <f t="shared" si="79"/>
        <v>0</v>
      </c>
      <c r="AB50" s="60">
        <f t="shared" si="80"/>
        <v>0</v>
      </c>
      <c r="AC50" s="60">
        <f t="shared" si="81"/>
        <v>0</v>
      </c>
      <c r="AD50" s="60">
        <f t="shared" si="89"/>
        <v>0</v>
      </c>
      <c r="AE50" s="60">
        <f t="shared" si="82"/>
        <v>-0.67626048918766202</v>
      </c>
      <c r="AF50" s="60">
        <f t="shared" si="83"/>
        <v>0</v>
      </c>
      <c r="AG50" s="178">
        <f t="shared" si="84"/>
        <v>0</v>
      </c>
      <c r="AH50" s="123"/>
      <c r="AI50" s="61"/>
      <c r="AJ50" s="123"/>
      <c r="AK50" s="78"/>
    </row>
    <row r="51" spans="1:37" s="107" customFormat="1" ht="15.75" customHeight="1">
      <c r="B51" s="225" t="s">
        <v>220</v>
      </c>
      <c r="C51" s="218" t="s">
        <v>221</v>
      </c>
      <c r="D51" s="108" t="s">
        <v>91</v>
      </c>
      <c r="E51" s="109"/>
      <c r="F51" s="110"/>
      <c r="G51" s="202">
        <v>0</v>
      </c>
      <c r="H51" s="114">
        <v>0</v>
      </c>
      <c r="I51" s="114">
        <v>0.43215258903225801</v>
      </c>
      <c r="J51" s="133"/>
      <c r="K51" s="196"/>
      <c r="L51" s="196"/>
      <c r="M51" s="196"/>
      <c r="N51" s="196"/>
      <c r="O51" s="440"/>
      <c r="P51" s="197"/>
      <c r="Q51" s="202">
        <v>0</v>
      </c>
      <c r="R51" s="114">
        <v>0</v>
      </c>
      <c r="S51" s="114">
        <v>0.43215258903225801</v>
      </c>
      <c r="T51" s="133"/>
      <c r="U51" s="196"/>
      <c r="V51" s="196"/>
      <c r="W51" s="196"/>
      <c r="X51" s="203"/>
      <c r="Y51" s="164"/>
      <c r="Z51" s="177"/>
      <c r="AA51" s="60"/>
      <c r="AB51" s="60"/>
      <c r="AC51" s="60"/>
      <c r="AD51" s="60"/>
      <c r="AE51" s="60"/>
      <c r="AF51" s="60"/>
      <c r="AG51" s="178"/>
      <c r="AH51" s="123"/>
      <c r="AI51" s="78"/>
      <c r="AJ51" s="123"/>
      <c r="AK51" s="78"/>
    </row>
    <row r="52" spans="1:37" s="107" customFormat="1" ht="15.75" customHeight="1">
      <c r="B52" s="225" t="s">
        <v>224</v>
      </c>
      <c r="C52" s="226" t="s">
        <v>225</v>
      </c>
      <c r="D52" s="108"/>
      <c r="E52" s="109"/>
      <c r="F52" s="110"/>
      <c r="G52" s="202"/>
      <c r="H52" s="114"/>
      <c r="I52" s="114">
        <v>-5.9</v>
      </c>
      <c r="J52" s="133">
        <v>-23.435745270075</v>
      </c>
      <c r="K52" s="196"/>
      <c r="L52" s="196"/>
      <c r="M52" s="196"/>
      <c r="N52" s="196"/>
      <c r="O52" s="440"/>
      <c r="P52" s="197"/>
      <c r="Q52" s="202"/>
      <c r="R52" s="114"/>
      <c r="S52" s="114">
        <v>-5.9</v>
      </c>
      <c r="T52" s="133">
        <v>-23.435745270075</v>
      </c>
      <c r="U52" s="196"/>
      <c r="V52" s="196"/>
      <c r="W52" s="196"/>
      <c r="X52" s="203"/>
      <c r="Y52" s="164"/>
      <c r="Z52" s="177"/>
      <c r="AA52" s="60"/>
      <c r="AB52" s="60"/>
      <c r="AC52" s="60"/>
      <c r="AD52" s="60"/>
      <c r="AE52" s="60"/>
      <c r="AF52" s="60"/>
      <c r="AG52" s="178"/>
      <c r="AH52" s="123"/>
      <c r="AI52" s="78"/>
      <c r="AJ52" s="123"/>
      <c r="AK52" s="78"/>
    </row>
    <row r="53" spans="1:37" s="107" customFormat="1" ht="15.75" customHeight="1">
      <c r="B53" s="29">
        <v>22</v>
      </c>
      <c r="C53" s="96" t="s">
        <v>174</v>
      </c>
      <c r="D53" s="38" t="s">
        <v>48</v>
      </c>
      <c r="E53" s="97"/>
      <c r="F53" s="98"/>
      <c r="G53" s="166">
        <f>SUM(G45:G51)</f>
        <v>584.13119688253505</v>
      </c>
      <c r="H53" s="99">
        <f>SUM(H45:H51)</f>
        <v>686.42423825603998</v>
      </c>
      <c r="I53" s="99">
        <f>SUM(I45:I52)</f>
        <v>754.4981948004986</v>
      </c>
      <c r="J53" s="99">
        <f>SUM(J45:J52)</f>
        <v>809.13596082376898</v>
      </c>
      <c r="K53" s="99">
        <f t="shared" ref="K53:O53" si="90">SUM(K45:K52)</f>
        <v>847.31938966706616</v>
      </c>
      <c r="L53" s="99">
        <f t="shared" si="90"/>
        <v>712.50547204448219</v>
      </c>
      <c r="M53" s="99">
        <f t="shared" si="90"/>
        <v>828.53710000000024</v>
      </c>
      <c r="N53" s="99">
        <f t="shared" si="90"/>
        <v>858.51219999999978</v>
      </c>
      <c r="O53" s="443">
        <f t="shared" si="90"/>
        <v>884.37842123385929</v>
      </c>
      <c r="P53" s="198"/>
      <c r="Q53" s="166">
        <f>SUM(Q45:Q51)</f>
        <v>584.13119688253505</v>
      </c>
      <c r="R53" s="99">
        <f>SUM(R45:R51)</f>
        <v>686.42423825603998</v>
      </c>
      <c r="S53" s="99">
        <f>SUM(S45:S52)</f>
        <v>754.4981948004986</v>
      </c>
      <c r="T53" s="99">
        <f>SUM(T45:T52)</f>
        <v>809.13596082376898</v>
      </c>
      <c r="U53" s="99">
        <f t="shared" ref="U53:X53" si="91">SUM(U45:U52)</f>
        <v>849.13306643575879</v>
      </c>
      <c r="V53" s="99">
        <f t="shared" si="91"/>
        <v>742.29366134242184</v>
      </c>
      <c r="W53" s="99">
        <f t="shared" si="91"/>
        <v>910.05894400000011</v>
      </c>
      <c r="X53" s="99">
        <f t="shared" si="91"/>
        <v>892.17156199999999</v>
      </c>
      <c r="Y53" s="171"/>
      <c r="Z53" s="177">
        <f t="shared" si="78"/>
        <v>0</v>
      </c>
      <c r="AA53" s="60">
        <f t="shared" si="79"/>
        <v>0</v>
      </c>
      <c r="AB53" s="60">
        <f t="shared" si="80"/>
        <v>0</v>
      </c>
      <c r="AC53" s="60">
        <f t="shared" si="81"/>
        <v>0</v>
      </c>
      <c r="AD53" s="60">
        <f t="shared" si="89"/>
        <v>-1.8136767686926305</v>
      </c>
      <c r="AE53" s="60">
        <f t="shared" si="82"/>
        <v>-29.788189297939653</v>
      </c>
      <c r="AF53" s="60">
        <f t="shared" si="83"/>
        <v>-81.521843999999874</v>
      </c>
      <c r="AG53" s="178">
        <f t="shared" si="84"/>
        <v>-33.659362000000215</v>
      </c>
      <c r="AH53" s="123"/>
      <c r="AI53" s="78"/>
      <c r="AJ53" s="123"/>
      <c r="AK53" s="78"/>
    </row>
    <row r="54" spans="1:37" s="107" customFormat="1" ht="47.25" customHeight="1">
      <c r="B54" s="29">
        <v>23</v>
      </c>
      <c r="C54" s="113" t="s">
        <v>175</v>
      </c>
      <c r="D54" s="6" t="s">
        <v>176</v>
      </c>
      <c r="E54" s="46" t="s">
        <v>25</v>
      </c>
      <c r="F54" s="47" t="s">
        <v>170</v>
      </c>
      <c r="G54" s="204">
        <f t="shared" ref="G54:N54" si="92">G53-G41</f>
        <v>-36.476903117465213</v>
      </c>
      <c r="H54" s="116">
        <f t="shared" si="92"/>
        <v>-15.307761743959986</v>
      </c>
      <c r="I54" s="116">
        <f>I53-I41</f>
        <v>6.6008948004985086</v>
      </c>
      <c r="J54" s="116">
        <f>J53-J41</f>
        <v>11.333860823768873</v>
      </c>
      <c r="K54" s="116">
        <f>K53-K41</f>
        <v>-9.9710332933796053E-2</v>
      </c>
      <c r="L54" s="116">
        <f t="shared" si="92"/>
        <v>-7.3279555178942246E-3</v>
      </c>
      <c r="M54" s="116">
        <f>M53-M41</f>
        <v>0</v>
      </c>
      <c r="N54" s="116">
        <f t="shared" si="92"/>
        <v>0</v>
      </c>
      <c r="O54" s="204">
        <f t="shared" ref="O54" si="93">O53-O41</f>
        <v>0</v>
      </c>
      <c r="P54" s="170"/>
      <c r="Q54" s="204">
        <f t="shared" ref="Q54:R54" si="94">Q53-Q41</f>
        <v>-36.472387112988258</v>
      </c>
      <c r="R54" s="116">
        <f t="shared" si="94"/>
        <v>-15.357067522484499</v>
      </c>
      <c r="S54" s="116">
        <f>S53-S41</f>
        <v>6.6247938929680004</v>
      </c>
      <c r="T54" s="116">
        <f>T53-T41</f>
        <v>10.454674442117494</v>
      </c>
      <c r="U54" s="116">
        <f>U53-U41</f>
        <v>-0.31351236775981306</v>
      </c>
      <c r="V54" s="116">
        <f t="shared" ref="V54" si="95">V53-V41</f>
        <v>-3.9553398006091811E-2</v>
      </c>
      <c r="W54" s="116">
        <f>W53-W41</f>
        <v>0</v>
      </c>
      <c r="X54" s="205">
        <f t="shared" ref="X54" si="96">X53-X41</f>
        <v>0</v>
      </c>
      <c r="Y54" s="164"/>
      <c r="Z54" s="177">
        <f t="shared" si="78"/>
        <v>-4.5160044769545493E-3</v>
      </c>
      <c r="AA54" s="60">
        <f t="shared" si="79"/>
        <v>4.9305778524512789E-2</v>
      </c>
      <c r="AB54" s="60">
        <f t="shared" si="80"/>
        <v>-2.3899092469491734E-2</v>
      </c>
      <c r="AC54" s="60">
        <f t="shared" si="81"/>
        <v>0.87918638165137963</v>
      </c>
      <c r="AD54" s="60">
        <f t="shared" si="89"/>
        <v>0.21380203482601701</v>
      </c>
      <c r="AE54" s="60">
        <f t="shared" si="82"/>
        <v>3.2225442488197586E-2</v>
      </c>
      <c r="AF54" s="60">
        <f t="shared" si="83"/>
        <v>0</v>
      </c>
      <c r="AG54" s="178">
        <f t="shared" si="84"/>
        <v>0</v>
      </c>
      <c r="AH54" s="108"/>
      <c r="AI54" s="62"/>
      <c r="AJ54" s="108"/>
      <c r="AK54" s="61" t="s">
        <v>201</v>
      </c>
    </row>
    <row r="55" spans="1:37" s="107" customFormat="1" ht="15.75" customHeight="1">
      <c r="B55" s="29"/>
      <c r="C55" s="113"/>
      <c r="D55" s="118"/>
      <c r="E55" s="46"/>
      <c r="F55" s="110"/>
      <c r="G55" s="168"/>
      <c r="H55" s="89"/>
      <c r="I55" s="89"/>
      <c r="J55" s="413"/>
      <c r="K55" s="89"/>
      <c r="L55" s="89"/>
      <c r="M55" s="89"/>
      <c r="N55" s="89"/>
      <c r="O55" s="168"/>
      <c r="P55" s="170"/>
      <c r="Q55" s="168"/>
      <c r="R55" s="89"/>
      <c r="S55" s="89"/>
      <c r="T55" s="413">
        <f>T54/T41</f>
        <v>1.3089920372970534E-2</v>
      </c>
      <c r="U55" s="89"/>
      <c r="V55" s="89"/>
      <c r="W55" s="89"/>
      <c r="X55" s="90"/>
      <c r="Y55" s="164"/>
      <c r="Z55" s="177">
        <f t="shared" si="78"/>
        <v>0</v>
      </c>
      <c r="AA55" s="60">
        <f t="shared" si="79"/>
        <v>0</v>
      </c>
      <c r="AB55" s="60">
        <f t="shared" si="80"/>
        <v>0</v>
      </c>
      <c r="AC55" s="60">
        <f t="shared" si="81"/>
        <v>-1.3089920372970534E-2</v>
      </c>
      <c r="AD55" s="60">
        <f t="shared" si="89"/>
        <v>0</v>
      </c>
      <c r="AE55" s="60">
        <f t="shared" si="82"/>
        <v>0</v>
      </c>
      <c r="AF55" s="60">
        <f t="shared" si="83"/>
        <v>0</v>
      </c>
      <c r="AG55" s="178">
        <f t="shared" si="84"/>
        <v>0</v>
      </c>
      <c r="AH55" s="108"/>
      <c r="AI55" s="62"/>
      <c r="AJ55" s="108"/>
      <c r="AK55" s="62"/>
    </row>
    <row r="56" spans="1:37" s="107" customFormat="1" ht="15.75" customHeight="1">
      <c r="A56" s="119"/>
      <c r="B56" s="29"/>
      <c r="C56" s="54" t="s">
        <v>194</v>
      </c>
      <c r="D56" s="55"/>
      <c r="E56" s="56"/>
      <c r="F56" s="49"/>
      <c r="G56" s="169"/>
      <c r="H56" s="120"/>
      <c r="I56" s="120"/>
      <c r="J56" s="120"/>
      <c r="K56" s="120"/>
      <c r="L56" s="120"/>
      <c r="M56" s="120"/>
      <c r="N56" s="120"/>
      <c r="O56" s="169"/>
      <c r="P56" s="170"/>
      <c r="Q56" s="169"/>
      <c r="R56" s="120"/>
      <c r="S56" s="120"/>
      <c r="T56" s="120"/>
      <c r="U56" s="120"/>
      <c r="V56" s="120"/>
      <c r="W56" s="120"/>
      <c r="X56" s="206"/>
      <c r="Y56" s="169"/>
      <c r="Z56" s="177">
        <f t="shared" si="78"/>
        <v>0</v>
      </c>
      <c r="AA56" s="60">
        <f t="shared" si="79"/>
        <v>0</v>
      </c>
      <c r="AB56" s="60">
        <f t="shared" si="80"/>
        <v>0</v>
      </c>
      <c r="AC56" s="60">
        <f t="shared" si="81"/>
        <v>0</v>
      </c>
      <c r="AD56" s="60">
        <f t="shared" si="89"/>
        <v>0</v>
      </c>
      <c r="AE56" s="60">
        <f t="shared" si="82"/>
        <v>0</v>
      </c>
      <c r="AF56" s="60">
        <f t="shared" si="83"/>
        <v>0</v>
      </c>
      <c r="AG56" s="178">
        <f t="shared" si="84"/>
        <v>0</v>
      </c>
      <c r="AH56" s="108"/>
      <c r="AI56" s="62"/>
      <c r="AJ56" s="108"/>
      <c r="AK56" s="62"/>
    </row>
    <row r="57" spans="1:37" s="107" customFormat="1" ht="15.75" customHeight="1">
      <c r="A57" s="119"/>
      <c r="B57" s="29">
        <v>24</v>
      </c>
      <c r="C57" s="117" t="s">
        <v>194</v>
      </c>
      <c r="D57" s="123" t="s">
        <v>68</v>
      </c>
      <c r="E57" s="46" t="s">
        <v>25</v>
      </c>
      <c r="F57" s="121">
        <v>-4.1425000000000001</v>
      </c>
      <c r="G57" s="454">
        <v>-34.179483761000419</v>
      </c>
      <c r="H57" s="412">
        <v>-16.929786426566405</v>
      </c>
      <c r="I57" s="412">
        <v>0.189</v>
      </c>
      <c r="J57" s="412">
        <v>0</v>
      </c>
      <c r="K57" s="412">
        <v>0</v>
      </c>
      <c r="L57" s="412">
        <v>0</v>
      </c>
      <c r="M57" s="412">
        <v>0</v>
      </c>
      <c r="N57" s="412">
        <v>0</v>
      </c>
      <c r="O57" s="454">
        <v>0</v>
      </c>
      <c r="P57" s="456"/>
      <c r="Q57" s="207">
        <v>-34.179483761000419</v>
      </c>
      <c r="R57" s="122">
        <v>-16.929786426566405</v>
      </c>
      <c r="S57" s="412">
        <v>0.189</v>
      </c>
      <c r="T57" s="122">
        <v>0</v>
      </c>
      <c r="U57" s="122">
        <v>0</v>
      </c>
      <c r="V57" s="122">
        <v>0</v>
      </c>
      <c r="W57" s="122">
        <v>0</v>
      </c>
      <c r="X57" s="208">
        <v>0</v>
      </c>
      <c r="Y57" s="169"/>
      <c r="Z57" s="177">
        <f t="shared" si="78"/>
        <v>0</v>
      </c>
      <c r="AA57" s="60">
        <f t="shared" si="79"/>
        <v>0</v>
      </c>
      <c r="AB57" s="60">
        <f t="shared" si="80"/>
        <v>0</v>
      </c>
      <c r="AC57" s="60">
        <f t="shared" si="81"/>
        <v>0</v>
      </c>
      <c r="AD57" s="60">
        <f t="shared" si="89"/>
        <v>0</v>
      </c>
      <c r="AE57" s="60">
        <f t="shared" si="82"/>
        <v>0</v>
      </c>
      <c r="AF57" s="60">
        <f t="shared" si="83"/>
        <v>0</v>
      </c>
      <c r="AG57" s="178">
        <f t="shared" si="84"/>
        <v>0</v>
      </c>
      <c r="AH57" s="108"/>
      <c r="AI57" s="62"/>
      <c r="AJ57" s="108"/>
      <c r="AK57" s="62"/>
    </row>
    <row r="58" spans="1:37" s="107" customFormat="1" ht="15.75" customHeight="1">
      <c r="A58" s="119"/>
      <c r="B58" s="29">
        <v>25</v>
      </c>
      <c r="C58" s="104"/>
      <c r="D58" s="123" t="s">
        <v>69</v>
      </c>
      <c r="E58" s="46" t="s">
        <v>25</v>
      </c>
      <c r="F58" s="121">
        <v>4.9329999999999998</v>
      </c>
      <c r="G58" s="454">
        <v>-3.206895303727876</v>
      </c>
      <c r="H58" s="412">
        <v>0.95229337617353826</v>
      </c>
      <c r="I58" s="412">
        <v>6.6059999999999999</v>
      </c>
      <c r="J58" s="412">
        <v>10.939553398006078</v>
      </c>
      <c r="K58" s="412">
        <v>0</v>
      </c>
      <c r="L58" s="412">
        <v>0</v>
      </c>
      <c r="M58" s="412">
        <v>0</v>
      </c>
      <c r="N58" s="412">
        <v>0</v>
      </c>
      <c r="O58" s="454">
        <v>0</v>
      </c>
      <c r="P58" s="456"/>
      <c r="Q58" s="207">
        <v>-3.206895303727876</v>
      </c>
      <c r="R58" s="122">
        <v>0.95229337617353826</v>
      </c>
      <c r="S58" s="122">
        <v>6.6059999999999999</v>
      </c>
      <c r="T58" s="122">
        <v>10.939553398006078</v>
      </c>
      <c r="U58" s="122">
        <v>0</v>
      </c>
      <c r="V58" s="122">
        <v>0</v>
      </c>
      <c r="W58" s="122">
        <v>0</v>
      </c>
      <c r="X58" s="208">
        <v>0</v>
      </c>
      <c r="Y58" s="169"/>
      <c r="Z58" s="177">
        <f t="shared" si="78"/>
        <v>0</v>
      </c>
      <c r="AA58" s="60">
        <f t="shared" si="79"/>
        <v>0</v>
      </c>
      <c r="AB58" s="60">
        <f t="shared" si="80"/>
        <v>0</v>
      </c>
      <c r="AC58" s="60">
        <f t="shared" si="81"/>
        <v>0</v>
      </c>
      <c r="AD58" s="60">
        <f t="shared" si="89"/>
        <v>0</v>
      </c>
      <c r="AE58" s="60">
        <f t="shared" si="82"/>
        <v>0</v>
      </c>
      <c r="AF58" s="60">
        <f t="shared" si="83"/>
        <v>0</v>
      </c>
      <c r="AG58" s="178">
        <f t="shared" si="84"/>
        <v>0</v>
      </c>
      <c r="AH58" s="123"/>
      <c r="AI58" s="78"/>
      <c r="AJ58" s="123"/>
      <c r="AK58" s="78"/>
    </row>
    <row r="59" spans="1:37" s="107" customFormat="1" ht="26.25" customHeight="1">
      <c r="B59" s="29"/>
      <c r="C59" s="34" t="s">
        <v>185</v>
      </c>
      <c r="D59" s="35" t="s">
        <v>70</v>
      </c>
      <c r="E59" s="36"/>
      <c r="F59" s="37"/>
      <c r="G59" s="201">
        <f>G41</f>
        <v>620.60810000000026</v>
      </c>
      <c r="H59" s="111">
        <f t="shared" ref="H59:N59" si="97">H41</f>
        <v>701.73199999999997</v>
      </c>
      <c r="I59" s="111">
        <f t="shared" si="97"/>
        <v>747.89730000000009</v>
      </c>
      <c r="J59" s="111">
        <f t="shared" si="97"/>
        <v>797.80210000000011</v>
      </c>
      <c r="K59" s="111">
        <f>K41</f>
        <v>847.41909999999996</v>
      </c>
      <c r="L59" s="111">
        <f t="shared" si="97"/>
        <v>712.51280000000008</v>
      </c>
      <c r="M59" s="111">
        <f t="shared" si="97"/>
        <v>828.53710000000024</v>
      </c>
      <c r="N59" s="111">
        <f t="shared" si="97"/>
        <v>858.51219999999978</v>
      </c>
      <c r="O59" s="201">
        <f t="shared" ref="O59" si="98">O41</f>
        <v>884.37842123385929</v>
      </c>
      <c r="P59" s="152"/>
      <c r="Q59" s="201">
        <f>Q41</f>
        <v>620.60358399552331</v>
      </c>
      <c r="R59" s="111">
        <f t="shared" ref="R59:T59" si="99">R41</f>
        <v>701.78130577852448</v>
      </c>
      <c r="S59" s="111">
        <f t="shared" si="99"/>
        <v>747.87340090753059</v>
      </c>
      <c r="T59" s="111">
        <f t="shared" si="99"/>
        <v>798.68128638165149</v>
      </c>
      <c r="U59" s="111">
        <f>U41</f>
        <v>849.44657880351861</v>
      </c>
      <c r="V59" s="111">
        <f t="shared" ref="V59:X59" si="100">V41</f>
        <v>742.33321474042793</v>
      </c>
      <c r="W59" s="111">
        <f t="shared" si="100"/>
        <v>910.05894400000011</v>
      </c>
      <c r="X59" s="112">
        <f t="shared" si="100"/>
        <v>892.17156199999999</v>
      </c>
      <c r="Y59" s="171"/>
      <c r="Z59" s="177">
        <f t="shared" si="78"/>
        <v>4.5160044769545493E-3</v>
      </c>
      <c r="AA59" s="60">
        <f t="shared" si="79"/>
        <v>-4.9305778524512789E-2</v>
      </c>
      <c r="AB59" s="60">
        <f t="shared" si="80"/>
        <v>2.3899092469491734E-2</v>
      </c>
      <c r="AC59" s="60">
        <f t="shared" si="81"/>
        <v>-0.87918638165137963</v>
      </c>
      <c r="AD59" s="60">
        <f t="shared" si="89"/>
        <v>-2.0274788035186475</v>
      </c>
      <c r="AE59" s="60">
        <f t="shared" si="82"/>
        <v>-29.82041474042785</v>
      </c>
      <c r="AF59" s="60">
        <f t="shared" si="83"/>
        <v>-81.521843999999874</v>
      </c>
      <c r="AG59" s="178">
        <f t="shared" si="84"/>
        <v>-33.659362000000215</v>
      </c>
      <c r="AI59" s="78"/>
      <c r="AK59" s="78"/>
    </row>
    <row r="60" spans="1:37" s="107" customFormat="1" ht="33.75" customHeight="1">
      <c r="B60" s="29">
        <v>26</v>
      </c>
      <c r="C60" s="117" t="s">
        <v>71</v>
      </c>
      <c r="D60" s="123"/>
      <c r="E60" s="109"/>
      <c r="F60" s="110"/>
      <c r="G60" s="209">
        <f t="shared" ref="G60:N60" si="101">G50</f>
        <v>41.054462399999998</v>
      </c>
      <c r="H60" s="79">
        <f t="shared" si="101"/>
        <v>42.540030000000002</v>
      </c>
      <c r="I60" s="79">
        <f t="shared" si="101"/>
        <v>59.842699741466276</v>
      </c>
      <c r="J60" s="195">
        <f t="shared" si="101"/>
        <v>60.152357159999994</v>
      </c>
      <c r="K60" s="79">
        <f t="shared" si="101"/>
        <v>50.297254079999995</v>
      </c>
      <c r="L60" s="79">
        <f t="shared" si="101"/>
        <v>50.847755880000001</v>
      </c>
      <c r="M60" s="79">
        <f t="shared" si="101"/>
        <v>32.326734285090311</v>
      </c>
      <c r="N60" s="79">
        <f t="shared" si="101"/>
        <v>33.436457999354602</v>
      </c>
      <c r="O60" s="457">
        <f t="shared" ref="O60" si="102">O50</f>
        <v>34.439551739335243</v>
      </c>
      <c r="P60" s="170"/>
      <c r="Q60" s="209">
        <f t="shared" ref="Q60:X60" si="103">Q50</f>
        <v>41.054462399999998</v>
      </c>
      <c r="R60" s="79">
        <f t="shared" si="103"/>
        <v>42.540030000000002</v>
      </c>
      <c r="S60" s="79">
        <f t="shared" si="103"/>
        <v>59.842699741466276</v>
      </c>
      <c r="T60" s="195">
        <f t="shared" si="103"/>
        <v>60.152357159999994</v>
      </c>
      <c r="U60" s="79">
        <f t="shared" si="103"/>
        <v>50.297254079999995</v>
      </c>
      <c r="V60" s="79">
        <f t="shared" si="103"/>
        <v>51.524016369187663</v>
      </c>
      <c r="W60" s="79">
        <f t="shared" si="103"/>
        <v>32.326734285090311</v>
      </c>
      <c r="X60" s="210">
        <f t="shared" si="103"/>
        <v>33.436457999354602</v>
      </c>
      <c r="Y60" s="164"/>
      <c r="Z60" s="177">
        <f t="shared" si="78"/>
        <v>0</v>
      </c>
      <c r="AA60" s="60">
        <f t="shared" si="79"/>
        <v>0</v>
      </c>
      <c r="AB60" s="60">
        <f t="shared" si="80"/>
        <v>0</v>
      </c>
      <c r="AC60" s="60">
        <f t="shared" si="81"/>
        <v>0</v>
      </c>
      <c r="AD60" s="60">
        <f t="shared" si="89"/>
        <v>0</v>
      </c>
      <c r="AE60" s="60">
        <f t="shared" si="82"/>
        <v>-0.67626048918766202</v>
      </c>
      <c r="AF60" s="60">
        <f t="shared" si="83"/>
        <v>0</v>
      </c>
      <c r="AG60" s="178">
        <f t="shared" si="84"/>
        <v>0</v>
      </c>
      <c r="AI60" s="78"/>
      <c r="AK60" s="124"/>
    </row>
    <row r="61" spans="1:37" s="107" customFormat="1" ht="15.75" customHeight="1">
      <c r="B61" s="29">
        <v>27</v>
      </c>
      <c r="C61" s="117" t="s">
        <v>72</v>
      </c>
      <c r="D61" s="123"/>
      <c r="E61" s="109"/>
      <c r="F61" s="110"/>
      <c r="G61" s="209">
        <f t="shared" ref="G61:N61" si="104">G49</f>
        <v>1.6760608400000001</v>
      </c>
      <c r="H61" s="79">
        <f t="shared" si="104"/>
        <v>1.72801872604</v>
      </c>
      <c r="I61" s="79">
        <f t="shared" si="104"/>
        <v>1.60365307000001</v>
      </c>
      <c r="J61" s="79">
        <f t="shared" si="104"/>
        <v>1.63267692</v>
      </c>
      <c r="K61" s="79">
        <f t="shared" si="104"/>
        <v>1.7175082571810401</v>
      </c>
      <c r="L61" s="79">
        <f t="shared" si="104"/>
        <v>1.7759035379251999</v>
      </c>
      <c r="M61" s="79">
        <f t="shared" si="104"/>
        <v>1.8291806440629559</v>
      </c>
      <c r="N61" s="79">
        <f t="shared" si="104"/>
        <v>1.8840560633848447</v>
      </c>
      <c r="O61" s="441">
        <f t="shared" ref="O61" si="105">O49</f>
        <v>1.9405777452863902</v>
      </c>
      <c r="P61" s="170"/>
      <c r="Q61" s="209">
        <f t="shared" ref="Q61:X61" si="106">Q49</f>
        <v>1.6760608400000001</v>
      </c>
      <c r="R61" s="79">
        <f t="shared" si="106"/>
        <v>1.72801872604</v>
      </c>
      <c r="S61" s="79">
        <f t="shared" si="106"/>
        <v>1.60365307000001</v>
      </c>
      <c r="T61" s="79">
        <f t="shared" si="106"/>
        <v>1.63267692</v>
      </c>
      <c r="U61" s="79">
        <f t="shared" si="106"/>
        <v>1.7175082571810401</v>
      </c>
      <c r="V61" s="79">
        <f t="shared" si="106"/>
        <v>1.7690335048964714</v>
      </c>
      <c r="W61" s="79">
        <f t="shared" si="106"/>
        <v>1.8221045100433655</v>
      </c>
      <c r="X61" s="210">
        <f t="shared" si="106"/>
        <v>1.8767676453446664</v>
      </c>
      <c r="Y61" s="164"/>
      <c r="Z61" s="177">
        <f t="shared" si="78"/>
        <v>0</v>
      </c>
      <c r="AA61" s="60">
        <f t="shared" si="79"/>
        <v>0</v>
      </c>
      <c r="AB61" s="60">
        <f t="shared" si="80"/>
        <v>0</v>
      </c>
      <c r="AC61" s="60">
        <f t="shared" si="81"/>
        <v>0</v>
      </c>
      <c r="AD61" s="60">
        <f t="shared" si="89"/>
        <v>0</v>
      </c>
      <c r="AE61" s="60">
        <f t="shared" si="82"/>
        <v>6.8700330287285727E-3</v>
      </c>
      <c r="AF61" s="60">
        <f t="shared" si="83"/>
        <v>7.0761340195903966E-3</v>
      </c>
      <c r="AG61" s="178">
        <f t="shared" si="84"/>
        <v>7.2884180401782128E-3</v>
      </c>
      <c r="AI61" s="78"/>
      <c r="AK61" s="62" t="s">
        <v>205</v>
      </c>
    </row>
    <row r="62" spans="1:37" s="107" customFormat="1" ht="15.75" customHeight="1">
      <c r="B62" s="29">
        <v>28</v>
      </c>
      <c r="C62" s="117" t="s">
        <v>73</v>
      </c>
      <c r="D62" s="123"/>
      <c r="E62" s="109"/>
      <c r="F62" s="110"/>
      <c r="G62" s="209">
        <f t="shared" ref="G62:N62" si="107">G40</f>
        <v>0.8</v>
      </c>
      <c r="H62" s="79">
        <f t="shared" si="107"/>
        <v>0</v>
      </c>
      <c r="I62" s="79">
        <f t="shared" si="107"/>
        <v>-37.4</v>
      </c>
      <c r="J62" s="79">
        <f t="shared" si="107"/>
        <v>-16.100000000000001</v>
      </c>
      <c r="K62" s="79">
        <f t="shared" si="107"/>
        <v>6.9</v>
      </c>
      <c r="L62" s="79">
        <f t="shared" si="107"/>
        <v>11</v>
      </c>
      <c r="M62" s="79">
        <f t="shared" si="107"/>
        <v>0</v>
      </c>
      <c r="N62" s="79">
        <f t="shared" si="107"/>
        <v>0</v>
      </c>
      <c r="O62" s="441">
        <f t="shared" ref="O62" si="108">O40</f>
        <v>0</v>
      </c>
      <c r="P62" s="170"/>
      <c r="Q62" s="209">
        <f t="shared" ref="Q62:X62" si="109">Q40</f>
        <v>0.78907090547658099</v>
      </c>
      <c r="R62" s="79">
        <f t="shared" si="109"/>
        <v>0</v>
      </c>
      <c r="S62" s="79">
        <f t="shared" si="109"/>
        <v>-37.387844029524302</v>
      </c>
      <c r="T62" s="79">
        <f t="shared" si="109"/>
        <v>-16.115642811998601</v>
      </c>
      <c r="U62" s="79">
        <f t="shared" si="109"/>
        <v>6.6062064941601504</v>
      </c>
      <c r="V62" s="79">
        <f t="shared" si="109"/>
        <v>10.9</v>
      </c>
      <c r="W62" s="79">
        <f t="shared" si="109"/>
        <v>0</v>
      </c>
      <c r="X62" s="210">
        <f t="shared" si="109"/>
        <v>0</v>
      </c>
      <c r="Y62" s="164"/>
      <c r="Z62" s="177">
        <f t="shared" si="78"/>
        <v>1.0929094523419058E-2</v>
      </c>
      <c r="AA62" s="60">
        <f t="shared" si="79"/>
        <v>0</v>
      </c>
      <c r="AB62" s="60">
        <f t="shared" si="80"/>
        <v>-1.2155970475696165E-2</v>
      </c>
      <c r="AC62" s="60">
        <f t="shared" si="81"/>
        <v>1.5642811998599626E-2</v>
      </c>
      <c r="AD62" s="60">
        <f t="shared" si="89"/>
        <v>0.29379350583984998</v>
      </c>
      <c r="AE62" s="60">
        <f t="shared" si="82"/>
        <v>9.9999999999999645E-2</v>
      </c>
      <c r="AF62" s="60">
        <f t="shared" si="83"/>
        <v>0</v>
      </c>
      <c r="AG62" s="178">
        <f t="shared" si="84"/>
        <v>0</v>
      </c>
      <c r="AI62" s="78"/>
      <c r="AK62" s="78"/>
    </row>
    <row r="63" spans="1:37" s="107" customFormat="1" ht="15.75" customHeight="1">
      <c r="B63" s="29">
        <v>29</v>
      </c>
      <c r="C63" s="117" t="s">
        <v>74</v>
      </c>
      <c r="D63" s="123"/>
      <c r="E63" s="109"/>
      <c r="F63" s="110"/>
      <c r="G63" s="209">
        <f>F57</f>
        <v>-4.1425000000000001</v>
      </c>
      <c r="H63" s="79">
        <v>0</v>
      </c>
      <c r="I63" s="89">
        <f t="shared" ref="I63:O64" si="110">G57</f>
        <v>-34.179483761000419</v>
      </c>
      <c r="J63" s="89">
        <f t="shared" si="110"/>
        <v>-16.929786426566405</v>
      </c>
      <c r="K63" s="89">
        <f>I57</f>
        <v>0.189</v>
      </c>
      <c r="L63" s="89">
        <f>J57</f>
        <v>0</v>
      </c>
      <c r="M63" s="89">
        <f t="shared" si="110"/>
        <v>0</v>
      </c>
      <c r="N63" s="89">
        <f t="shared" si="110"/>
        <v>0</v>
      </c>
      <c r="O63" s="438">
        <f t="shared" si="110"/>
        <v>0</v>
      </c>
      <c r="P63" s="170"/>
      <c r="Q63" s="209">
        <f>P57</f>
        <v>0</v>
      </c>
      <c r="R63" s="79">
        <v>0</v>
      </c>
      <c r="S63" s="89">
        <f t="shared" ref="S63:S64" si="111">Q57</f>
        <v>-34.179483761000419</v>
      </c>
      <c r="T63" s="89">
        <f t="shared" ref="T63:T64" si="112">R57</f>
        <v>-16.929786426566405</v>
      </c>
      <c r="U63" s="89">
        <f>S57</f>
        <v>0.189</v>
      </c>
      <c r="V63" s="89">
        <f t="shared" ref="V63:V64" si="113">T57</f>
        <v>0</v>
      </c>
      <c r="W63" s="89">
        <f t="shared" ref="W63:W64" si="114">U57</f>
        <v>0</v>
      </c>
      <c r="X63" s="90">
        <f t="shared" ref="X63:X64" si="115">V57</f>
        <v>0</v>
      </c>
      <c r="Y63" s="164"/>
      <c r="Z63" s="177">
        <f t="shared" si="78"/>
        <v>-4.1425000000000001</v>
      </c>
      <c r="AA63" s="60">
        <f t="shared" si="79"/>
        <v>0</v>
      </c>
      <c r="AB63" s="60">
        <f t="shared" si="80"/>
        <v>0</v>
      </c>
      <c r="AC63" s="60">
        <f t="shared" si="81"/>
        <v>0</v>
      </c>
      <c r="AD63" s="60">
        <f t="shared" si="89"/>
        <v>0</v>
      </c>
      <c r="AE63" s="60">
        <f t="shared" si="82"/>
        <v>0</v>
      </c>
      <c r="AF63" s="60">
        <f t="shared" si="83"/>
        <v>0</v>
      </c>
      <c r="AG63" s="178">
        <f t="shared" si="84"/>
        <v>0</v>
      </c>
      <c r="AI63" s="78"/>
      <c r="AK63" s="62"/>
    </row>
    <row r="64" spans="1:37" s="107" customFormat="1" ht="15.75" customHeight="1">
      <c r="B64" s="29">
        <v>30</v>
      </c>
      <c r="C64" s="117" t="s">
        <v>75</v>
      </c>
      <c r="D64" s="123"/>
      <c r="E64" s="109"/>
      <c r="F64" s="110"/>
      <c r="G64" s="209">
        <f>F58</f>
        <v>4.9329999999999998</v>
      </c>
      <c r="H64" s="79">
        <v>0</v>
      </c>
      <c r="I64" s="89">
        <f t="shared" si="110"/>
        <v>-3.206895303727876</v>
      </c>
      <c r="J64" s="89">
        <f t="shared" si="110"/>
        <v>0.95229337617353826</v>
      </c>
      <c r="K64" s="89">
        <f t="shared" si="110"/>
        <v>6.6059999999999999</v>
      </c>
      <c r="L64" s="89">
        <f>J58</f>
        <v>10.939553398006078</v>
      </c>
      <c r="M64" s="89">
        <f t="shared" si="110"/>
        <v>0</v>
      </c>
      <c r="N64" s="89">
        <f t="shared" si="110"/>
        <v>0</v>
      </c>
      <c r="O64" s="438">
        <f t="shared" si="110"/>
        <v>0</v>
      </c>
      <c r="P64" s="170"/>
      <c r="Q64" s="209">
        <f>P58</f>
        <v>0</v>
      </c>
      <c r="R64" s="79">
        <v>0</v>
      </c>
      <c r="S64" s="89">
        <f t="shared" si="111"/>
        <v>-3.206895303727876</v>
      </c>
      <c r="T64" s="89">
        <f t="shared" si="112"/>
        <v>0.95229337617353826</v>
      </c>
      <c r="U64" s="89">
        <f t="shared" ref="U64" si="116">S58</f>
        <v>6.6059999999999999</v>
      </c>
      <c r="V64" s="89">
        <f t="shared" si="113"/>
        <v>10.939553398006078</v>
      </c>
      <c r="W64" s="89">
        <f t="shared" si="114"/>
        <v>0</v>
      </c>
      <c r="X64" s="90">
        <f t="shared" si="115"/>
        <v>0</v>
      </c>
      <c r="Y64" s="164"/>
      <c r="Z64" s="177">
        <f t="shared" si="78"/>
        <v>4.9329999999999998</v>
      </c>
      <c r="AA64" s="60">
        <f t="shared" si="79"/>
        <v>0</v>
      </c>
      <c r="AB64" s="60">
        <f t="shared" si="80"/>
        <v>0</v>
      </c>
      <c r="AC64" s="60">
        <f t="shared" si="81"/>
        <v>0</v>
      </c>
      <c r="AD64" s="60">
        <f t="shared" si="89"/>
        <v>0</v>
      </c>
      <c r="AE64" s="60">
        <f t="shared" si="82"/>
        <v>0</v>
      </c>
      <c r="AF64" s="60">
        <f t="shared" si="83"/>
        <v>0</v>
      </c>
      <c r="AG64" s="178">
        <f t="shared" si="84"/>
        <v>0</v>
      </c>
      <c r="AI64" s="78"/>
      <c r="AK64" s="78"/>
    </row>
    <row r="65" spans="2:37" s="107" customFormat="1" ht="15.75" customHeight="1">
      <c r="B65" s="29">
        <v>31</v>
      </c>
      <c r="C65" s="117" t="s">
        <v>186</v>
      </c>
      <c r="D65" s="123"/>
      <c r="E65" s="109"/>
      <c r="F65" s="110"/>
      <c r="G65" s="209">
        <f t="shared" ref="G65:N65" si="117">G59-G60-G61+G62</f>
        <v>578.67757676000019</v>
      </c>
      <c r="H65" s="79">
        <f t="shared" si="117"/>
        <v>657.46395127395999</v>
      </c>
      <c r="I65" s="79">
        <f t="shared" si="117"/>
        <v>649.05094718853377</v>
      </c>
      <c r="J65" s="79">
        <f t="shared" si="117"/>
        <v>719.91706592000014</v>
      </c>
      <c r="K65" s="79">
        <f t="shared" si="117"/>
        <v>802.30433766281885</v>
      </c>
      <c r="L65" s="79">
        <f t="shared" si="117"/>
        <v>670.8891405820749</v>
      </c>
      <c r="M65" s="79">
        <f t="shared" si="117"/>
        <v>794.38118507084698</v>
      </c>
      <c r="N65" s="79">
        <f t="shared" si="117"/>
        <v>823.19168593726033</v>
      </c>
      <c r="O65" s="441">
        <f t="shared" ref="O65" si="118">O59-O60-O61+O62</f>
        <v>847.99829174923764</v>
      </c>
      <c r="P65" s="170"/>
      <c r="Q65" s="209">
        <f t="shared" ref="Q65:X65" si="119">Q59-Q60-Q61+Q62</f>
        <v>578.66213166099988</v>
      </c>
      <c r="R65" s="79">
        <f t="shared" si="119"/>
        <v>657.51325705248451</v>
      </c>
      <c r="S65" s="79">
        <f t="shared" si="119"/>
        <v>649.03920406653992</v>
      </c>
      <c r="T65" s="79">
        <f t="shared" si="119"/>
        <v>720.78060948965299</v>
      </c>
      <c r="U65" s="79">
        <f t="shared" si="119"/>
        <v>804.03802296049764</v>
      </c>
      <c r="V65" s="79">
        <f t="shared" si="119"/>
        <v>699.94016486634382</v>
      </c>
      <c r="W65" s="79">
        <f t="shared" si="119"/>
        <v>875.91010520486645</v>
      </c>
      <c r="X65" s="210">
        <f t="shared" si="119"/>
        <v>856.85833635530071</v>
      </c>
      <c r="Y65" s="164"/>
      <c r="Z65" s="177">
        <f t="shared" si="78"/>
        <v>1.5445099000316986E-2</v>
      </c>
      <c r="AA65" s="60">
        <f t="shared" si="79"/>
        <v>-4.9305778524512789E-2</v>
      </c>
      <c r="AB65" s="60">
        <f t="shared" si="80"/>
        <v>1.1743121993845307E-2</v>
      </c>
      <c r="AC65" s="60">
        <f t="shared" si="81"/>
        <v>-0.86354356965284751</v>
      </c>
      <c r="AD65" s="60">
        <f t="shared" si="89"/>
        <v>-1.7336852976787895</v>
      </c>
      <c r="AE65" s="60">
        <f t="shared" si="82"/>
        <v>-29.051024284268919</v>
      </c>
      <c r="AF65" s="60">
        <f t="shared" si="83"/>
        <v>-81.528920134019472</v>
      </c>
      <c r="AG65" s="178">
        <f t="shared" si="84"/>
        <v>-33.666650418040376</v>
      </c>
      <c r="AI65" s="78"/>
      <c r="AK65" s="78"/>
    </row>
    <row r="66" spans="2:37" s="107" customFormat="1" ht="15.75" customHeight="1">
      <c r="B66" s="29">
        <v>32</v>
      </c>
      <c r="C66" s="117" t="s">
        <v>187</v>
      </c>
      <c r="D66" s="123"/>
      <c r="E66" s="109"/>
      <c r="F66" s="110"/>
      <c r="G66" s="209">
        <f>G65/2-G63</f>
        <v>293.48128838000008</v>
      </c>
      <c r="H66" s="79">
        <f t="shared" ref="H66" si="120">H65/2-H63</f>
        <v>328.73197563698</v>
      </c>
      <c r="I66" s="79">
        <f t="shared" ref="I66:N66" si="121">I65/2-I63</f>
        <v>358.70495735526731</v>
      </c>
      <c r="J66" s="79">
        <f t="shared" si="121"/>
        <v>376.88831938656648</v>
      </c>
      <c r="K66" s="79">
        <f t="shared" si="121"/>
        <v>400.9631688314094</v>
      </c>
      <c r="L66" s="79">
        <f t="shared" si="121"/>
        <v>335.44457029103745</v>
      </c>
      <c r="M66" s="79">
        <f t="shared" si="121"/>
        <v>397.19059253542349</v>
      </c>
      <c r="N66" s="79">
        <f t="shared" si="121"/>
        <v>411.59584296863017</v>
      </c>
      <c r="O66" s="441">
        <f t="shared" ref="O66" si="122">O65/2-O63</f>
        <v>423.99914587461882</v>
      </c>
      <c r="P66" s="170"/>
      <c r="Q66" s="209">
        <f>Q65/2-Q63</f>
        <v>289.33106583049994</v>
      </c>
      <c r="R66" s="79">
        <f t="shared" ref="R66:X66" si="123">R65/2-R63</f>
        <v>328.75662852624225</v>
      </c>
      <c r="S66" s="79">
        <f t="shared" si="123"/>
        <v>358.69908579427039</v>
      </c>
      <c r="T66" s="79">
        <f t="shared" si="123"/>
        <v>377.3200911713929</v>
      </c>
      <c r="U66" s="79">
        <f t="shared" si="123"/>
        <v>401.8300114802488</v>
      </c>
      <c r="V66" s="79">
        <f t="shared" si="123"/>
        <v>349.97008243317191</v>
      </c>
      <c r="W66" s="79">
        <f t="shared" si="123"/>
        <v>437.95505260243323</v>
      </c>
      <c r="X66" s="210">
        <f t="shared" si="123"/>
        <v>428.42916817765035</v>
      </c>
      <c r="Y66" s="164"/>
      <c r="Z66" s="177">
        <f t="shared" si="78"/>
        <v>4.1502225495001426</v>
      </c>
      <c r="AA66" s="60">
        <f t="shared" si="79"/>
        <v>-2.4652889262256394E-2</v>
      </c>
      <c r="AB66" s="60">
        <f t="shared" si="80"/>
        <v>5.8715609969226534E-3</v>
      </c>
      <c r="AC66" s="60">
        <f t="shared" si="81"/>
        <v>-0.43177178482642375</v>
      </c>
      <c r="AD66" s="60">
        <f t="shared" si="89"/>
        <v>-0.86684264883939477</v>
      </c>
      <c r="AE66" s="60">
        <f t="shared" si="82"/>
        <v>-14.52551214213446</v>
      </c>
      <c r="AF66" s="60">
        <f t="shared" si="83"/>
        <v>-40.764460067009736</v>
      </c>
      <c r="AG66" s="178">
        <f t="shared" si="84"/>
        <v>-16.833325209020188</v>
      </c>
      <c r="AI66" s="78"/>
      <c r="AK66" s="78"/>
    </row>
    <row r="67" spans="2:37" s="107" customFormat="1" ht="15.75" customHeight="1">
      <c r="B67" s="29">
        <v>33</v>
      </c>
      <c r="C67" s="117" t="s">
        <v>188</v>
      </c>
      <c r="D67" s="123"/>
      <c r="E67" s="109"/>
      <c r="F67" s="110"/>
      <c r="G67" s="209">
        <f>G65/2-G64</f>
        <v>284.4057883800001</v>
      </c>
      <c r="H67" s="79">
        <f t="shared" ref="H67" si="124">H65/2-H64</f>
        <v>328.73197563698</v>
      </c>
      <c r="I67" s="79">
        <f t="shared" ref="I67:N67" si="125">I65/2-I64</f>
        <v>327.73236889799477</v>
      </c>
      <c r="J67" s="79">
        <f t="shared" si="125"/>
        <v>359.00623958382653</v>
      </c>
      <c r="K67" s="79">
        <f t="shared" si="125"/>
        <v>394.54616883140943</v>
      </c>
      <c r="L67" s="79">
        <f t="shared" si="125"/>
        <v>324.50501689303138</v>
      </c>
      <c r="M67" s="79">
        <f t="shared" si="125"/>
        <v>397.19059253542349</v>
      </c>
      <c r="N67" s="79">
        <f t="shared" si="125"/>
        <v>411.59584296863017</v>
      </c>
      <c r="O67" s="441">
        <f t="shared" ref="O67" si="126">O65/2-O64</f>
        <v>423.99914587461882</v>
      </c>
      <c r="P67" s="170"/>
      <c r="Q67" s="209">
        <f>Q65/2-Q64</f>
        <v>289.33106583049994</v>
      </c>
      <c r="R67" s="79">
        <f t="shared" ref="R67:X67" si="127">R65/2-R64</f>
        <v>328.75662852624225</v>
      </c>
      <c r="S67" s="79">
        <f t="shared" si="127"/>
        <v>327.72649733699785</v>
      </c>
      <c r="T67" s="79">
        <f t="shared" si="127"/>
        <v>359.43801136865295</v>
      </c>
      <c r="U67" s="79">
        <f t="shared" si="127"/>
        <v>395.41301148024883</v>
      </c>
      <c r="V67" s="79">
        <f t="shared" si="127"/>
        <v>339.03052903516584</v>
      </c>
      <c r="W67" s="79">
        <f t="shared" si="127"/>
        <v>437.95505260243323</v>
      </c>
      <c r="X67" s="210">
        <f t="shared" si="127"/>
        <v>428.42916817765035</v>
      </c>
      <c r="Y67" s="164"/>
      <c r="Z67" s="177">
        <f t="shared" si="78"/>
        <v>-4.9252774504998342</v>
      </c>
      <c r="AA67" s="60">
        <f t="shared" si="79"/>
        <v>-2.4652889262256394E-2</v>
      </c>
      <c r="AB67" s="60">
        <f t="shared" si="80"/>
        <v>5.8715609969226534E-3</v>
      </c>
      <c r="AC67" s="60">
        <f t="shared" si="81"/>
        <v>-0.43177178482642375</v>
      </c>
      <c r="AD67" s="60">
        <f t="shared" si="89"/>
        <v>-0.86684264883939477</v>
      </c>
      <c r="AE67" s="60">
        <f t="shared" si="82"/>
        <v>-14.52551214213446</v>
      </c>
      <c r="AF67" s="60">
        <f t="shared" si="83"/>
        <v>-40.764460067009736</v>
      </c>
      <c r="AG67" s="178">
        <f t="shared" si="84"/>
        <v>-16.833325209020188</v>
      </c>
      <c r="AI67" s="78"/>
      <c r="AK67" s="78"/>
    </row>
    <row r="68" spans="2:37" s="107" customFormat="1" ht="15.75" customHeight="1">
      <c r="B68" s="29">
        <v>34</v>
      </c>
      <c r="C68" s="117" t="s">
        <v>76</v>
      </c>
      <c r="D68" s="123"/>
      <c r="E68" s="109"/>
      <c r="F68" s="110"/>
      <c r="G68" s="202">
        <v>145.00225399999999</v>
      </c>
      <c r="H68" s="89">
        <f>G69</f>
        <v>145.00225399999999</v>
      </c>
      <c r="I68" s="89">
        <f>H69</f>
        <v>183.72972163698</v>
      </c>
      <c r="J68" s="114">
        <v>144.30000000000001</v>
      </c>
      <c r="K68" s="114">
        <v>216.3</v>
      </c>
      <c r="L68" s="114">
        <v>179.280912838874</v>
      </c>
      <c r="M68" s="89">
        <f t="shared" ref="M68" si="128">L69</f>
        <v>145.22410405415738</v>
      </c>
      <c r="N68" s="89">
        <f t="shared" ref="N68:O68" si="129">M69</f>
        <v>251.96648848126611</v>
      </c>
      <c r="O68" s="438">
        <f t="shared" si="129"/>
        <v>159.62935448736405</v>
      </c>
      <c r="P68" s="170"/>
      <c r="Q68" s="202">
        <v>145.00225399999999</v>
      </c>
      <c r="R68" s="89">
        <f>Q69</f>
        <v>145.00225399999999</v>
      </c>
      <c r="S68" s="89">
        <f>R69</f>
        <v>183.75437452624226</v>
      </c>
      <c r="T68" s="114">
        <v>144.30000000000001</v>
      </c>
      <c r="U68" s="114">
        <v>216.3</v>
      </c>
      <c r="V68" s="89">
        <f t="shared" ref="V68" si="130">U69</f>
        <v>179.11301148024882</v>
      </c>
      <c r="W68" s="89">
        <f t="shared" ref="W68" si="131">V69</f>
        <v>159.91751755491703</v>
      </c>
      <c r="X68" s="90">
        <f t="shared" ref="X68" si="132">W69</f>
        <v>278.0375350475162</v>
      </c>
      <c r="Y68" s="164"/>
      <c r="Z68" s="177">
        <f t="shared" si="78"/>
        <v>0</v>
      </c>
      <c r="AA68" s="60">
        <f t="shared" si="79"/>
        <v>0</v>
      </c>
      <c r="AB68" s="60">
        <f t="shared" si="80"/>
        <v>-2.4652889262256394E-2</v>
      </c>
      <c r="AC68" s="60">
        <f t="shared" si="81"/>
        <v>0</v>
      </c>
      <c r="AD68" s="60">
        <f t="shared" si="89"/>
        <v>0</v>
      </c>
      <c r="AE68" s="60">
        <f t="shared" si="82"/>
        <v>0.16790135862518696</v>
      </c>
      <c r="AF68" s="60">
        <f t="shared" si="83"/>
        <v>-14.693413500759647</v>
      </c>
      <c r="AG68" s="178">
        <f t="shared" si="84"/>
        <v>-26.071046566250089</v>
      </c>
      <c r="AI68" s="78"/>
      <c r="AK68" s="78"/>
    </row>
    <row r="69" spans="2:37" s="107" customFormat="1" ht="15.75" customHeight="1">
      <c r="B69" s="29">
        <v>35</v>
      </c>
      <c r="C69" s="117" t="s">
        <v>77</v>
      </c>
      <c r="D69" s="123"/>
      <c r="E69" s="109"/>
      <c r="F69" s="110"/>
      <c r="G69" s="168">
        <f>G68</f>
        <v>145.00225399999999</v>
      </c>
      <c r="H69" s="89">
        <f>H67-H68</f>
        <v>183.72972163698</v>
      </c>
      <c r="I69" s="89">
        <f t="shared" ref="I69:N69" si="133">I67-I68</f>
        <v>144.00264726101477</v>
      </c>
      <c r="J69" s="89">
        <f t="shared" si="133"/>
        <v>214.70623958382652</v>
      </c>
      <c r="K69" s="89">
        <f t="shared" si="133"/>
        <v>178.24616883140942</v>
      </c>
      <c r="L69" s="89">
        <f t="shared" si="133"/>
        <v>145.22410405415738</v>
      </c>
      <c r="M69" s="89">
        <f t="shared" si="133"/>
        <v>251.96648848126611</v>
      </c>
      <c r="N69" s="89">
        <f t="shared" si="133"/>
        <v>159.62935448736405</v>
      </c>
      <c r="O69" s="438">
        <f>O67-O68</f>
        <v>264.36979138725474</v>
      </c>
      <c r="P69" s="170"/>
      <c r="Q69" s="168">
        <f>Q68</f>
        <v>145.00225399999999</v>
      </c>
      <c r="R69" s="89">
        <f>R67-R68</f>
        <v>183.75437452624226</v>
      </c>
      <c r="S69" s="89">
        <f t="shared" ref="S69:X69" si="134">S67-S68</f>
        <v>143.97212281075559</v>
      </c>
      <c r="T69" s="89">
        <f t="shared" si="134"/>
        <v>215.13801136865294</v>
      </c>
      <c r="U69" s="89">
        <f t="shared" si="134"/>
        <v>179.11301148024882</v>
      </c>
      <c r="V69" s="89">
        <f t="shared" si="134"/>
        <v>159.91751755491703</v>
      </c>
      <c r="W69" s="89">
        <f t="shared" si="134"/>
        <v>278.0375350475162</v>
      </c>
      <c r="X69" s="90">
        <f t="shared" si="134"/>
        <v>150.39163313013415</v>
      </c>
      <c r="Y69" s="164"/>
      <c r="Z69" s="177">
        <f t="shared" si="78"/>
        <v>0</v>
      </c>
      <c r="AA69" s="60">
        <f t="shared" si="79"/>
        <v>-2.4652889262256394E-2</v>
      </c>
      <c r="AB69" s="60">
        <f t="shared" si="80"/>
        <v>3.0524450259179048E-2</v>
      </c>
      <c r="AC69" s="60">
        <f t="shared" si="81"/>
        <v>-0.43177178482642375</v>
      </c>
      <c r="AD69" s="60">
        <f t="shared" si="89"/>
        <v>-0.86684264883939477</v>
      </c>
      <c r="AE69" s="60">
        <f t="shared" si="82"/>
        <v>-14.693413500759647</v>
      </c>
      <c r="AF69" s="60">
        <f t="shared" si="83"/>
        <v>-26.071046566250089</v>
      </c>
      <c r="AG69" s="178">
        <f t="shared" si="84"/>
        <v>9.2377213572299013</v>
      </c>
      <c r="AI69" s="78"/>
      <c r="AK69" s="78"/>
    </row>
    <row r="70" spans="2:37" s="107" customFormat="1" ht="15.75" customHeight="1">
      <c r="B70" s="29">
        <v>36</v>
      </c>
      <c r="C70" s="125" t="s">
        <v>206</v>
      </c>
      <c r="D70" s="126"/>
      <c r="E70" s="127"/>
      <c r="F70" s="128"/>
      <c r="G70" s="211">
        <f>G69*2</f>
        <v>290.00450799999999</v>
      </c>
      <c r="H70" s="129">
        <f t="shared" ref="H70" si="135">H69*2</f>
        <v>367.45944327396001</v>
      </c>
      <c r="I70" s="129">
        <f t="shared" ref="I70:N70" si="136">I69*2</f>
        <v>288.00529452202954</v>
      </c>
      <c r="J70" s="194">
        <f t="shared" si="136"/>
        <v>429.41247916765303</v>
      </c>
      <c r="K70" s="129">
        <f>K69*2</f>
        <v>356.49233766281884</v>
      </c>
      <c r="L70" s="129">
        <f t="shared" si="136"/>
        <v>290.44820810831476</v>
      </c>
      <c r="M70" s="129">
        <f t="shared" si="136"/>
        <v>503.93297696253222</v>
      </c>
      <c r="N70" s="129">
        <f t="shared" si="136"/>
        <v>319.25870897472811</v>
      </c>
      <c r="O70" s="443">
        <f>O69*2</f>
        <v>528.73958277450947</v>
      </c>
      <c r="P70" s="152"/>
      <c r="Q70" s="211">
        <f>Q69*2</f>
        <v>290.00450799999999</v>
      </c>
      <c r="R70" s="129">
        <f t="shared" ref="R70:T70" si="137">R69*2</f>
        <v>367.50874905248452</v>
      </c>
      <c r="S70" s="129">
        <f t="shared" si="137"/>
        <v>287.94424562151119</v>
      </c>
      <c r="T70" s="194">
        <f t="shared" si="137"/>
        <v>430.27602273730588</v>
      </c>
      <c r="U70" s="129">
        <f>U69*2</f>
        <v>358.22602296049763</v>
      </c>
      <c r="V70" s="129">
        <f t="shared" ref="V70:X70" si="138">V69*2</f>
        <v>319.83503510983405</v>
      </c>
      <c r="W70" s="129">
        <f t="shared" si="138"/>
        <v>556.0750700950324</v>
      </c>
      <c r="X70" s="130">
        <f t="shared" si="138"/>
        <v>300.78326626026831</v>
      </c>
      <c r="Y70" s="171"/>
      <c r="Z70" s="185"/>
      <c r="AA70" s="186"/>
      <c r="AB70" s="230">
        <f t="shared" ref="AB70" si="139">I70-S70</f>
        <v>6.1048900518358096E-2</v>
      </c>
      <c r="AC70" s="230">
        <f t="shared" ref="AC70" si="140">J70-T70</f>
        <v>-0.86354356965284751</v>
      </c>
      <c r="AD70" s="230">
        <f t="shared" ref="AD70" si="141">K70-U70</f>
        <v>-1.7336852976787895</v>
      </c>
      <c r="AE70" s="230">
        <f t="shared" ref="AE70" si="142">L70-V70</f>
        <v>-29.386827001519293</v>
      </c>
      <c r="AF70" s="230">
        <f t="shared" ref="AF70" si="143">M70-W70</f>
        <v>-52.142093132500179</v>
      </c>
      <c r="AG70" s="231">
        <f t="shared" ref="AG70" si="144">N70-X70</f>
        <v>18.475442714459803</v>
      </c>
      <c r="AI70" s="131"/>
      <c r="AK70" s="131"/>
    </row>
    <row r="71" spans="2:37" s="107" customFormat="1" ht="15.75" customHeight="1">
      <c r="B71" s="29"/>
      <c r="C71" s="123"/>
      <c r="D71" s="108"/>
      <c r="E71" s="109"/>
      <c r="F71" s="110"/>
      <c r="G71" s="132"/>
      <c r="H71" s="132"/>
      <c r="I71" s="133"/>
      <c r="J71" s="133"/>
      <c r="K71" s="133"/>
      <c r="L71" s="133"/>
      <c r="M71" s="132"/>
      <c r="N71" s="132"/>
      <c r="O71" s="132"/>
      <c r="P71" s="197"/>
      <c r="Q71" s="132"/>
      <c r="R71" s="132"/>
      <c r="S71" s="133"/>
      <c r="T71" s="133"/>
      <c r="U71" s="133"/>
      <c r="V71" s="133"/>
      <c r="W71" s="132"/>
      <c r="X71" s="132"/>
      <c r="Y71" s="191"/>
      <c r="Z71" s="132"/>
      <c r="AA71" s="132"/>
      <c r="AB71" s="132"/>
      <c r="AC71" s="132"/>
      <c r="AD71" s="132"/>
      <c r="AE71" s="132"/>
      <c r="AF71" s="132"/>
      <c r="AG71" s="132"/>
    </row>
    <row r="72" spans="2:37">
      <c r="G72" s="134"/>
      <c r="H72" s="134"/>
      <c r="I72" s="134"/>
      <c r="J72" s="134"/>
      <c r="K72" s="134"/>
      <c r="L72" s="134"/>
      <c r="M72" s="134"/>
      <c r="N72" s="134"/>
      <c r="O72" s="455"/>
      <c r="P72" s="197"/>
      <c r="Q72" s="134"/>
      <c r="R72" s="134"/>
      <c r="S72" s="134"/>
      <c r="T72" s="134"/>
      <c r="U72" s="134"/>
      <c r="V72" s="134"/>
      <c r="W72" s="134"/>
      <c r="X72" s="134"/>
      <c r="Y72" s="192"/>
      <c r="Z72" s="189"/>
      <c r="AA72" s="189"/>
      <c r="AB72" s="189"/>
      <c r="AC72" s="189"/>
      <c r="AD72" s="189"/>
      <c r="AE72" s="189"/>
      <c r="AF72" s="189"/>
      <c r="AG72" s="189"/>
    </row>
    <row r="73" spans="2:37">
      <c r="C73" s="34" t="s">
        <v>196</v>
      </c>
      <c r="D73" s="35" t="s">
        <v>207</v>
      </c>
      <c r="E73" s="36"/>
      <c r="F73" s="37"/>
      <c r="G73" s="135"/>
      <c r="H73" s="135"/>
      <c r="I73" s="135"/>
      <c r="J73" s="135"/>
      <c r="K73" s="135"/>
      <c r="L73" s="135"/>
      <c r="M73" s="135"/>
      <c r="N73" s="135"/>
      <c r="O73" s="445"/>
      <c r="P73" s="198"/>
      <c r="Q73" s="135"/>
      <c r="R73" s="135"/>
      <c r="S73" s="135"/>
      <c r="T73" s="135"/>
      <c r="U73" s="135"/>
      <c r="V73" s="135"/>
      <c r="W73" s="135"/>
      <c r="X73" s="135"/>
      <c r="Y73" s="193"/>
      <c r="Z73" s="190"/>
      <c r="AA73" s="190"/>
      <c r="AB73" s="190"/>
      <c r="AC73" s="190"/>
      <c r="AD73" s="190"/>
      <c r="AE73" s="190"/>
      <c r="AF73" s="190"/>
      <c r="AG73" s="190"/>
    </row>
    <row r="74" spans="2:37">
      <c r="C74" s="219"/>
      <c r="D74" s="220"/>
      <c r="E74" s="221"/>
      <c r="F74" s="222"/>
      <c r="G74" s="223"/>
      <c r="H74" s="223"/>
      <c r="I74" s="223"/>
      <c r="J74" s="223"/>
      <c r="K74" s="223"/>
      <c r="L74" s="223"/>
      <c r="M74" s="223"/>
      <c r="N74" s="223"/>
      <c r="O74" s="442"/>
      <c r="P74" s="32"/>
      <c r="Q74" s="458"/>
      <c r="R74" s="223"/>
      <c r="S74" s="223"/>
      <c r="T74" s="223"/>
      <c r="U74" s="223"/>
      <c r="V74" s="223"/>
      <c r="W74" s="223"/>
      <c r="X74" s="224"/>
      <c r="Y74" s="136"/>
      <c r="Z74" s="136"/>
      <c r="AA74" s="136"/>
      <c r="AB74" s="136"/>
      <c r="AC74" s="136"/>
      <c r="AD74" s="136"/>
      <c r="AE74" s="136"/>
      <c r="AF74" s="136"/>
      <c r="AG74" s="136"/>
    </row>
    <row r="75" spans="2:37">
      <c r="B75" s="16">
        <v>37</v>
      </c>
      <c r="C75" s="104" t="s">
        <v>78</v>
      </c>
      <c r="D75" s="123" t="s">
        <v>92</v>
      </c>
      <c r="E75" s="30"/>
      <c r="F75" s="31"/>
      <c r="G75" s="137">
        <v>89.385061989999997</v>
      </c>
      <c r="H75" s="137">
        <v>82</v>
      </c>
      <c r="I75" s="137">
        <v>75.023685740000005</v>
      </c>
      <c r="J75" s="137">
        <v>67.37787492999999</v>
      </c>
      <c r="K75" s="136"/>
      <c r="L75" s="136"/>
      <c r="M75" s="136"/>
      <c r="N75" s="136"/>
      <c r="O75" s="442"/>
      <c r="P75" s="32"/>
      <c r="Q75" s="459">
        <v>89.385061989999997</v>
      </c>
      <c r="R75" s="137">
        <v>82</v>
      </c>
      <c r="S75" s="137">
        <v>75.023685740000005</v>
      </c>
      <c r="T75" s="137">
        <v>67.37787492999999</v>
      </c>
      <c r="U75" s="136"/>
      <c r="V75" s="136"/>
      <c r="W75" s="136"/>
      <c r="X75" s="213"/>
      <c r="Y75" s="136"/>
      <c r="Z75" s="136"/>
      <c r="AA75" s="136"/>
      <c r="AB75" s="136"/>
      <c r="AC75" s="136"/>
      <c r="AD75" s="136"/>
      <c r="AE75" s="136"/>
      <c r="AF75" s="136"/>
      <c r="AG75" s="136"/>
    </row>
    <row r="76" spans="2:37">
      <c r="B76" s="16">
        <v>38</v>
      </c>
      <c r="C76" s="104" t="s">
        <v>80</v>
      </c>
      <c r="D76" s="123" t="s">
        <v>93</v>
      </c>
      <c r="E76" s="30"/>
      <c r="F76" s="31"/>
      <c r="G76" s="137">
        <v>206.60679357253497</v>
      </c>
      <c r="H76" s="137">
        <v>212.76953298000001</v>
      </c>
      <c r="I76" s="137">
        <v>206.216272190968</v>
      </c>
      <c r="J76" s="137">
        <v>221.46295536384417</v>
      </c>
      <c r="K76" s="136"/>
      <c r="L76" s="136"/>
      <c r="M76" s="136"/>
      <c r="N76" s="136"/>
      <c r="O76" s="442"/>
      <c r="P76" s="32"/>
      <c r="Q76" s="459">
        <v>206.60679357253497</v>
      </c>
      <c r="R76" s="137">
        <v>212.76953298000001</v>
      </c>
      <c r="S76" s="137">
        <v>206.216272190968</v>
      </c>
      <c r="T76" s="137">
        <v>221.46295536384417</v>
      </c>
      <c r="U76" s="136"/>
      <c r="V76" s="136"/>
      <c r="W76" s="136"/>
      <c r="X76" s="213"/>
      <c r="Y76" s="136"/>
      <c r="Z76" s="136"/>
      <c r="AA76" s="136"/>
      <c r="AB76" s="136"/>
      <c r="AC76" s="136"/>
      <c r="AD76" s="136"/>
      <c r="AE76" s="136"/>
      <c r="AF76" s="136"/>
      <c r="AG76" s="136"/>
    </row>
    <row r="77" spans="2:37">
      <c r="B77" s="16">
        <v>39</v>
      </c>
      <c r="C77" s="104" t="s">
        <v>103</v>
      </c>
      <c r="D77" s="123" t="s">
        <v>91</v>
      </c>
      <c r="E77" s="30"/>
      <c r="F77" s="31"/>
      <c r="G77" s="137">
        <v>170.74591896000004</v>
      </c>
      <c r="H77" s="137">
        <v>230.48424634</v>
      </c>
      <c r="I77" s="137">
        <v>289.63126613999998</v>
      </c>
      <c r="J77" s="137">
        <v>333.33061552999993</v>
      </c>
      <c r="K77" s="136"/>
      <c r="L77" s="136"/>
      <c r="M77" s="136"/>
      <c r="N77" s="136"/>
      <c r="O77" s="442"/>
      <c r="P77" s="32"/>
      <c r="Q77" s="459">
        <v>170.74591896000004</v>
      </c>
      <c r="R77" s="137">
        <v>230.48424634</v>
      </c>
      <c r="S77" s="137">
        <v>289.63126613999998</v>
      </c>
      <c r="T77" s="137">
        <v>333.33061552999993</v>
      </c>
      <c r="U77" s="136"/>
      <c r="V77" s="136"/>
      <c r="W77" s="136"/>
      <c r="X77" s="213"/>
      <c r="Y77" s="136"/>
      <c r="Z77" s="136"/>
      <c r="AA77" s="136"/>
      <c r="AB77" s="136"/>
      <c r="AC77" s="136"/>
      <c r="AD77" s="136"/>
      <c r="AE77" s="136"/>
      <c r="AF77" s="136"/>
      <c r="AG77" s="136"/>
    </row>
    <row r="78" spans="2:37">
      <c r="B78" s="16">
        <v>40</v>
      </c>
      <c r="C78" s="104" t="s">
        <v>104</v>
      </c>
      <c r="D78" s="123" t="s">
        <v>91</v>
      </c>
      <c r="E78" s="30"/>
      <c r="F78" s="31"/>
      <c r="G78" s="137">
        <v>74.662899120000006</v>
      </c>
      <c r="H78" s="137">
        <v>116.90241021</v>
      </c>
      <c r="I78" s="137">
        <v>126.98568299999999</v>
      </c>
      <c r="J78" s="137">
        <v>148.61522618999999</v>
      </c>
      <c r="K78" s="136"/>
      <c r="L78" s="136"/>
      <c r="M78" s="136"/>
      <c r="N78" s="136"/>
      <c r="O78" s="442"/>
      <c r="P78" s="32"/>
      <c r="Q78" s="459">
        <v>74.662899120000006</v>
      </c>
      <c r="R78" s="137">
        <v>116.90241021</v>
      </c>
      <c r="S78" s="137">
        <v>126.98568299999999</v>
      </c>
      <c r="T78" s="137">
        <v>148.61522618999999</v>
      </c>
      <c r="U78" s="136"/>
      <c r="V78" s="136"/>
      <c r="W78" s="136"/>
      <c r="X78" s="213"/>
      <c r="Y78" s="136"/>
      <c r="Z78" s="136"/>
      <c r="AA78" s="136"/>
      <c r="AB78" s="136"/>
      <c r="AC78" s="136"/>
      <c r="AD78" s="136"/>
      <c r="AE78" s="136"/>
      <c r="AF78" s="136"/>
      <c r="AG78" s="136"/>
    </row>
    <row r="79" spans="2:37">
      <c r="B79" s="16">
        <v>41</v>
      </c>
      <c r="C79" s="104" t="s">
        <v>79</v>
      </c>
      <c r="D79" s="123" t="s">
        <v>91</v>
      </c>
      <c r="E79" s="30"/>
      <c r="F79" s="31"/>
      <c r="G79" s="137">
        <v>1.6760608400000001</v>
      </c>
      <c r="H79" s="137">
        <v>1.72801872604</v>
      </c>
      <c r="I79" s="137">
        <v>1.60365307</v>
      </c>
      <c r="J79" s="137">
        <v>1.63267692</v>
      </c>
      <c r="K79" s="136"/>
      <c r="L79" s="136"/>
      <c r="M79" s="136"/>
      <c r="N79" s="136"/>
      <c r="O79" s="442"/>
      <c r="P79" s="32"/>
      <c r="Q79" s="459">
        <v>1.6760608400000001</v>
      </c>
      <c r="R79" s="137">
        <v>1.72801872604</v>
      </c>
      <c r="S79" s="137">
        <v>1.60365307</v>
      </c>
      <c r="T79" s="137">
        <v>1.63267692</v>
      </c>
      <c r="U79" s="136"/>
      <c r="V79" s="136"/>
      <c r="W79" s="136"/>
      <c r="X79" s="213"/>
      <c r="Y79" s="136"/>
      <c r="Z79" s="136"/>
      <c r="AA79" s="136"/>
      <c r="AB79" s="136"/>
      <c r="AC79" s="136"/>
      <c r="AD79" s="136"/>
      <c r="AE79" s="136"/>
      <c r="AF79" s="136"/>
      <c r="AG79" s="136"/>
    </row>
    <row r="80" spans="2:37">
      <c r="B80" s="16">
        <v>42</v>
      </c>
      <c r="C80" s="104" t="s">
        <v>105</v>
      </c>
      <c r="D80" s="123" t="s">
        <v>91</v>
      </c>
      <c r="E80" s="30"/>
      <c r="F80" s="31"/>
      <c r="G80" s="137">
        <v>41.054462399999998</v>
      </c>
      <c r="H80" s="137">
        <v>42.540030000000002</v>
      </c>
      <c r="I80" s="137">
        <v>59.842699741466298</v>
      </c>
      <c r="J80" s="137">
        <v>60.152357159999994</v>
      </c>
      <c r="K80" s="136"/>
      <c r="L80" s="136"/>
      <c r="M80" s="136"/>
      <c r="N80" s="136"/>
      <c r="O80" s="442"/>
      <c r="P80" s="32"/>
      <c r="Q80" s="459">
        <v>41.054462399999998</v>
      </c>
      <c r="R80" s="137">
        <v>42.540030000000002</v>
      </c>
      <c r="S80" s="137">
        <v>59.842699741466298</v>
      </c>
      <c r="T80" s="137">
        <v>60.152357159999994</v>
      </c>
      <c r="U80" s="136"/>
      <c r="V80" s="136"/>
      <c r="W80" s="136"/>
      <c r="X80" s="213"/>
      <c r="Y80" s="136"/>
      <c r="Z80" s="136"/>
      <c r="AA80" s="136"/>
      <c r="AB80" s="136"/>
      <c r="AC80" s="136"/>
      <c r="AD80" s="136"/>
      <c r="AE80" s="136"/>
      <c r="AF80" s="136"/>
      <c r="AG80" s="136"/>
    </row>
    <row r="81" spans="2:33">
      <c r="B81" s="16">
        <v>43</v>
      </c>
      <c r="C81" s="104" t="s">
        <v>225</v>
      </c>
      <c r="D81" s="123"/>
      <c r="E81" s="30"/>
      <c r="F81" s="31"/>
      <c r="G81" s="137"/>
      <c r="H81" s="137"/>
      <c r="I81" s="137">
        <v>-5.9</v>
      </c>
      <c r="J81" s="137">
        <f>J52</f>
        <v>-23.435745270075</v>
      </c>
      <c r="K81" s="136"/>
      <c r="L81" s="136"/>
      <c r="M81" s="136"/>
      <c r="N81" s="136"/>
      <c r="O81" s="442"/>
      <c r="P81" s="32"/>
      <c r="Q81" s="459"/>
      <c r="R81" s="137"/>
      <c r="S81" s="137">
        <v>-5.9</v>
      </c>
      <c r="T81" s="137">
        <f>T52</f>
        <v>-23.435745270075</v>
      </c>
      <c r="U81" s="136"/>
      <c r="V81" s="136"/>
      <c r="W81" s="136"/>
      <c r="X81" s="213"/>
      <c r="Y81" s="136"/>
      <c r="Z81" s="136"/>
      <c r="AA81" s="136"/>
      <c r="AB81" s="136"/>
      <c r="AC81" s="136"/>
      <c r="AD81" s="136"/>
      <c r="AE81" s="136"/>
      <c r="AF81" s="136"/>
      <c r="AG81" s="136"/>
    </row>
    <row r="82" spans="2:33">
      <c r="B82" s="16">
        <v>44</v>
      </c>
      <c r="C82" s="138" t="s">
        <v>222</v>
      </c>
      <c r="D82" s="139" t="s">
        <v>91</v>
      </c>
      <c r="E82" s="140"/>
      <c r="F82" s="141"/>
      <c r="G82" s="142"/>
      <c r="H82" s="142"/>
      <c r="I82" s="142">
        <v>0.43215258903225801</v>
      </c>
      <c r="J82" s="142"/>
      <c r="K82" s="143"/>
      <c r="L82" s="143"/>
      <c r="M82" s="143"/>
      <c r="N82" s="143"/>
      <c r="O82" s="442"/>
      <c r="P82" s="32"/>
      <c r="Q82" s="460"/>
      <c r="R82" s="142"/>
      <c r="S82" s="142">
        <v>0.43215258903225801</v>
      </c>
      <c r="T82" s="142"/>
      <c r="U82" s="143"/>
      <c r="V82" s="143"/>
      <c r="W82" s="143"/>
      <c r="X82" s="214"/>
      <c r="Y82" s="136"/>
      <c r="Z82" s="136"/>
      <c r="AA82" s="136"/>
      <c r="AB82" s="136"/>
      <c r="AC82" s="136"/>
      <c r="AD82" s="136"/>
      <c r="AE82" s="136"/>
      <c r="AF82" s="136"/>
      <c r="AG82" s="136"/>
    </row>
    <row r="83" spans="2:33">
      <c r="C83" s="35"/>
      <c r="D83" s="35" t="s">
        <v>208</v>
      </c>
      <c r="E83" s="35"/>
      <c r="F83" s="35"/>
      <c r="G83" s="129">
        <f>SUM(G75:G80)</f>
        <v>584.13119688253505</v>
      </c>
      <c r="H83" s="129">
        <f>SUM(H75:H80)</f>
        <v>686.42423825603998</v>
      </c>
      <c r="I83" s="129">
        <f>SUM(I75:I82)</f>
        <v>753.8354124714665</v>
      </c>
      <c r="J83" s="129">
        <f>SUM(J75:J82)</f>
        <v>809.13596082376898</v>
      </c>
      <c r="K83" s="129"/>
      <c r="L83" s="129"/>
      <c r="M83" s="129"/>
      <c r="N83" s="129"/>
      <c r="O83" s="444"/>
      <c r="P83" s="424"/>
      <c r="Q83" s="129">
        <f>SUM(Q75:Q80)</f>
        <v>584.13119688253505</v>
      </c>
      <c r="R83" s="129">
        <f>SUM(R75:R80)</f>
        <v>686.42423825603998</v>
      </c>
      <c r="S83" s="129">
        <f>SUM(S75:S82)</f>
        <v>753.8354124714665</v>
      </c>
      <c r="T83" s="129">
        <f>SUM(T75:T82)</f>
        <v>809.13596082376898</v>
      </c>
      <c r="U83" s="129"/>
      <c r="V83" s="129"/>
      <c r="W83" s="129"/>
      <c r="X83" s="129"/>
      <c r="Y83" s="167"/>
      <c r="Z83" s="105"/>
      <c r="AA83" s="105"/>
      <c r="AB83" s="105"/>
      <c r="AC83" s="105"/>
      <c r="AD83" s="105"/>
      <c r="AE83" s="105"/>
      <c r="AF83" s="105"/>
      <c r="AG83" s="105"/>
    </row>
    <row r="84" spans="2:33">
      <c r="G84" s="16"/>
      <c r="H84" s="16"/>
      <c r="I84" s="27"/>
      <c r="J84" s="27"/>
      <c r="K84" s="27"/>
      <c r="L84" s="27"/>
      <c r="M84" s="16"/>
      <c r="N84" s="16"/>
      <c r="O84" s="16"/>
    </row>
    <row r="85" spans="2:33">
      <c r="G85" s="16"/>
      <c r="H85" s="16"/>
      <c r="I85" s="27"/>
      <c r="J85" s="27"/>
      <c r="K85" s="27"/>
      <c r="L85" s="27"/>
      <c r="M85" s="16"/>
      <c r="N85" s="16"/>
      <c r="O85" s="16"/>
    </row>
    <row r="86" spans="2:33">
      <c r="G86" s="16"/>
      <c r="H86" s="16"/>
      <c r="I86" s="27"/>
      <c r="J86" s="27"/>
      <c r="K86" s="27"/>
      <c r="L86" s="27"/>
      <c r="M86" s="16"/>
      <c r="N86" s="16"/>
      <c r="O86" s="16"/>
    </row>
    <row r="87" spans="2:33">
      <c r="G87" s="16"/>
      <c r="H87" s="16"/>
      <c r="I87" s="27"/>
      <c r="J87" s="27"/>
      <c r="K87" s="27"/>
      <c r="L87" s="27"/>
      <c r="M87" s="16"/>
      <c r="N87" s="16"/>
      <c r="O87" s="16"/>
    </row>
    <row r="88" spans="2:33">
      <c r="G88" s="16"/>
      <c r="H88" s="16"/>
      <c r="I88" s="27"/>
      <c r="J88" s="27"/>
      <c r="K88" s="27"/>
      <c r="L88" s="27"/>
      <c r="M88" s="16"/>
      <c r="N88" s="16"/>
      <c r="O88" s="16"/>
    </row>
    <row r="89" spans="2:33">
      <c r="G89" s="16"/>
      <c r="H89" s="16"/>
      <c r="I89" s="27"/>
      <c r="J89" s="27"/>
      <c r="K89" s="27"/>
      <c r="L89" s="27"/>
      <c r="M89" s="16"/>
      <c r="N89" s="16"/>
      <c r="O89" s="16"/>
    </row>
    <row r="90" spans="2:33">
      <c r="I90" s="27"/>
      <c r="J90" s="27"/>
      <c r="K90" s="27"/>
      <c r="L90" s="27"/>
      <c r="M90" s="16"/>
      <c r="N90" s="16"/>
      <c r="O90" s="16"/>
    </row>
    <row r="91" spans="2:33">
      <c r="I91" s="27"/>
      <c r="J91" s="27"/>
      <c r="K91" s="27"/>
      <c r="L91" s="27"/>
      <c r="M91" s="16"/>
      <c r="N91" s="16"/>
      <c r="O91" s="16"/>
    </row>
    <row r="92" spans="2:33">
      <c r="I92" s="27"/>
      <c r="J92" s="27"/>
      <c r="K92" s="27"/>
      <c r="L92" s="27"/>
      <c r="M92" s="16"/>
      <c r="N92" s="16"/>
      <c r="O92" s="16"/>
    </row>
    <row r="93" spans="2:33">
      <c r="I93" s="27"/>
      <c r="J93" s="27"/>
      <c r="K93" s="27"/>
      <c r="L93" s="27"/>
      <c r="M93" s="16"/>
      <c r="N93" s="16"/>
      <c r="O93" s="16"/>
    </row>
  </sheetData>
  <mergeCells count="1">
    <mergeCell ref="G7:N7"/>
  </mergeCells>
  <pageMargins left="0.70866141732283472" right="0.70866141732283472" top="0.74803149606299213" bottom="0.74803149606299213" header="0.31496062992125984" footer="0.31496062992125984"/>
  <pageSetup paperSize="8" scale="48" fitToWidth="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AL58"/>
  <sheetViews>
    <sheetView showGridLines="0" tabSelected="1" zoomScaleNormal="100" workbookViewId="0">
      <pane xSplit="5" ySplit="9" topLeftCell="F10" activePane="bottomRight" state="frozen"/>
      <selection pane="topRight" activeCell="F1" sqref="F1"/>
      <selection pane="bottomLeft" activeCell="A10" sqref="A10"/>
      <selection pane="bottomRight" activeCell="F10" sqref="F10"/>
    </sheetView>
  </sheetViews>
  <sheetFormatPr defaultRowHeight="12.75"/>
  <cols>
    <col min="1" max="1" width="7.5703125" style="253" customWidth="1"/>
    <col min="2" max="2" width="3.5703125" style="240" customWidth="1"/>
    <col min="3" max="3" width="48.140625" style="253" customWidth="1"/>
    <col min="4" max="4" width="15.85546875" style="253" customWidth="1"/>
    <col min="5" max="5" width="10.42578125" style="254" customWidth="1"/>
    <col min="6" max="6" width="10.5703125" style="255" customWidth="1"/>
    <col min="7" max="9" width="7.5703125" style="255" customWidth="1"/>
    <col min="10" max="10" width="9" style="255" bestFit="1" customWidth="1"/>
    <col min="11" max="11" width="11.42578125" style="255" customWidth="1"/>
    <col min="12" max="15" width="8.7109375" style="255" customWidth="1"/>
    <col min="16" max="16" width="3.42578125" style="255" customWidth="1"/>
    <col min="17" max="18" width="12" style="253" customWidth="1"/>
    <col min="19" max="22" width="12" style="257" customWidth="1"/>
    <col min="23" max="24" width="12" style="253" customWidth="1"/>
    <col min="25" max="25" width="6.85546875" style="253" customWidth="1"/>
    <col min="26" max="27" width="7.5703125" style="253" bestFit="1" customWidth="1"/>
    <col min="28" max="28" width="10.140625" style="253" bestFit="1" customWidth="1"/>
    <col min="29" max="33" width="8.7109375" style="253" bestFit="1" customWidth="1"/>
    <col min="34" max="34" width="9.140625" style="253"/>
    <col min="35" max="35" width="82.42578125" style="253" customWidth="1"/>
    <col min="36" max="36" width="9.140625" style="253"/>
    <col min="37" max="37" width="97.140625" style="253" customWidth="1"/>
    <col min="38" max="249" width="9.140625" style="253"/>
    <col min="250" max="250" width="1.7109375" style="253" customWidth="1"/>
    <col min="251" max="251" width="33.42578125" style="253" customWidth="1"/>
    <col min="252" max="252" width="15.28515625" style="253" customWidth="1"/>
    <col min="253" max="253" width="1.140625" style="253" customWidth="1"/>
    <col min="254" max="261" width="12" style="253" customWidth="1"/>
    <col min="262" max="262" width="1.7109375" style="253" customWidth="1"/>
    <col min="263" max="264" width="9.140625" style="253"/>
    <col min="265" max="288" width="0" style="253" hidden="1" customWidth="1"/>
    <col min="289" max="505" width="9.140625" style="253"/>
    <col min="506" max="506" width="1.7109375" style="253" customWidth="1"/>
    <col min="507" max="507" width="33.42578125" style="253" customWidth="1"/>
    <col min="508" max="508" width="15.28515625" style="253" customWidth="1"/>
    <col min="509" max="509" width="1.140625" style="253" customWidth="1"/>
    <col min="510" max="517" width="12" style="253" customWidth="1"/>
    <col min="518" max="518" width="1.7109375" style="253" customWidth="1"/>
    <col min="519" max="520" width="9.140625" style="253"/>
    <col min="521" max="544" width="0" style="253" hidden="1" customWidth="1"/>
    <col min="545" max="761" width="9.140625" style="253"/>
    <col min="762" max="762" width="1.7109375" style="253" customWidth="1"/>
    <col min="763" max="763" width="33.42578125" style="253" customWidth="1"/>
    <col min="764" max="764" width="15.28515625" style="253" customWidth="1"/>
    <col min="765" max="765" width="1.140625" style="253" customWidth="1"/>
    <col min="766" max="773" width="12" style="253" customWidth="1"/>
    <col min="774" max="774" width="1.7109375" style="253" customWidth="1"/>
    <col min="775" max="776" width="9.140625" style="253"/>
    <col min="777" max="800" width="0" style="253" hidden="1" customWidth="1"/>
    <col min="801" max="1017" width="9.140625" style="253"/>
    <col min="1018" max="1018" width="1.7109375" style="253" customWidth="1"/>
    <col min="1019" max="1019" width="33.42578125" style="253" customWidth="1"/>
    <col min="1020" max="1020" width="15.28515625" style="253" customWidth="1"/>
    <col min="1021" max="1021" width="1.140625" style="253" customWidth="1"/>
    <col min="1022" max="1029" width="12" style="253" customWidth="1"/>
    <col min="1030" max="1030" width="1.7109375" style="253" customWidth="1"/>
    <col min="1031" max="1032" width="9.140625" style="253"/>
    <col min="1033" max="1056" width="0" style="253" hidden="1" customWidth="1"/>
    <col min="1057" max="1273" width="9.140625" style="253"/>
    <col min="1274" max="1274" width="1.7109375" style="253" customWidth="1"/>
    <col min="1275" max="1275" width="33.42578125" style="253" customWidth="1"/>
    <col min="1276" max="1276" width="15.28515625" style="253" customWidth="1"/>
    <col min="1277" max="1277" width="1.140625" style="253" customWidth="1"/>
    <col min="1278" max="1285" width="12" style="253" customWidth="1"/>
    <col min="1286" max="1286" width="1.7109375" style="253" customWidth="1"/>
    <col min="1287" max="1288" width="9.140625" style="253"/>
    <col min="1289" max="1312" width="0" style="253" hidden="1" customWidth="1"/>
    <col min="1313" max="1529" width="9.140625" style="253"/>
    <col min="1530" max="1530" width="1.7109375" style="253" customWidth="1"/>
    <col min="1531" max="1531" width="33.42578125" style="253" customWidth="1"/>
    <col min="1532" max="1532" width="15.28515625" style="253" customWidth="1"/>
    <col min="1533" max="1533" width="1.140625" style="253" customWidth="1"/>
    <col min="1534" max="1541" width="12" style="253" customWidth="1"/>
    <col min="1542" max="1542" width="1.7109375" style="253" customWidth="1"/>
    <col min="1543" max="1544" width="9.140625" style="253"/>
    <col min="1545" max="1568" width="0" style="253" hidden="1" customWidth="1"/>
    <col min="1569" max="1785" width="9.140625" style="253"/>
    <col min="1786" max="1786" width="1.7109375" style="253" customWidth="1"/>
    <col min="1787" max="1787" width="33.42578125" style="253" customWidth="1"/>
    <col min="1788" max="1788" width="15.28515625" style="253" customWidth="1"/>
    <col min="1789" max="1789" width="1.140625" style="253" customWidth="1"/>
    <col min="1790" max="1797" width="12" style="253" customWidth="1"/>
    <col min="1798" max="1798" width="1.7109375" style="253" customWidth="1"/>
    <col min="1799" max="1800" width="9.140625" style="253"/>
    <col min="1801" max="1824" width="0" style="253" hidden="1" customWidth="1"/>
    <col min="1825" max="2041" width="9.140625" style="253"/>
    <col min="2042" max="2042" width="1.7109375" style="253" customWidth="1"/>
    <col min="2043" max="2043" width="33.42578125" style="253" customWidth="1"/>
    <col min="2044" max="2044" width="15.28515625" style="253" customWidth="1"/>
    <col min="2045" max="2045" width="1.140625" style="253" customWidth="1"/>
    <col min="2046" max="2053" width="12" style="253" customWidth="1"/>
    <col min="2054" max="2054" width="1.7109375" style="253" customWidth="1"/>
    <col min="2055" max="2056" width="9.140625" style="253"/>
    <col min="2057" max="2080" width="0" style="253" hidden="1" customWidth="1"/>
    <col min="2081" max="2297" width="9.140625" style="253"/>
    <col min="2298" max="2298" width="1.7109375" style="253" customWidth="1"/>
    <col min="2299" max="2299" width="33.42578125" style="253" customWidth="1"/>
    <col min="2300" max="2300" width="15.28515625" style="253" customWidth="1"/>
    <col min="2301" max="2301" width="1.140625" style="253" customWidth="1"/>
    <col min="2302" max="2309" width="12" style="253" customWidth="1"/>
    <col min="2310" max="2310" width="1.7109375" style="253" customWidth="1"/>
    <col min="2311" max="2312" width="9.140625" style="253"/>
    <col min="2313" max="2336" width="0" style="253" hidden="1" customWidth="1"/>
    <col min="2337" max="2553" width="9.140625" style="253"/>
    <col min="2554" max="2554" width="1.7109375" style="253" customWidth="1"/>
    <col min="2555" max="2555" width="33.42578125" style="253" customWidth="1"/>
    <col min="2556" max="2556" width="15.28515625" style="253" customWidth="1"/>
    <col min="2557" max="2557" width="1.140625" style="253" customWidth="1"/>
    <col min="2558" max="2565" width="12" style="253" customWidth="1"/>
    <col min="2566" max="2566" width="1.7109375" style="253" customWidth="1"/>
    <col min="2567" max="2568" width="9.140625" style="253"/>
    <col min="2569" max="2592" width="0" style="253" hidden="1" customWidth="1"/>
    <col min="2593" max="2809" width="9.140625" style="253"/>
    <col min="2810" max="2810" width="1.7109375" style="253" customWidth="1"/>
    <col min="2811" max="2811" width="33.42578125" style="253" customWidth="1"/>
    <col min="2812" max="2812" width="15.28515625" style="253" customWidth="1"/>
    <col min="2813" max="2813" width="1.140625" style="253" customWidth="1"/>
    <col min="2814" max="2821" width="12" style="253" customWidth="1"/>
    <col min="2822" max="2822" width="1.7109375" style="253" customWidth="1"/>
    <col min="2823" max="2824" width="9.140625" style="253"/>
    <col min="2825" max="2848" width="0" style="253" hidden="1" customWidth="1"/>
    <col min="2849" max="3065" width="9.140625" style="253"/>
    <col min="3066" max="3066" width="1.7109375" style="253" customWidth="1"/>
    <col min="3067" max="3067" width="33.42578125" style="253" customWidth="1"/>
    <col min="3068" max="3068" width="15.28515625" style="253" customWidth="1"/>
    <col min="3069" max="3069" width="1.140625" style="253" customWidth="1"/>
    <col min="3070" max="3077" width="12" style="253" customWidth="1"/>
    <col min="3078" max="3078" width="1.7109375" style="253" customWidth="1"/>
    <col min="3079" max="3080" width="9.140625" style="253"/>
    <col min="3081" max="3104" width="0" style="253" hidden="1" customWidth="1"/>
    <col min="3105" max="3321" width="9.140625" style="253"/>
    <col min="3322" max="3322" width="1.7109375" style="253" customWidth="1"/>
    <col min="3323" max="3323" width="33.42578125" style="253" customWidth="1"/>
    <col min="3324" max="3324" width="15.28515625" style="253" customWidth="1"/>
    <col min="3325" max="3325" width="1.140625" style="253" customWidth="1"/>
    <col min="3326" max="3333" width="12" style="253" customWidth="1"/>
    <col min="3334" max="3334" width="1.7109375" style="253" customWidth="1"/>
    <col min="3335" max="3336" width="9.140625" style="253"/>
    <col min="3337" max="3360" width="0" style="253" hidden="1" customWidth="1"/>
    <col min="3361" max="3577" width="9.140625" style="253"/>
    <col min="3578" max="3578" width="1.7109375" style="253" customWidth="1"/>
    <col min="3579" max="3579" width="33.42578125" style="253" customWidth="1"/>
    <col min="3580" max="3580" width="15.28515625" style="253" customWidth="1"/>
    <col min="3581" max="3581" width="1.140625" style="253" customWidth="1"/>
    <col min="3582" max="3589" width="12" style="253" customWidth="1"/>
    <col min="3590" max="3590" width="1.7109375" style="253" customWidth="1"/>
    <col min="3591" max="3592" width="9.140625" style="253"/>
    <col min="3593" max="3616" width="0" style="253" hidden="1" customWidth="1"/>
    <col min="3617" max="3833" width="9.140625" style="253"/>
    <col min="3834" max="3834" width="1.7109375" style="253" customWidth="1"/>
    <col min="3835" max="3835" width="33.42578125" style="253" customWidth="1"/>
    <col min="3836" max="3836" width="15.28515625" style="253" customWidth="1"/>
    <col min="3837" max="3837" width="1.140625" style="253" customWidth="1"/>
    <col min="3838" max="3845" width="12" style="253" customWidth="1"/>
    <col min="3846" max="3846" width="1.7109375" style="253" customWidth="1"/>
    <col min="3847" max="3848" width="9.140625" style="253"/>
    <col min="3849" max="3872" width="0" style="253" hidden="1" customWidth="1"/>
    <col min="3873" max="4089" width="9.140625" style="253"/>
    <col min="4090" max="4090" width="1.7109375" style="253" customWidth="1"/>
    <col min="4091" max="4091" width="33.42578125" style="253" customWidth="1"/>
    <col min="4092" max="4092" width="15.28515625" style="253" customWidth="1"/>
    <col min="4093" max="4093" width="1.140625" style="253" customWidth="1"/>
    <col min="4094" max="4101" width="12" style="253" customWidth="1"/>
    <col min="4102" max="4102" width="1.7109375" style="253" customWidth="1"/>
    <col min="4103" max="4104" width="9.140625" style="253"/>
    <col min="4105" max="4128" width="0" style="253" hidden="1" customWidth="1"/>
    <col min="4129" max="4345" width="9.140625" style="253"/>
    <col min="4346" max="4346" width="1.7109375" style="253" customWidth="1"/>
    <col min="4347" max="4347" width="33.42578125" style="253" customWidth="1"/>
    <col min="4348" max="4348" width="15.28515625" style="253" customWidth="1"/>
    <col min="4349" max="4349" width="1.140625" style="253" customWidth="1"/>
    <col min="4350" max="4357" width="12" style="253" customWidth="1"/>
    <col min="4358" max="4358" width="1.7109375" style="253" customWidth="1"/>
    <col min="4359" max="4360" width="9.140625" style="253"/>
    <col min="4361" max="4384" width="0" style="253" hidden="1" customWidth="1"/>
    <col min="4385" max="4601" width="9.140625" style="253"/>
    <col min="4602" max="4602" width="1.7109375" style="253" customWidth="1"/>
    <col min="4603" max="4603" width="33.42578125" style="253" customWidth="1"/>
    <col min="4604" max="4604" width="15.28515625" style="253" customWidth="1"/>
    <col min="4605" max="4605" width="1.140625" style="253" customWidth="1"/>
    <col min="4606" max="4613" width="12" style="253" customWidth="1"/>
    <col min="4614" max="4614" width="1.7109375" style="253" customWidth="1"/>
    <col min="4615" max="4616" width="9.140625" style="253"/>
    <col min="4617" max="4640" width="0" style="253" hidden="1" customWidth="1"/>
    <col min="4641" max="4857" width="9.140625" style="253"/>
    <col min="4858" max="4858" width="1.7109375" style="253" customWidth="1"/>
    <col min="4859" max="4859" width="33.42578125" style="253" customWidth="1"/>
    <col min="4860" max="4860" width="15.28515625" style="253" customWidth="1"/>
    <col min="4861" max="4861" width="1.140625" style="253" customWidth="1"/>
    <col min="4862" max="4869" width="12" style="253" customWidth="1"/>
    <col min="4870" max="4870" width="1.7109375" style="253" customWidth="1"/>
    <col min="4871" max="4872" width="9.140625" style="253"/>
    <col min="4873" max="4896" width="0" style="253" hidden="1" customWidth="1"/>
    <col min="4897" max="5113" width="9.140625" style="253"/>
    <col min="5114" max="5114" width="1.7109375" style="253" customWidth="1"/>
    <col min="5115" max="5115" width="33.42578125" style="253" customWidth="1"/>
    <col min="5116" max="5116" width="15.28515625" style="253" customWidth="1"/>
    <col min="5117" max="5117" width="1.140625" style="253" customWidth="1"/>
    <col min="5118" max="5125" width="12" style="253" customWidth="1"/>
    <col min="5126" max="5126" width="1.7109375" style="253" customWidth="1"/>
    <col min="5127" max="5128" width="9.140625" style="253"/>
    <col min="5129" max="5152" width="0" style="253" hidden="1" customWidth="1"/>
    <col min="5153" max="5369" width="9.140625" style="253"/>
    <col min="5370" max="5370" width="1.7109375" style="253" customWidth="1"/>
    <col min="5371" max="5371" width="33.42578125" style="253" customWidth="1"/>
    <col min="5372" max="5372" width="15.28515625" style="253" customWidth="1"/>
    <col min="5373" max="5373" width="1.140625" style="253" customWidth="1"/>
    <col min="5374" max="5381" width="12" style="253" customWidth="1"/>
    <col min="5382" max="5382" width="1.7109375" style="253" customWidth="1"/>
    <col min="5383" max="5384" width="9.140625" style="253"/>
    <col min="5385" max="5408" width="0" style="253" hidden="1" customWidth="1"/>
    <col min="5409" max="5625" width="9.140625" style="253"/>
    <col min="5626" max="5626" width="1.7109375" style="253" customWidth="1"/>
    <col min="5627" max="5627" width="33.42578125" style="253" customWidth="1"/>
    <col min="5628" max="5628" width="15.28515625" style="253" customWidth="1"/>
    <col min="5629" max="5629" width="1.140625" style="253" customWidth="1"/>
    <col min="5630" max="5637" width="12" style="253" customWidth="1"/>
    <col min="5638" max="5638" width="1.7109375" style="253" customWidth="1"/>
    <col min="5639" max="5640" width="9.140625" style="253"/>
    <col min="5641" max="5664" width="0" style="253" hidden="1" customWidth="1"/>
    <col min="5665" max="5881" width="9.140625" style="253"/>
    <col min="5882" max="5882" width="1.7109375" style="253" customWidth="1"/>
    <col min="5883" max="5883" width="33.42578125" style="253" customWidth="1"/>
    <col min="5884" max="5884" width="15.28515625" style="253" customWidth="1"/>
    <col min="5885" max="5885" width="1.140625" style="253" customWidth="1"/>
    <col min="5886" max="5893" width="12" style="253" customWidth="1"/>
    <col min="5894" max="5894" width="1.7109375" style="253" customWidth="1"/>
    <col min="5895" max="5896" width="9.140625" style="253"/>
    <col min="5897" max="5920" width="0" style="253" hidden="1" customWidth="1"/>
    <col min="5921" max="6137" width="9.140625" style="253"/>
    <col min="6138" max="6138" width="1.7109375" style="253" customWidth="1"/>
    <col min="6139" max="6139" width="33.42578125" style="253" customWidth="1"/>
    <col min="6140" max="6140" width="15.28515625" style="253" customWidth="1"/>
    <col min="6141" max="6141" width="1.140625" style="253" customWidth="1"/>
    <col min="6142" max="6149" width="12" style="253" customWidth="1"/>
    <col min="6150" max="6150" width="1.7109375" style="253" customWidth="1"/>
    <col min="6151" max="6152" width="9.140625" style="253"/>
    <col min="6153" max="6176" width="0" style="253" hidden="1" customWidth="1"/>
    <col min="6177" max="6393" width="9.140625" style="253"/>
    <col min="6394" max="6394" width="1.7109375" style="253" customWidth="1"/>
    <col min="6395" max="6395" width="33.42578125" style="253" customWidth="1"/>
    <col min="6396" max="6396" width="15.28515625" style="253" customWidth="1"/>
    <col min="6397" max="6397" width="1.140625" style="253" customWidth="1"/>
    <col min="6398" max="6405" width="12" style="253" customWidth="1"/>
    <col min="6406" max="6406" width="1.7109375" style="253" customWidth="1"/>
    <col min="6407" max="6408" width="9.140625" style="253"/>
    <col min="6409" max="6432" width="0" style="253" hidden="1" customWidth="1"/>
    <col min="6433" max="6649" width="9.140625" style="253"/>
    <col min="6650" max="6650" width="1.7109375" style="253" customWidth="1"/>
    <col min="6651" max="6651" width="33.42578125" style="253" customWidth="1"/>
    <col min="6652" max="6652" width="15.28515625" style="253" customWidth="1"/>
    <col min="6653" max="6653" width="1.140625" style="253" customWidth="1"/>
    <col min="6654" max="6661" width="12" style="253" customWidth="1"/>
    <col min="6662" max="6662" width="1.7109375" style="253" customWidth="1"/>
    <col min="6663" max="6664" width="9.140625" style="253"/>
    <col min="6665" max="6688" width="0" style="253" hidden="1" customWidth="1"/>
    <col min="6689" max="6905" width="9.140625" style="253"/>
    <col min="6906" max="6906" width="1.7109375" style="253" customWidth="1"/>
    <col min="6907" max="6907" width="33.42578125" style="253" customWidth="1"/>
    <col min="6908" max="6908" width="15.28515625" style="253" customWidth="1"/>
    <col min="6909" max="6909" width="1.140625" style="253" customWidth="1"/>
    <col min="6910" max="6917" width="12" style="253" customWidth="1"/>
    <col min="6918" max="6918" width="1.7109375" style="253" customWidth="1"/>
    <col min="6919" max="6920" width="9.140625" style="253"/>
    <col min="6921" max="6944" width="0" style="253" hidden="1" customWidth="1"/>
    <col min="6945" max="7161" width="9.140625" style="253"/>
    <col min="7162" max="7162" width="1.7109375" style="253" customWidth="1"/>
    <col min="7163" max="7163" width="33.42578125" style="253" customWidth="1"/>
    <col min="7164" max="7164" width="15.28515625" style="253" customWidth="1"/>
    <col min="7165" max="7165" width="1.140625" style="253" customWidth="1"/>
    <col min="7166" max="7173" width="12" style="253" customWidth="1"/>
    <col min="7174" max="7174" width="1.7109375" style="253" customWidth="1"/>
    <col min="7175" max="7176" width="9.140625" style="253"/>
    <col min="7177" max="7200" width="0" style="253" hidden="1" customWidth="1"/>
    <col min="7201" max="7417" width="9.140625" style="253"/>
    <col min="7418" max="7418" width="1.7109375" style="253" customWidth="1"/>
    <col min="7419" max="7419" width="33.42578125" style="253" customWidth="1"/>
    <col min="7420" max="7420" width="15.28515625" style="253" customWidth="1"/>
    <col min="7421" max="7421" width="1.140625" style="253" customWidth="1"/>
    <col min="7422" max="7429" width="12" style="253" customWidth="1"/>
    <col min="7430" max="7430" width="1.7109375" style="253" customWidth="1"/>
    <col min="7431" max="7432" width="9.140625" style="253"/>
    <col min="7433" max="7456" width="0" style="253" hidden="1" customWidth="1"/>
    <col min="7457" max="7673" width="9.140625" style="253"/>
    <col min="7674" max="7674" width="1.7109375" style="253" customWidth="1"/>
    <col min="7675" max="7675" width="33.42578125" style="253" customWidth="1"/>
    <col min="7676" max="7676" width="15.28515625" style="253" customWidth="1"/>
    <col min="7677" max="7677" width="1.140625" style="253" customWidth="1"/>
    <col min="7678" max="7685" width="12" style="253" customWidth="1"/>
    <col min="7686" max="7686" width="1.7109375" style="253" customWidth="1"/>
    <col min="7687" max="7688" width="9.140625" style="253"/>
    <col min="7689" max="7712" width="0" style="253" hidden="1" customWidth="1"/>
    <col min="7713" max="7929" width="9.140625" style="253"/>
    <col min="7930" max="7930" width="1.7109375" style="253" customWidth="1"/>
    <col min="7931" max="7931" width="33.42578125" style="253" customWidth="1"/>
    <col min="7932" max="7932" width="15.28515625" style="253" customWidth="1"/>
    <col min="7933" max="7933" width="1.140625" style="253" customWidth="1"/>
    <col min="7934" max="7941" width="12" style="253" customWidth="1"/>
    <col min="7942" max="7942" width="1.7109375" style="253" customWidth="1"/>
    <col min="7943" max="7944" width="9.140625" style="253"/>
    <col min="7945" max="7968" width="0" style="253" hidden="1" customWidth="1"/>
    <col min="7969" max="8185" width="9.140625" style="253"/>
    <col min="8186" max="8186" width="1.7109375" style="253" customWidth="1"/>
    <col min="8187" max="8187" width="33.42578125" style="253" customWidth="1"/>
    <col min="8188" max="8188" width="15.28515625" style="253" customWidth="1"/>
    <col min="8189" max="8189" width="1.140625" style="253" customWidth="1"/>
    <col min="8190" max="8197" width="12" style="253" customWidth="1"/>
    <col min="8198" max="8198" width="1.7109375" style="253" customWidth="1"/>
    <col min="8199" max="8200" width="9.140625" style="253"/>
    <col min="8201" max="8224" width="0" style="253" hidden="1" customWidth="1"/>
    <col min="8225" max="8441" width="9.140625" style="253"/>
    <col min="8442" max="8442" width="1.7109375" style="253" customWidth="1"/>
    <col min="8443" max="8443" width="33.42578125" style="253" customWidth="1"/>
    <col min="8444" max="8444" width="15.28515625" style="253" customWidth="1"/>
    <col min="8445" max="8445" width="1.140625" style="253" customWidth="1"/>
    <col min="8446" max="8453" width="12" style="253" customWidth="1"/>
    <col min="8454" max="8454" width="1.7109375" style="253" customWidth="1"/>
    <col min="8455" max="8456" width="9.140625" style="253"/>
    <col min="8457" max="8480" width="0" style="253" hidden="1" customWidth="1"/>
    <col min="8481" max="8697" width="9.140625" style="253"/>
    <col min="8698" max="8698" width="1.7109375" style="253" customWidth="1"/>
    <col min="8699" max="8699" width="33.42578125" style="253" customWidth="1"/>
    <col min="8700" max="8700" width="15.28515625" style="253" customWidth="1"/>
    <col min="8701" max="8701" width="1.140625" style="253" customWidth="1"/>
    <col min="8702" max="8709" width="12" style="253" customWidth="1"/>
    <col min="8710" max="8710" width="1.7109375" style="253" customWidth="1"/>
    <col min="8711" max="8712" width="9.140625" style="253"/>
    <col min="8713" max="8736" width="0" style="253" hidden="1" customWidth="1"/>
    <col min="8737" max="8953" width="9.140625" style="253"/>
    <col min="8954" max="8954" width="1.7109375" style="253" customWidth="1"/>
    <col min="8955" max="8955" width="33.42578125" style="253" customWidth="1"/>
    <col min="8956" max="8956" width="15.28515625" style="253" customWidth="1"/>
    <col min="8957" max="8957" width="1.140625" style="253" customWidth="1"/>
    <col min="8958" max="8965" width="12" style="253" customWidth="1"/>
    <col min="8966" max="8966" width="1.7109375" style="253" customWidth="1"/>
    <col min="8967" max="8968" width="9.140625" style="253"/>
    <col min="8969" max="8992" width="0" style="253" hidden="1" customWidth="1"/>
    <col min="8993" max="9209" width="9.140625" style="253"/>
    <col min="9210" max="9210" width="1.7109375" style="253" customWidth="1"/>
    <col min="9211" max="9211" width="33.42578125" style="253" customWidth="1"/>
    <col min="9212" max="9212" width="15.28515625" style="253" customWidth="1"/>
    <col min="9213" max="9213" width="1.140625" style="253" customWidth="1"/>
    <col min="9214" max="9221" width="12" style="253" customWidth="1"/>
    <col min="9222" max="9222" width="1.7109375" style="253" customWidth="1"/>
    <col min="9223" max="9224" width="9.140625" style="253"/>
    <col min="9225" max="9248" width="0" style="253" hidden="1" customWidth="1"/>
    <col min="9249" max="9465" width="9.140625" style="253"/>
    <col min="9466" max="9466" width="1.7109375" style="253" customWidth="1"/>
    <col min="9467" max="9467" width="33.42578125" style="253" customWidth="1"/>
    <col min="9468" max="9468" width="15.28515625" style="253" customWidth="1"/>
    <col min="9469" max="9469" width="1.140625" style="253" customWidth="1"/>
    <col min="9470" max="9477" width="12" style="253" customWidth="1"/>
    <col min="9478" max="9478" width="1.7109375" style="253" customWidth="1"/>
    <col min="9479" max="9480" width="9.140625" style="253"/>
    <col min="9481" max="9504" width="0" style="253" hidden="1" customWidth="1"/>
    <col min="9505" max="9721" width="9.140625" style="253"/>
    <col min="9722" max="9722" width="1.7109375" style="253" customWidth="1"/>
    <col min="9723" max="9723" width="33.42578125" style="253" customWidth="1"/>
    <col min="9724" max="9724" width="15.28515625" style="253" customWidth="1"/>
    <col min="9725" max="9725" width="1.140625" style="253" customWidth="1"/>
    <col min="9726" max="9733" width="12" style="253" customWidth="1"/>
    <col min="9734" max="9734" width="1.7109375" style="253" customWidth="1"/>
    <col min="9735" max="9736" width="9.140625" style="253"/>
    <col min="9737" max="9760" width="0" style="253" hidden="1" customWidth="1"/>
    <col min="9761" max="9977" width="9.140625" style="253"/>
    <col min="9978" max="9978" width="1.7109375" style="253" customWidth="1"/>
    <col min="9979" max="9979" width="33.42578125" style="253" customWidth="1"/>
    <col min="9980" max="9980" width="15.28515625" style="253" customWidth="1"/>
    <col min="9981" max="9981" width="1.140625" style="253" customWidth="1"/>
    <col min="9982" max="9989" width="12" style="253" customWidth="1"/>
    <col min="9990" max="9990" width="1.7109375" style="253" customWidth="1"/>
    <col min="9991" max="9992" width="9.140625" style="253"/>
    <col min="9993" max="10016" width="0" style="253" hidden="1" customWidth="1"/>
    <col min="10017" max="10233" width="9.140625" style="253"/>
    <col min="10234" max="10234" width="1.7109375" style="253" customWidth="1"/>
    <col min="10235" max="10235" width="33.42578125" style="253" customWidth="1"/>
    <col min="10236" max="10236" width="15.28515625" style="253" customWidth="1"/>
    <col min="10237" max="10237" width="1.140625" style="253" customWidth="1"/>
    <col min="10238" max="10245" width="12" style="253" customWidth="1"/>
    <col min="10246" max="10246" width="1.7109375" style="253" customWidth="1"/>
    <col min="10247" max="10248" width="9.140625" style="253"/>
    <col min="10249" max="10272" width="0" style="253" hidden="1" customWidth="1"/>
    <col min="10273" max="10489" width="9.140625" style="253"/>
    <col min="10490" max="10490" width="1.7109375" style="253" customWidth="1"/>
    <col min="10491" max="10491" width="33.42578125" style="253" customWidth="1"/>
    <col min="10492" max="10492" width="15.28515625" style="253" customWidth="1"/>
    <col min="10493" max="10493" width="1.140625" style="253" customWidth="1"/>
    <col min="10494" max="10501" width="12" style="253" customWidth="1"/>
    <col min="10502" max="10502" width="1.7109375" style="253" customWidth="1"/>
    <col min="10503" max="10504" width="9.140625" style="253"/>
    <col min="10505" max="10528" width="0" style="253" hidden="1" customWidth="1"/>
    <col min="10529" max="10745" width="9.140625" style="253"/>
    <col min="10746" max="10746" width="1.7109375" style="253" customWidth="1"/>
    <col min="10747" max="10747" width="33.42578125" style="253" customWidth="1"/>
    <col min="10748" max="10748" width="15.28515625" style="253" customWidth="1"/>
    <col min="10749" max="10749" width="1.140625" style="253" customWidth="1"/>
    <col min="10750" max="10757" width="12" style="253" customWidth="1"/>
    <col min="10758" max="10758" width="1.7109375" style="253" customWidth="1"/>
    <col min="10759" max="10760" width="9.140625" style="253"/>
    <col min="10761" max="10784" width="0" style="253" hidden="1" customWidth="1"/>
    <col min="10785" max="11001" width="9.140625" style="253"/>
    <col min="11002" max="11002" width="1.7109375" style="253" customWidth="1"/>
    <col min="11003" max="11003" width="33.42578125" style="253" customWidth="1"/>
    <col min="11004" max="11004" width="15.28515625" style="253" customWidth="1"/>
    <col min="11005" max="11005" width="1.140625" style="253" customWidth="1"/>
    <col min="11006" max="11013" width="12" style="253" customWidth="1"/>
    <col min="11014" max="11014" width="1.7109375" style="253" customWidth="1"/>
    <col min="11015" max="11016" width="9.140625" style="253"/>
    <col min="11017" max="11040" width="0" style="253" hidden="1" customWidth="1"/>
    <col min="11041" max="11257" width="9.140625" style="253"/>
    <col min="11258" max="11258" width="1.7109375" style="253" customWidth="1"/>
    <col min="11259" max="11259" width="33.42578125" style="253" customWidth="1"/>
    <col min="11260" max="11260" width="15.28515625" style="253" customWidth="1"/>
    <col min="11261" max="11261" width="1.140625" style="253" customWidth="1"/>
    <col min="11262" max="11269" width="12" style="253" customWidth="1"/>
    <col min="11270" max="11270" width="1.7109375" style="253" customWidth="1"/>
    <col min="11271" max="11272" width="9.140625" style="253"/>
    <col min="11273" max="11296" width="0" style="253" hidden="1" customWidth="1"/>
    <col min="11297" max="11513" width="9.140625" style="253"/>
    <col min="11514" max="11514" width="1.7109375" style="253" customWidth="1"/>
    <col min="11515" max="11515" width="33.42578125" style="253" customWidth="1"/>
    <col min="11516" max="11516" width="15.28515625" style="253" customWidth="1"/>
    <col min="11517" max="11517" width="1.140625" style="253" customWidth="1"/>
    <col min="11518" max="11525" width="12" style="253" customWidth="1"/>
    <col min="11526" max="11526" width="1.7109375" style="253" customWidth="1"/>
    <col min="11527" max="11528" width="9.140625" style="253"/>
    <col min="11529" max="11552" width="0" style="253" hidden="1" customWidth="1"/>
    <col min="11553" max="11769" width="9.140625" style="253"/>
    <col min="11770" max="11770" width="1.7109375" style="253" customWidth="1"/>
    <col min="11771" max="11771" width="33.42578125" style="253" customWidth="1"/>
    <col min="11772" max="11772" width="15.28515625" style="253" customWidth="1"/>
    <col min="11773" max="11773" width="1.140625" style="253" customWidth="1"/>
    <col min="11774" max="11781" width="12" style="253" customWidth="1"/>
    <col min="11782" max="11782" width="1.7109375" style="253" customWidth="1"/>
    <col min="11783" max="11784" width="9.140625" style="253"/>
    <col min="11785" max="11808" width="0" style="253" hidden="1" customWidth="1"/>
    <col min="11809" max="12025" width="9.140625" style="253"/>
    <col min="12026" max="12026" width="1.7109375" style="253" customWidth="1"/>
    <col min="12027" max="12027" width="33.42578125" style="253" customWidth="1"/>
    <col min="12028" max="12028" width="15.28515625" style="253" customWidth="1"/>
    <col min="12029" max="12029" width="1.140625" style="253" customWidth="1"/>
    <col min="12030" max="12037" width="12" style="253" customWidth="1"/>
    <col min="12038" max="12038" width="1.7109375" style="253" customWidth="1"/>
    <col min="12039" max="12040" width="9.140625" style="253"/>
    <col min="12041" max="12064" width="0" style="253" hidden="1" customWidth="1"/>
    <col min="12065" max="12281" width="9.140625" style="253"/>
    <col min="12282" max="12282" width="1.7109375" style="253" customWidth="1"/>
    <col min="12283" max="12283" width="33.42578125" style="253" customWidth="1"/>
    <col min="12284" max="12284" width="15.28515625" style="253" customWidth="1"/>
    <col min="12285" max="12285" width="1.140625" style="253" customWidth="1"/>
    <col min="12286" max="12293" width="12" style="253" customWidth="1"/>
    <col min="12294" max="12294" width="1.7109375" style="253" customWidth="1"/>
    <col min="12295" max="12296" width="9.140625" style="253"/>
    <col min="12297" max="12320" width="0" style="253" hidden="1" customWidth="1"/>
    <col min="12321" max="12537" width="9.140625" style="253"/>
    <col min="12538" max="12538" width="1.7109375" style="253" customWidth="1"/>
    <col min="12539" max="12539" width="33.42578125" style="253" customWidth="1"/>
    <col min="12540" max="12540" width="15.28515625" style="253" customWidth="1"/>
    <col min="12541" max="12541" width="1.140625" style="253" customWidth="1"/>
    <col min="12542" max="12549" width="12" style="253" customWidth="1"/>
    <col min="12550" max="12550" width="1.7109375" style="253" customWidth="1"/>
    <col min="12551" max="12552" width="9.140625" style="253"/>
    <col min="12553" max="12576" width="0" style="253" hidden="1" customWidth="1"/>
    <col min="12577" max="12793" width="9.140625" style="253"/>
    <col min="12794" max="12794" width="1.7109375" style="253" customWidth="1"/>
    <col min="12795" max="12795" width="33.42578125" style="253" customWidth="1"/>
    <col min="12796" max="12796" width="15.28515625" style="253" customWidth="1"/>
    <col min="12797" max="12797" width="1.140625" style="253" customWidth="1"/>
    <col min="12798" max="12805" width="12" style="253" customWidth="1"/>
    <col min="12806" max="12806" width="1.7109375" style="253" customWidth="1"/>
    <col min="12807" max="12808" width="9.140625" style="253"/>
    <col min="12809" max="12832" width="0" style="253" hidden="1" customWidth="1"/>
    <col min="12833" max="13049" width="9.140625" style="253"/>
    <col min="13050" max="13050" width="1.7109375" style="253" customWidth="1"/>
    <col min="13051" max="13051" width="33.42578125" style="253" customWidth="1"/>
    <col min="13052" max="13052" width="15.28515625" style="253" customWidth="1"/>
    <col min="13053" max="13053" width="1.140625" style="253" customWidth="1"/>
    <col min="13054" max="13061" width="12" style="253" customWidth="1"/>
    <col min="13062" max="13062" width="1.7109375" style="253" customWidth="1"/>
    <col min="13063" max="13064" width="9.140625" style="253"/>
    <col min="13065" max="13088" width="0" style="253" hidden="1" customWidth="1"/>
    <col min="13089" max="13305" width="9.140625" style="253"/>
    <col min="13306" max="13306" width="1.7109375" style="253" customWidth="1"/>
    <col min="13307" max="13307" width="33.42578125" style="253" customWidth="1"/>
    <col min="13308" max="13308" width="15.28515625" style="253" customWidth="1"/>
    <col min="13309" max="13309" width="1.140625" style="253" customWidth="1"/>
    <col min="13310" max="13317" width="12" style="253" customWidth="1"/>
    <col min="13318" max="13318" width="1.7109375" style="253" customWidth="1"/>
    <col min="13319" max="13320" width="9.140625" style="253"/>
    <col min="13321" max="13344" width="0" style="253" hidden="1" customWidth="1"/>
    <col min="13345" max="13561" width="9.140625" style="253"/>
    <col min="13562" max="13562" width="1.7109375" style="253" customWidth="1"/>
    <col min="13563" max="13563" width="33.42578125" style="253" customWidth="1"/>
    <col min="13564" max="13564" width="15.28515625" style="253" customWidth="1"/>
    <col min="13565" max="13565" width="1.140625" style="253" customWidth="1"/>
    <col min="13566" max="13573" width="12" style="253" customWidth="1"/>
    <col min="13574" max="13574" width="1.7109375" style="253" customWidth="1"/>
    <col min="13575" max="13576" width="9.140625" style="253"/>
    <col min="13577" max="13600" width="0" style="253" hidden="1" customWidth="1"/>
    <col min="13601" max="13817" width="9.140625" style="253"/>
    <col min="13818" max="13818" width="1.7109375" style="253" customWidth="1"/>
    <col min="13819" max="13819" width="33.42578125" style="253" customWidth="1"/>
    <col min="13820" max="13820" width="15.28515625" style="253" customWidth="1"/>
    <col min="13821" max="13821" width="1.140625" style="253" customWidth="1"/>
    <col min="13822" max="13829" width="12" style="253" customWidth="1"/>
    <col min="13830" max="13830" width="1.7109375" style="253" customWidth="1"/>
    <col min="13831" max="13832" width="9.140625" style="253"/>
    <col min="13833" max="13856" width="0" style="253" hidden="1" customWidth="1"/>
    <col min="13857" max="14073" width="9.140625" style="253"/>
    <col min="14074" max="14074" width="1.7109375" style="253" customWidth="1"/>
    <col min="14075" max="14075" width="33.42578125" style="253" customWidth="1"/>
    <col min="14076" max="14076" width="15.28515625" style="253" customWidth="1"/>
    <col min="14077" max="14077" width="1.140625" style="253" customWidth="1"/>
    <col min="14078" max="14085" width="12" style="253" customWidth="1"/>
    <col min="14086" max="14086" width="1.7109375" style="253" customWidth="1"/>
    <col min="14087" max="14088" width="9.140625" style="253"/>
    <col min="14089" max="14112" width="0" style="253" hidden="1" customWidth="1"/>
    <col min="14113" max="14329" width="9.140625" style="253"/>
    <col min="14330" max="14330" width="1.7109375" style="253" customWidth="1"/>
    <col min="14331" max="14331" width="33.42578125" style="253" customWidth="1"/>
    <col min="14332" max="14332" width="15.28515625" style="253" customWidth="1"/>
    <col min="14333" max="14333" width="1.140625" style="253" customWidth="1"/>
    <col min="14334" max="14341" width="12" style="253" customWidth="1"/>
    <col min="14342" max="14342" width="1.7109375" style="253" customWidth="1"/>
    <col min="14343" max="14344" width="9.140625" style="253"/>
    <col min="14345" max="14368" width="0" style="253" hidden="1" customWidth="1"/>
    <col min="14369" max="14585" width="9.140625" style="253"/>
    <col min="14586" max="14586" width="1.7109375" style="253" customWidth="1"/>
    <col min="14587" max="14587" width="33.42578125" style="253" customWidth="1"/>
    <col min="14588" max="14588" width="15.28515625" style="253" customWidth="1"/>
    <col min="14589" max="14589" width="1.140625" style="253" customWidth="1"/>
    <col min="14590" max="14597" width="12" style="253" customWidth="1"/>
    <col min="14598" max="14598" width="1.7109375" style="253" customWidth="1"/>
    <col min="14599" max="14600" width="9.140625" style="253"/>
    <col min="14601" max="14624" width="0" style="253" hidden="1" customWidth="1"/>
    <col min="14625" max="14841" width="9.140625" style="253"/>
    <col min="14842" max="14842" width="1.7109375" style="253" customWidth="1"/>
    <col min="14843" max="14843" width="33.42578125" style="253" customWidth="1"/>
    <col min="14844" max="14844" width="15.28515625" style="253" customWidth="1"/>
    <col min="14845" max="14845" width="1.140625" style="253" customWidth="1"/>
    <col min="14846" max="14853" width="12" style="253" customWidth="1"/>
    <col min="14854" max="14854" width="1.7109375" style="253" customWidth="1"/>
    <col min="14855" max="14856" width="9.140625" style="253"/>
    <col min="14857" max="14880" width="0" style="253" hidden="1" customWidth="1"/>
    <col min="14881" max="15097" width="9.140625" style="253"/>
    <col min="15098" max="15098" width="1.7109375" style="253" customWidth="1"/>
    <col min="15099" max="15099" width="33.42578125" style="253" customWidth="1"/>
    <col min="15100" max="15100" width="15.28515625" style="253" customWidth="1"/>
    <col min="15101" max="15101" width="1.140625" style="253" customWidth="1"/>
    <col min="15102" max="15109" width="12" style="253" customWidth="1"/>
    <col min="15110" max="15110" width="1.7109375" style="253" customWidth="1"/>
    <col min="15111" max="15112" width="9.140625" style="253"/>
    <col min="15113" max="15136" width="0" style="253" hidden="1" customWidth="1"/>
    <col min="15137" max="15353" width="9.140625" style="253"/>
    <col min="15354" max="15354" width="1.7109375" style="253" customWidth="1"/>
    <col min="15355" max="15355" width="33.42578125" style="253" customWidth="1"/>
    <col min="15356" max="15356" width="15.28515625" style="253" customWidth="1"/>
    <col min="15357" max="15357" width="1.140625" style="253" customWidth="1"/>
    <col min="15358" max="15365" width="12" style="253" customWidth="1"/>
    <col min="15366" max="15366" width="1.7109375" style="253" customWidth="1"/>
    <col min="15367" max="15368" width="9.140625" style="253"/>
    <col min="15369" max="15392" width="0" style="253" hidden="1" customWidth="1"/>
    <col min="15393" max="15609" width="9.140625" style="253"/>
    <col min="15610" max="15610" width="1.7109375" style="253" customWidth="1"/>
    <col min="15611" max="15611" width="33.42578125" style="253" customWidth="1"/>
    <col min="15612" max="15612" width="15.28515625" style="253" customWidth="1"/>
    <col min="15613" max="15613" width="1.140625" style="253" customWidth="1"/>
    <col min="15614" max="15621" width="12" style="253" customWidth="1"/>
    <col min="15622" max="15622" width="1.7109375" style="253" customWidth="1"/>
    <col min="15623" max="15624" width="9.140625" style="253"/>
    <col min="15625" max="15648" width="0" style="253" hidden="1" customWidth="1"/>
    <col min="15649" max="15865" width="9.140625" style="253"/>
    <col min="15866" max="15866" width="1.7109375" style="253" customWidth="1"/>
    <col min="15867" max="15867" width="33.42578125" style="253" customWidth="1"/>
    <col min="15868" max="15868" width="15.28515625" style="253" customWidth="1"/>
    <col min="15869" max="15869" width="1.140625" style="253" customWidth="1"/>
    <col min="15870" max="15877" width="12" style="253" customWidth="1"/>
    <col min="15878" max="15878" width="1.7109375" style="253" customWidth="1"/>
    <col min="15879" max="15880" width="9.140625" style="253"/>
    <col min="15881" max="15904" width="0" style="253" hidden="1" customWidth="1"/>
    <col min="15905" max="16121" width="9.140625" style="253"/>
    <col min="16122" max="16122" width="1.7109375" style="253" customWidth="1"/>
    <col min="16123" max="16123" width="33.42578125" style="253" customWidth="1"/>
    <col min="16124" max="16124" width="15.28515625" style="253" customWidth="1"/>
    <col min="16125" max="16125" width="1.140625" style="253" customWidth="1"/>
    <col min="16126" max="16133" width="12" style="253" customWidth="1"/>
    <col min="16134" max="16134" width="1.7109375" style="253" customWidth="1"/>
    <col min="16135" max="16136" width="9.140625" style="253"/>
    <col min="16137" max="16160" width="0" style="253" hidden="1" customWidth="1"/>
    <col min="16161" max="16384" width="9.140625" style="253"/>
  </cols>
  <sheetData>
    <row r="1" spans="2:37" s="239" customFormat="1" ht="25.5" customHeight="1">
      <c r="B1" s="232"/>
      <c r="C1" s="233" t="s">
        <v>163</v>
      </c>
      <c r="D1" s="234"/>
      <c r="E1" s="235"/>
      <c r="F1" s="236"/>
      <c r="G1" s="236"/>
      <c r="H1" s="236"/>
      <c r="I1" s="236"/>
      <c r="J1" s="236"/>
      <c r="K1" s="236"/>
      <c r="L1" s="236"/>
      <c r="M1" s="236"/>
      <c r="N1" s="236"/>
      <c r="O1" s="236"/>
      <c r="P1" s="236"/>
      <c r="Q1" s="235"/>
      <c r="R1" s="235"/>
      <c r="S1" s="235"/>
      <c r="T1" s="235"/>
      <c r="U1" s="235"/>
      <c r="V1" s="235"/>
      <c r="W1" s="235"/>
      <c r="X1" s="237"/>
      <c r="Y1" s="238"/>
      <c r="Z1" s="238"/>
      <c r="AA1" s="238"/>
      <c r="AB1" s="238"/>
      <c r="AC1" s="238"/>
      <c r="AD1" s="238"/>
      <c r="AE1" s="238"/>
      <c r="AF1" s="238"/>
      <c r="AG1" s="238"/>
    </row>
    <row r="2" spans="2:37" s="247" customFormat="1">
      <c r="B2" s="240"/>
      <c r="C2" s="241"/>
      <c r="D2" s="241"/>
      <c r="E2" s="242"/>
      <c r="F2" s="243"/>
      <c r="G2" s="243"/>
      <c r="H2" s="243"/>
      <c r="I2" s="243"/>
      <c r="J2" s="243"/>
      <c r="K2" s="243"/>
      <c r="L2" s="243"/>
      <c r="M2" s="243"/>
      <c r="N2" s="243"/>
      <c r="O2" s="243"/>
      <c r="P2" s="243"/>
      <c r="Q2" s="244"/>
      <c r="R2" s="241"/>
      <c r="S2" s="245"/>
      <c r="T2" s="245"/>
      <c r="U2" s="245"/>
      <c r="V2" s="245"/>
      <c r="W2" s="241"/>
      <c r="X2" s="241"/>
      <c r="Y2" s="246"/>
      <c r="Z2" s="241"/>
      <c r="AA2" s="241"/>
      <c r="AB2" s="241"/>
      <c r="AC2" s="241"/>
      <c r="AD2" s="241"/>
      <c r="AE2" s="241"/>
      <c r="AF2" s="241"/>
      <c r="AG2" s="241"/>
    </row>
    <row r="3" spans="2:37" s="247" customFormat="1">
      <c r="B3" s="240"/>
      <c r="C3" s="248" t="str">
        <f>'GTO Multi Year MAR'!C3</f>
        <v>Date</v>
      </c>
      <c r="D3" s="249">
        <f>'GTO Multi Year MAR'!D3</f>
        <v>43040</v>
      </c>
      <c r="E3" s="242"/>
      <c r="F3" s="250"/>
      <c r="G3" s="250"/>
      <c r="H3" s="250"/>
      <c r="I3" s="250"/>
      <c r="J3" s="251"/>
      <c r="K3" s="251"/>
      <c r="L3" s="251"/>
      <c r="M3" s="251"/>
      <c r="N3" s="251"/>
      <c r="O3" s="251"/>
      <c r="P3" s="250"/>
      <c r="R3" s="252"/>
      <c r="S3" s="241" t="s">
        <v>197</v>
      </c>
      <c r="T3" s="251"/>
      <c r="U3" s="251"/>
      <c r="V3" s="251"/>
      <c r="W3" s="251"/>
      <c r="X3" s="251"/>
      <c r="Y3" s="246"/>
      <c r="Z3" s="241"/>
      <c r="AA3" s="241"/>
      <c r="AB3" s="241"/>
      <c r="AC3" s="241"/>
      <c r="AD3" s="241"/>
      <c r="AE3" s="241"/>
      <c r="AF3" s="241"/>
      <c r="AG3" s="241"/>
    </row>
    <row r="4" spans="2:37" s="240" customFormat="1">
      <c r="C4" s="253"/>
      <c r="D4" s="253"/>
      <c r="E4" s="254"/>
      <c r="F4" s="255"/>
      <c r="G4" s="255"/>
      <c r="H4" s="255"/>
      <c r="I4" s="255"/>
      <c r="J4" s="255"/>
      <c r="K4" s="255"/>
      <c r="L4" s="255"/>
      <c r="M4" s="255"/>
      <c r="N4" s="255"/>
      <c r="O4" s="255"/>
      <c r="P4" s="255"/>
      <c r="Q4" s="253"/>
      <c r="R4" s="256">
        <v>66.894000000000005</v>
      </c>
      <c r="S4" s="257" t="s">
        <v>199</v>
      </c>
      <c r="T4" s="257"/>
      <c r="U4" s="257"/>
      <c r="V4" s="257"/>
      <c r="W4" s="253"/>
      <c r="X4" s="253"/>
      <c r="Y4" s="258"/>
      <c r="Z4" s="253"/>
      <c r="AA4" s="253"/>
      <c r="AB4" s="253"/>
      <c r="AC4" s="253"/>
      <c r="AD4" s="253"/>
      <c r="AE4" s="253"/>
      <c r="AF4" s="253"/>
      <c r="AG4" s="253"/>
    </row>
    <row r="5" spans="2:37" s="240" customFormat="1">
      <c r="C5" s="253"/>
      <c r="D5" s="253"/>
      <c r="E5" s="254"/>
      <c r="F5" s="255"/>
      <c r="G5" s="255"/>
      <c r="H5" s="255"/>
      <c r="I5" s="255"/>
      <c r="J5" s="255"/>
      <c r="K5" s="400"/>
      <c r="L5" s="255"/>
      <c r="M5" s="255"/>
      <c r="N5" s="255"/>
      <c r="O5" s="255"/>
      <c r="P5" s="255"/>
      <c r="Q5" s="253"/>
      <c r="R5" s="253"/>
      <c r="S5" s="257"/>
      <c r="T5" s="257"/>
      <c r="U5" s="257"/>
      <c r="V5" s="257"/>
      <c r="W5" s="253"/>
      <c r="X5" s="253"/>
      <c r="Y5" s="258"/>
      <c r="Z5" s="253"/>
      <c r="AA5" s="253"/>
      <c r="AB5" s="253"/>
      <c r="AC5" s="253"/>
      <c r="AD5" s="253"/>
      <c r="AE5" s="253"/>
      <c r="AF5" s="253"/>
      <c r="AG5" s="253"/>
    </row>
    <row r="6" spans="2:37">
      <c r="C6" s="259"/>
      <c r="D6" s="260" t="s">
        <v>41</v>
      </c>
      <c r="E6" s="261"/>
      <c r="F6" s="465">
        <f>D3</f>
        <v>43040</v>
      </c>
      <c r="G6" s="465"/>
      <c r="H6" s="465"/>
      <c r="I6" s="465"/>
      <c r="J6" s="465"/>
      <c r="K6" s="465"/>
      <c r="L6" s="465"/>
      <c r="M6" s="465"/>
      <c r="N6" s="465"/>
      <c r="O6" s="421"/>
      <c r="P6" s="263"/>
      <c r="Q6" s="264">
        <f>'GTO Multi Year MAR'!Q7</f>
        <v>42856</v>
      </c>
      <c r="R6" s="265"/>
      <c r="S6" s="265"/>
      <c r="T6" s="265"/>
      <c r="U6" s="265"/>
      <c r="V6" s="265"/>
      <c r="W6" s="265"/>
      <c r="X6" s="266"/>
      <c r="Y6" s="267"/>
      <c r="Z6" s="268"/>
      <c r="AA6" s="263"/>
      <c r="AB6" s="263"/>
      <c r="AC6" s="263"/>
      <c r="AD6" s="263"/>
      <c r="AE6" s="263"/>
      <c r="AF6" s="263"/>
      <c r="AG6" s="269"/>
      <c r="AI6" s="268" t="s">
        <v>215</v>
      </c>
      <c r="AK6" s="270" t="s">
        <v>202</v>
      </c>
    </row>
    <row r="7" spans="2:37" s="281" customFormat="1" ht="38.25">
      <c r="B7" s="271"/>
      <c r="C7" s="272" t="s">
        <v>195</v>
      </c>
      <c r="D7" s="273"/>
      <c r="E7" s="273"/>
      <c r="F7" s="274" t="s">
        <v>42</v>
      </c>
      <c r="G7" s="275" t="s">
        <v>162</v>
      </c>
      <c r="H7" s="275" t="s">
        <v>162</v>
      </c>
      <c r="I7" s="275" t="s">
        <v>162</v>
      </c>
      <c r="J7" s="275" t="s">
        <v>162</v>
      </c>
      <c r="K7" s="275" t="s">
        <v>233</v>
      </c>
      <c r="L7" s="275" t="s">
        <v>193</v>
      </c>
      <c r="M7" s="275" t="s">
        <v>193</v>
      </c>
      <c r="N7" s="276" t="s">
        <v>193</v>
      </c>
      <c r="O7" s="276" t="s">
        <v>193</v>
      </c>
      <c r="P7" s="277"/>
      <c r="Q7" s="275" t="s">
        <v>162</v>
      </c>
      <c r="R7" s="275" t="s">
        <v>162</v>
      </c>
      <c r="S7" s="275" t="s">
        <v>162</v>
      </c>
      <c r="T7" s="275" t="s">
        <v>233</v>
      </c>
      <c r="U7" s="275" t="s">
        <v>227</v>
      </c>
      <c r="V7" s="275" t="s">
        <v>193</v>
      </c>
      <c r="W7" s="275" t="s">
        <v>193</v>
      </c>
      <c r="X7" s="276" t="s">
        <v>193</v>
      </c>
      <c r="Y7" s="278"/>
      <c r="Z7" s="279"/>
      <c r="AA7" s="275"/>
      <c r="AB7" s="275"/>
      <c r="AC7" s="275"/>
      <c r="AD7" s="275"/>
      <c r="AE7" s="275"/>
      <c r="AF7" s="275"/>
      <c r="AG7" s="280"/>
      <c r="AI7" s="282"/>
      <c r="AK7" s="282"/>
    </row>
    <row r="8" spans="2:37">
      <c r="C8" s="283"/>
      <c r="D8" s="257"/>
      <c r="E8" s="284"/>
      <c r="F8" s="285"/>
      <c r="G8" s="286" t="s">
        <v>2</v>
      </c>
      <c r="H8" s="286" t="s">
        <v>3</v>
      </c>
      <c r="I8" s="286" t="s">
        <v>4</v>
      </c>
      <c r="J8" s="286" t="s">
        <v>5</v>
      </c>
      <c r="K8" s="286" t="s">
        <v>6</v>
      </c>
      <c r="L8" s="286" t="s">
        <v>7</v>
      </c>
      <c r="M8" s="286" t="s">
        <v>8</v>
      </c>
      <c r="N8" s="286" t="s">
        <v>9</v>
      </c>
      <c r="O8" s="286" t="s">
        <v>238</v>
      </c>
      <c r="P8" s="287"/>
      <c r="Q8" s="286" t="s">
        <v>2</v>
      </c>
      <c r="R8" s="286" t="s">
        <v>3</v>
      </c>
      <c r="S8" s="286" t="s">
        <v>4</v>
      </c>
      <c r="T8" s="286" t="s">
        <v>5</v>
      </c>
      <c r="U8" s="286" t="s">
        <v>6</v>
      </c>
      <c r="V8" s="286" t="s">
        <v>7</v>
      </c>
      <c r="W8" s="286" t="s">
        <v>8</v>
      </c>
      <c r="X8" s="286" t="s">
        <v>9</v>
      </c>
      <c r="Y8" s="288"/>
      <c r="Z8" s="289" t="s">
        <v>2</v>
      </c>
      <c r="AA8" s="286" t="s">
        <v>3</v>
      </c>
      <c r="AB8" s="286" t="s">
        <v>4</v>
      </c>
      <c r="AC8" s="286" t="s">
        <v>5</v>
      </c>
      <c r="AD8" s="286" t="s">
        <v>6</v>
      </c>
      <c r="AE8" s="286" t="s">
        <v>7</v>
      </c>
      <c r="AF8" s="286" t="s">
        <v>8</v>
      </c>
      <c r="AG8" s="290" t="s">
        <v>9</v>
      </c>
      <c r="AI8" s="291"/>
      <c r="AK8" s="291"/>
    </row>
    <row r="9" spans="2:37">
      <c r="C9" s="283"/>
      <c r="D9" s="257"/>
      <c r="E9" s="284"/>
      <c r="F9" s="285"/>
      <c r="G9" s="292" t="s">
        <v>10</v>
      </c>
      <c r="H9" s="292" t="s">
        <v>11</v>
      </c>
      <c r="I9" s="292" t="s">
        <v>12</v>
      </c>
      <c r="J9" s="292" t="s">
        <v>13</v>
      </c>
      <c r="K9" s="292" t="s">
        <v>14</v>
      </c>
      <c r="L9" s="292" t="s">
        <v>15</v>
      </c>
      <c r="M9" s="292" t="s">
        <v>16</v>
      </c>
      <c r="N9" s="292" t="s">
        <v>17</v>
      </c>
      <c r="O9" s="292" t="s">
        <v>239</v>
      </c>
      <c r="P9" s="287"/>
      <c r="Q9" s="292" t="s">
        <v>10</v>
      </c>
      <c r="R9" s="292" t="s">
        <v>11</v>
      </c>
      <c r="S9" s="292" t="s">
        <v>12</v>
      </c>
      <c r="T9" s="292" t="s">
        <v>13</v>
      </c>
      <c r="U9" s="292" t="s">
        <v>14</v>
      </c>
      <c r="V9" s="292" t="s">
        <v>15</v>
      </c>
      <c r="W9" s="292" t="s">
        <v>16</v>
      </c>
      <c r="X9" s="292" t="s">
        <v>17</v>
      </c>
      <c r="Y9" s="293"/>
      <c r="Z9" s="294" t="s">
        <v>10</v>
      </c>
      <c r="AA9" s="292" t="s">
        <v>11</v>
      </c>
      <c r="AB9" s="292" t="s">
        <v>12</v>
      </c>
      <c r="AC9" s="292" t="s">
        <v>13</v>
      </c>
      <c r="AD9" s="292" t="s">
        <v>14</v>
      </c>
      <c r="AE9" s="292" t="s">
        <v>15</v>
      </c>
      <c r="AF9" s="292" t="s">
        <v>16</v>
      </c>
      <c r="AG9" s="295" t="s">
        <v>17</v>
      </c>
      <c r="AI9" s="291"/>
      <c r="AK9" s="291"/>
    </row>
    <row r="10" spans="2:37">
      <c r="C10" s="296" t="s">
        <v>19</v>
      </c>
      <c r="D10" s="297"/>
      <c r="E10" s="298"/>
      <c r="F10" s="299"/>
      <c r="G10" s="297"/>
      <c r="H10" s="297"/>
      <c r="I10" s="297"/>
      <c r="J10" s="297"/>
      <c r="K10" s="297"/>
      <c r="L10" s="297"/>
      <c r="M10" s="297"/>
      <c r="N10" s="297"/>
      <c r="O10" s="297"/>
      <c r="P10" s="287"/>
      <c r="Q10" s="297"/>
      <c r="R10" s="297"/>
      <c r="S10" s="297"/>
      <c r="T10" s="297"/>
      <c r="U10" s="297"/>
      <c r="V10" s="297"/>
      <c r="W10" s="297"/>
      <c r="X10" s="297"/>
      <c r="Y10" s="300"/>
      <c r="Z10" s="296"/>
      <c r="AA10" s="297"/>
      <c r="AB10" s="297"/>
      <c r="AC10" s="297"/>
      <c r="AD10" s="297"/>
      <c r="AE10" s="297"/>
      <c r="AF10" s="297"/>
      <c r="AG10" s="297"/>
      <c r="AH10" s="291"/>
      <c r="AI10" s="291"/>
      <c r="AK10" s="291"/>
    </row>
    <row r="11" spans="2:37">
      <c r="B11" s="240">
        <v>1</v>
      </c>
      <c r="C11" s="283" t="str">
        <f>'GTO Multi Year MAR'!C12</f>
        <v>Forecast RPI Factor</v>
      </c>
      <c r="D11" s="257" t="s">
        <v>20</v>
      </c>
      <c r="E11" s="284"/>
      <c r="F11" s="285"/>
      <c r="G11" s="301">
        <v>1.1630161697108459</v>
      </c>
      <c r="H11" s="301">
        <v>1.2050000000000001</v>
      </c>
      <c r="I11" s="301">
        <v>1.2270000000000001</v>
      </c>
      <c r="J11" s="301">
        <v>1.2330000000000001</v>
      </c>
      <c r="K11" s="301">
        <v>1.2709999999999999</v>
      </c>
      <c r="L11" s="301">
        <v>1.3140000000000001</v>
      </c>
      <c r="M11" s="301">
        <v>1.357</v>
      </c>
      <c r="N11" s="301">
        <v>1.3939999999999999</v>
      </c>
      <c r="O11" s="301">
        <v>1.4359999999999999</v>
      </c>
      <c r="P11" s="287"/>
      <c r="Q11" s="301">
        <v>1.1630161697108459</v>
      </c>
      <c r="R11" s="301">
        <v>1.2050000000000001</v>
      </c>
      <c r="S11" s="301">
        <v>1.2270000000000001</v>
      </c>
      <c r="T11" s="301">
        <v>1.2330000000000001</v>
      </c>
      <c r="U11" s="301">
        <v>1.2709999999999999</v>
      </c>
      <c r="V11" s="301">
        <v>1.3129999999999999</v>
      </c>
      <c r="W11" s="301">
        <v>1.3560000000000001</v>
      </c>
      <c r="X11" s="301">
        <v>1.399</v>
      </c>
      <c r="Y11" s="302"/>
      <c r="Z11" s="303">
        <f t="shared" ref="Z11:AG11" si="0">G11-Q11</f>
        <v>0</v>
      </c>
      <c r="AA11" s="303">
        <f t="shared" si="0"/>
        <v>0</v>
      </c>
      <c r="AB11" s="303">
        <f t="shared" si="0"/>
        <v>0</v>
      </c>
      <c r="AC11" s="303">
        <f t="shared" si="0"/>
        <v>0</v>
      </c>
      <c r="AD11" s="303">
        <f t="shared" si="0"/>
        <v>0</v>
      </c>
      <c r="AE11" s="303">
        <f t="shared" si="0"/>
        <v>1.0000000000001119E-3</v>
      </c>
      <c r="AF11" s="303">
        <f t="shared" si="0"/>
        <v>9.9999999999988987E-4</v>
      </c>
      <c r="AG11" s="303">
        <f t="shared" si="0"/>
        <v>-5.0000000000001155E-3</v>
      </c>
      <c r="AH11" s="291"/>
      <c r="AI11" s="291" t="s">
        <v>230</v>
      </c>
      <c r="AK11" s="291"/>
    </row>
    <row r="12" spans="2:37" ht="26.25" customHeight="1">
      <c r="B12" s="240">
        <v>2</v>
      </c>
      <c r="C12" s="283" t="str">
        <f>'GTO Multi Year MAR'!C13</f>
        <v>RPI Actual</v>
      </c>
      <c r="D12" s="257" t="s">
        <v>21</v>
      </c>
      <c r="E12" s="284"/>
      <c r="F12" s="285"/>
      <c r="G12" s="301">
        <v>1.167</v>
      </c>
      <c r="H12" s="301">
        <v>1.19</v>
      </c>
      <c r="I12" s="301">
        <v>1.202</v>
      </c>
      <c r="J12" s="301">
        <v>1.2270000000000001</v>
      </c>
      <c r="K12" s="301">
        <v>1.274</v>
      </c>
      <c r="L12" s="301">
        <v>1.3140000000000001</v>
      </c>
      <c r="M12" s="301">
        <v>1.357</v>
      </c>
      <c r="N12" s="301">
        <v>1.3939999999999999</v>
      </c>
      <c r="O12" s="301">
        <v>1.4359999999999999</v>
      </c>
      <c r="P12" s="287"/>
      <c r="Q12" s="301">
        <v>1.167</v>
      </c>
      <c r="R12" s="301">
        <v>1.19</v>
      </c>
      <c r="S12" s="301">
        <v>1.202</v>
      </c>
      <c r="T12" s="301">
        <v>1.2270000000000001</v>
      </c>
      <c r="U12" s="301">
        <v>1.2709999999999999</v>
      </c>
      <c r="V12" s="301">
        <v>1.3129999999999999</v>
      </c>
      <c r="W12" s="301">
        <v>1.3560000000000001</v>
      </c>
      <c r="X12" s="301">
        <v>1.399</v>
      </c>
      <c r="Y12" s="302"/>
      <c r="Z12" s="303">
        <f>G12-Q12</f>
        <v>0</v>
      </c>
      <c r="AA12" s="303">
        <f t="shared" ref="AA12" si="1">H12-R12</f>
        <v>0</v>
      </c>
      <c r="AB12" s="303">
        <f t="shared" ref="AB12" si="2">I12-S12</f>
        <v>0</v>
      </c>
      <c r="AC12" s="303">
        <f t="shared" ref="AC12" si="3">J12-T12</f>
        <v>0</v>
      </c>
      <c r="AD12" s="303">
        <f t="shared" ref="AD12" si="4">K12-U12</f>
        <v>3.0000000000001137E-3</v>
      </c>
      <c r="AE12" s="303">
        <f t="shared" ref="AE12" si="5">L12-V12</f>
        <v>1.0000000000001119E-3</v>
      </c>
      <c r="AF12" s="303">
        <f t="shared" ref="AF12" si="6">M12-W12</f>
        <v>9.9999999999988987E-4</v>
      </c>
      <c r="AG12" s="303">
        <f t="shared" ref="AG12" si="7">N12-X12</f>
        <v>-5.0000000000001155E-3</v>
      </c>
      <c r="AH12" s="291"/>
      <c r="AI12" s="291" t="s">
        <v>230</v>
      </c>
      <c r="AK12" s="304" t="s">
        <v>209</v>
      </c>
    </row>
    <row r="13" spans="2:37">
      <c r="C13" s="305" t="s">
        <v>86</v>
      </c>
      <c r="D13" s="306"/>
      <c r="E13" s="298"/>
      <c r="F13" s="307"/>
      <c r="G13" s="308" t="s">
        <v>18</v>
      </c>
      <c r="H13" s="308" t="s">
        <v>18</v>
      </c>
      <c r="I13" s="308" t="s">
        <v>18</v>
      </c>
      <c r="J13" s="308" t="s">
        <v>18</v>
      </c>
      <c r="K13" s="308" t="s">
        <v>18</v>
      </c>
      <c r="L13" s="308" t="s">
        <v>18</v>
      </c>
      <c r="M13" s="308" t="s">
        <v>18</v>
      </c>
      <c r="N13" s="308" t="s">
        <v>18</v>
      </c>
      <c r="O13" s="308" t="s">
        <v>18</v>
      </c>
      <c r="P13" s="309"/>
      <c r="Q13" s="308" t="s">
        <v>18</v>
      </c>
      <c r="R13" s="308" t="s">
        <v>18</v>
      </c>
      <c r="S13" s="308" t="s">
        <v>18</v>
      </c>
      <c r="T13" s="308" t="s">
        <v>18</v>
      </c>
      <c r="U13" s="308" t="s">
        <v>18</v>
      </c>
      <c r="V13" s="308" t="s">
        <v>18</v>
      </c>
      <c r="W13" s="308" t="s">
        <v>18</v>
      </c>
      <c r="X13" s="308" t="s">
        <v>18</v>
      </c>
      <c r="Y13" s="310"/>
      <c r="Z13" s="303"/>
      <c r="AA13" s="303"/>
      <c r="AB13" s="303"/>
      <c r="AC13" s="303"/>
      <c r="AD13" s="303"/>
      <c r="AE13" s="303"/>
      <c r="AF13" s="303"/>
      <c r="AG13" s="303"/>
      <c r="AH13" s="291"/>
      <c r="AI13" s="291"/>
      <c r="AJ13" s="257"/>
      <c r="AK13" s="311"/>
    </row>
    <row r="14" spans="2:37" ht="18.75" customHeight="1">
      <c r="B14" s="240">
        <v>3</v>
      </c>
      <c r="C14" s="283" t="s">
        <v>94</v>
      </c>
      <c r="D14" s="257" t="s">
        <v>49</v>
      </c>
      <c r="E14" s="284"/>
      <c r="F14" s="312" t="s">
        <v>90</v>
      </c>
      <c r="G14" s="313">
        <v>66.900000000000006</v>
      </c>
      <c r="H14" s="313">
        <v>67.400000000000006</v>
      </c>
      <c r="I14" s="313">
        <v>68.8</v>
      </c>
      <c r="J14" s="313">
        <v>72.8</v>
      </c>
      <c r="K14" s="313">
        <v>73.599999999999994</v>
      </c>
      <c r="L14" s="313">
        <v>72.7</v>
      </c>
      <c r="M14" s="313">
        <v>74.8</v>
      </c>
      <c r="N14" s="313">
        <v>73.900000000000006</v>
      </c>
      <c r="O14" s="313"/>
      <c r="P14" s="309"/>
      <c r="Q14" s="313">
        <v>66.894000000000005</v>
      </c>
      <c r="R14" s="313">
        <v>67.429000000000002</v>
      </c>
      <c r="S14" s="313">
        <v>68.826999999999998</v>
      </c>
      <c r="T14" s="313">
        <v>72.793000000000006</v>
      </c>
      <c r="U14" s="313">
        <v>73.599999999999994</v>
      </c>
      <c r="V14" s="313">
        <v>72.683000000000007</v>
      </c>
      <c r="W14" s="313">
        <v>74.766999999999996</v>
      </c>
      <c r="X14" s="313">
        <v>73.855000000000004</v>
      </c>
      <c r="Y14" s="314"/>
      <c r="Z14" s="303">
        <f t="shared" ref="Z14:AG14" si="8">G14-Q14</f>
        <v>6.0000000000002274E-3</v>
      </c>
      <c r="AA14" s="303">
        <f t="shared" si="8"/>
        <v>-2.8999999999996362E-2</v>
      </c>
      <c r="AB14" s="303">
        <f t="shared" si="8"/>
        <v>-2.7000000000001023E-2</v>
      </c>
      <c r="AC14" s="303">
        <f t="shared" si="8"/>
        <v>6.9999999999907914E-3</v>
      </c>
      <c r="AD14" s="303">
        <f t="shared" si="8"/>
        <v>0</v>
      </c>
      <c r="AE14" s="303">
        <f t="shared" si="8"/>
        <v>1.6999999999995907E-2</v>
      </c>
      <c r="AF14" s="303">
        <f t="shared" si="8"/>
        <v>3.3000000000001251E-2</v>
      </c>
      <c r="AG14" s="303">
        <f t="shared" si="8"/>
        <v>4.5000000000001705E-2</v>
      </c>
      <c r="AH14" s="291"/>
      <c r="AI14" s="291"/>
      <c r="AK14" s="311" t="s">
        <v>204</v>
      </c>
    </row>
    <row r="15" spans="2:37" ht="31.5" customHeight="1">
      <c r="B15" s="240">
        <v>4</v>
      </c>
      <c r="C15" s="283" t="s">
        <v>63</v>
      </c>
      <c r="D15" s="257" t="s">
        <v>50</v>
      </c>
      <c r="E15" s="284"/>
      <c r="F15" s="312" t="s">
        <v>90</v>
      </c>
      <c r="G15" s="315">
        <v>94.2</v>
      </c>
      <c r="H15" s="315">
        <v>87.5</v>
      </c>
      <c r="I15" s="315">
        <v>79.3</v>
      </c>
      <c r="J15" s="315">
        <v>58.7</v>
      </c>
      <c r="K15" s="315">
        <v>0</v>
      </c>
      <c r="L15" s="315">
        <v>0</v>
      </c>
      <c r="M15" s="315">
        <v>0</v>
      </c>
      <c r="N15" s="315">
        <v>0</v>
      </c>
      <c r="O15" s="315"/>
      <c r="P15" s="309"/>
      <c r="Q15" s="315">
        <v>94.224999999999994</v>
      </c>
      <c r="R15" s="315">
        <v>87.484999999999999</v>
      </c>
      <c r="S15" s="315">
        <v>79.322999999999993</v>
      </c>
      <c r="T15" s="315">
        <v>58.722999999999999</v>
      </c>
      <c r="U15" s="315">
        <v>3.3000000000000002E-2</v>
      </c>
      <c r="V15" s="315">
        <v>3.3000000000000002E-2</v>
      </c>
      <c r="W15" s="315">
        <v>0</v>
      </c>
      <c r="X15" s="315">
        <v>0</v>
      </c>
      <c r="Y15" s="316"/>
      <c r="Z15" s="303">
        <f t="shared" ref="Z15:Z17" si="9">G15-Q15</f>
        <v>-2.4999999999991473E-2</v>
      </c>
      <c r="AA15" s="303">
        <f t="shared" ref="AA15:AA18" si="10">H15-R15</f>
        <v>1.5000000000000568E-2</v>
      </c>
      <c r="AB15" s="303">
        <f t="shared" ref="AB15:AB18" si="11">I15-S15</f>
        <v>-2.2999999999996135E-2</v>
      </c>
      <c r="AC15" s="303">
        <f t="shared" ref="AC15:AC18" si="12">J15-T15</f>
        <v>-2.2999999999996135E-2</v>
      </c>
      <c r="AD15" s="303">
        <f t="shared" ref="AD15:AD18" si="13">K15-U15</f>
        <v>-3.3000000000000002E-2</v>
      </c>
      <c r="AE15" s="303">
        <f t="shared" ref="AE15:AE18" si="14">L15-V15</f>
        <v>-3.3000000000000002E-2</v>
      </c>
      <c r="AF15" s="303">
        <f t="shared" ref="AF15:AF18" si="15">M15-W15</f>
        <v>0</v>
      </c>
      <c r="AG15" s="303">
        <f t="shared" ref="AG15:AG18" si="16">N15-X15</f>
        <v>0</v>
      </c>
      <c r="AH15" s="291"/>
      <c r="AI15" s="291"/>
      <c r="AK15" s="304" t="s">
        <v>200</v>
      </c>
    </row>
    <row r="16" spans="2:37" ht="48.75" customHeight="1">
      <c r="B16" s="240">
        <v>5</v>
      </c>
      <c r="C16" s="317" t="s">
        <v>226</v>
      </c>
      <c r="D16" s="257" t="s">
        <v>51</v>
      </c>
      <c r="E16" s="284"/>
      <c r="F16" s="312" t="s">
        <v>90</v>
      </c>
      <c r="G16" s="315">
        <v>0</v>
      </c>
      <c r="H16" s="315">
        <v>-0.7</v>
      </c>
      <c r="I16" s="315">
        <v>-13.8</v>
      </c>
      <c r="J16" s="315">
        <v>1</v>
      </c>
      <c r="K16" s="331">
        <v>3</v>
      </c>
      <c r="L16" s="315">
        <v>-0.1</v>
      </c>
      <c r="M16" s="315">
        <v>30.6</v>
      </c>
      <c r="N16" s="315">
        <v>9.5</v>
      </c>
      <c r="O16" s="315"/>
      <c r="P16" s="309"/>
      <c r="Q16" s="315">
        <v>0</v>
      </c>
      <c r="R16" s="315">
        <v>-0.7</v>
      </c>
      <c r="S16" s="315">
        <v>-13.799999999999999</v>
      </c>
      <c r="T16" s="315">
        <v>1</v>
      </c>
      <c r="U16" s="331">
        <v>3.0471602441516268</v>
      </c>
      <c r="V16" s="315">
        <v>-1.5067106720271681</v>
      </c>
      <c r="W16" s="315">
        <v>34.545028485598721</v>
      </c>
      <c r="X16" s="315">
        <v>4.9656699518196774</v>
      </c>
      <c r="Y16" s="316"/>
      <c r="Z16" s="303">
        <f t="shared" si="9"/>
        <v>0</v>
      </c>
      <c r="AA16" s="303">
        <f t="shared" si="10"/>
        <v>0</v>
      </c>
      <c r="AB16" s="303">
        <f t="shared" si="11"/>
        <v>0</v>
      </c>
      <c r="AC16" s="303">
        <f t="shared" si="12"/>
        <v>0</v>
      </c>
      <c r="AD16" s="303">
        <f t="shared" si="13"/>
        <v>-4.7160244151626785E-2</v>
      </c>
      <c r="AE16" s="303">
        <f t="shared" si="14"/>
        <v>1.406710672027168</v>
      </c>
      <c r="AF16" s="391">
        <f t="shared" si="15"/>
        <v>-3.9450284855987192</v>
      </c>
      <c r="AG16" s="303">
        <f t="shared" si="16"/>
        <v>4.5343300481803226</v>
      </c>
      <c r="AH16" s="291"/>
      <c r="AI16" s="397" t="s">
        <v>248</v>
      </c>
      <c r="AJ16" s="291"/>
      <c r="AK16" s="61" t="s">
        <v>234</v>
      </c>
    </row>
    <row r="17" spans="2:37" ht="47.25" customHeight="1">
      <c r="B17" s="240">
        <v>6</v>
      </c>
      <c r="C17" s="283" t="s">
        <v>83</v>
      </c>
      <c r="D17" s="257" t="s">
        <v>52</v>
      </c>
      <c r="E17" s="284" t="s">
        <v>25</v>
      </c>
      <c r="F17" s="312" t="s">
        <v>90</v>
      </c>
      <c r="G17" s="315">
        <v>0</v>
      </c>
      <c r="H17" s="315">
        <v>-0.1</v>
      </c>
      <c r="I17" s="315">
        <v>0.8</v>
      </c>
      <c r="J17" s="315">
        <v>-2.6</v>
      </c>
      <c r="K17" s="315">
        <v>-3.3</v>
      </c>
      <c r="L17" s="315">
        <v>-0.6</v>
      </c>
      <c r="M17" s="315">
        <v>0.2</v>
      </c>
      <c r="N17" s="315">
        <v>0</v>
      </c>
      <c r="O17" s="315"/>
      <c r="P17" s="309"/>
      <c r="Q17" s="315">
        <v>0</v>
      </c>
      <c r="R17" s="315">
        <v>-6.2793840429874959E-2</v>
      </c>
      <c r="S17" s="315">
        <v>0.75088642252785065</v>
      </c>
      <c r="T17" s="315">
        <v>-2.564363596923855</v>
      </c>
      <c r="U17" s="315">
        <v>-3.3279543211314544</v>
      </c>
      <c r="V17" s="315">
        <v>-0.74700801438445807</v>
      </c>
      <c r="W17" s="315">
        <v>0</v>
      </c>
      <c r="X17" s="315">
        <v>0</v>
      </c>
      <c r="Y17" s="316"/>
      <c r="Z17" s="303">
        <f t="shared" si="9"/>
        <v>0</v>
      </c>
      <c r="AA17" s="303">
        <f t="shared" si="10"/>
        <v>-3.7206159570125047E-2</v>
      </c>
      <c r="AB17" s="303">
        <f t="shared" si="11"/>
        <v>4.9113577472149395E-2</v>
      </c>
      <c r="AC17" s="303">
        <f t="shared" si="12"/>
        <v>-3.5636403076145129E-2</v>
      </c>
      <c r="AD17" s="303">
        <f t="shared" si="13"/>
        <v>2.7954321131454574E-2</v>
      </c>
      <c r="AE17" s="303">
        <f t="shared" si="14"/>
        <v>0.1470080143844581</v>
      </c>
      <c r="AF17" s="303">
        <f t="shared" si="15"/>
        <v>0.2</v>
      </c>
      <c r="AG17" s="303">
        <f t="shared" si="16"/>
        <v>0</v>
      </c>
      <c r="AH17" s="291"/>
      <c r="AI17" s="291"/>
      <c r="AK17" s="304" t="s">
        <v>252</v>
      </c>
    </row>
    <row r="18" spans="2:37" s="241" customFormat="1">
      <c r="B18" s="240"/>
      <c r="C18" s="318"/>
      <c r="D18" s="245" t="s">
        <v>26</v>
      </c>
      <c r="E18" s="319"/>
      <c r="F18" s="285" t="s">
        <v>44</v>
      </c>
      <c r="G18" s="320">
        <f t="shared" ref="G18:M18" si="17">SUM(G14:G17)*G11</f>
        <v>187.3619049404173</v>
      </c>
      <c r="H18" s="320">
        <f t="shared" si="17"/>
        <v>185.69050000000004</v>
      </c>
      <c r="I18" s="320">
        <f t="shared" si="17"/>
        <v>165.76770000000002</v>
      </c>
      <c r="J18" s="320">
        <f t="shared" si="17"/>
        <v>160.16670000000002</v>
      </c>
      <c r="K18" s="403">
        <f t="shared" si="17"/>
        <v>93.164299999999983</v>
      </c>
      <c r="L18" s="320">
        <f t="shared" si="17"/>
        <v>94.608000000000018</v>
      </c>
      <c r="M18" s="320">
        <f t="shared" si="17"/>
        <v>143.29920000000001</v>
      </c>
      <c r="N18" s="320">
        <f>SUM(N14:N17)*N11</f>
        <v>116.25960000000001</v>
      </c>
      <c r="O18" s="320"/>
      <c r="P18" s="287"/>
      <c r="Q18" s="320">
        <f t="shared" ref="Q18:W18" si="18">SUM(Q14:Q17)*Q11</f>
        <v>187.38400224764177</v>
      </c>
      <c r="R18" s="320">
        <f t="shared" si="18"/>
        <v>185.75220342228204</v>
      </c>
      <c r="S18" s="320">
        <f t="shared" si="18"/>
        <v>165.76878764044164</v>
      </c>
      <c r="T18" s="320">
        <f t="shared" si="18"/>
        <v>160.2303676849929</v>
      </c>
      <c r="U18" s="403">
        <f t="shared" si="18"/>
        <v>93.230653728158629</v>
      </c>
      <c r="V18" s="320">
        <f t="shared" si="18"/>
        <v>92.51697536474154</v>
      </c>
      <c r="W18" s="320">
        <f t="shared" si="18"/>
        <v>148.22711062647187</v>
      </c>
      <c r="X18" s="320">
        <f>SUM(X14:X17)*X11</f>
        <v>110.27011726259573</v>
      </c>
      <c r="Y18" s="321"/>
      <c r="Z18" s="322">
        <f>G18-Q18</f>
        <v>-2.2097307224470342E-2</v>
      </c>
      <c r="AA18" s="323">
        <f t="shared" si="10"/>
        <v>-6.170342228199388E-2</v>
      </c>
      <c r="AB18" s="323">
        <f t="shared" si="11"/>
        <v>-1.0876404416251262E-3</v>
      </c>
      <c r="AC18" s="323">
        <f t="shared" si="12"/>
        <v>-6.3667684992879003E-2</v>
      </c>
      <c r="AD18" s="323">
        <f t="shared" si="13"/>
        <v>-6.6353728158645708E-2</v>
      </c>
      <c r="AE18" s="323">
        <f t="shared" si="14"/>
        <v>2.0910246352584778</v>
      </c>
      <c r="AF18" s="323">
        <f t="shared" si="15"/>
        <v>-4.9279106264718564</v>
      </c>
      <c r="AG18" s="323">
        <f t="shared" si="16"/>
        <v>5.9894827374042734</v>
      </c>
      <c r="AH18" s="324"/>
      <c r="AI18" s="324"/>
      <c r="AK18" s="325"/>
    </row>
    <row r="19" spans="2:37">
      <c r="C19" s="305" t="s">
        <v>100</v>
      </c>
      <c r="D19" s="306"/>
      <c r="E19" s="298"/>
      <c r="F19" s="299"/>
      <c r="G19" s="326"/>
      <c r="H19" s="326"/>
      <c r="I19" s="326"/>
      <c r="J19" s="326"/>
      <c r="K19" s="326"/>
      <c r="L19" s="326"/>
      <c r="M19" s="326"/>
      <c r="N19" s="326"/>
      <c r="O19" s="326"/>
      <c r="P19" s="287"/>
      <c r="Q19" s="326"/>
      <c r="R19" s="326"/>
      <c r="S19" s="326"/>
      <c r="T19" s="326"/>
      <c r="U19" s="326"/>
      <c r="V19" s="326"/>
      <c r="W19" s="326"/>
      <c r="X19" s="326"/>
      <c r="Y19" s="327"/>
      <c r="Z19" s="303"/>
      <c r="AA19" s="303"/>
      <c r="AB19" s="303"/>
      <c r="AC19" s="303"/>
      <c r="AD19" s="303"/>
      <c r="AE19" s="303"/>
      <c r="AF19" s="303"/>
      <c r="AG19" s="303"/>
      <c r="AH19" s="291"/>
      <c r="AI19" s="291"/>
      <c r="AK19" s="311"/>
    </row>
    <row r="20" spans="2:37">
      <c r="B20" s="240">
        <v>7</v>
      </c>
      <c r="C20" s="283" t="s">
        <v>64</v>
      </c>
      <c r="D20" s="257" t="s">
        <v>53</v>
      </c>
      <c r="E20" s="284"/>
      <c r="F20" s="285" t="s">
        <v>90</v>
      </c>
      <c r="G20" s="313">
        <v>26</v>
      </c>
      <c r="H20" s="313">
        <v>26</v>
      </c>
      <c r="I20" s="313">
        <v>26</v>
      </c>
      <c r="J20" s="313">
        <v>26</v>
      </c>
      <c r="K20" s="313">
        <v>26</v>
      </c>
      <c r="L20" s="313">
        <v>26</v>
      </c>
      <c r="M20" s="313">
        <v>26</v>
      </c>
      <c r="N20" s="313">
        <v>26</v>
      </c>
      <c r="O20" s="313"/>
      <c r="P20" s="287"/>
      <c r="Q20" s="313">
        <v>26</v>
      </c>
      <c r="R20" s="313">
        <v>26</v>
      </c>
      <c r="S20" s="313">
        <v>26</v>
      </c>
      <c r="T20" s="313">
        <v>25.999999999999996</v>
      </c>
      <c r="U20" s="313">
        <v>26</v>
      </c>
      <c r="V20" s="313">
        <v>26.000000000000004</v>
      </c>
      <c r="W20" s="313">
        <v>26</v>
      </c>
      <c r="X20" s="313">
        <v>25.999999999999996</v>
      </c>
      <c r="Y20" s="314"/>
      <c r="Z20" s="303">
        <f t="shared" ref="Z20:AG20" si="19">G20-Q20</f>
        <v>0</v>
      </c>
      <c r="AA20" s="303">
        <f t="shared" si="19"/>
        <v>0</v>
      </c>
      <c r="AB20" s="303">
        <f t="shared" si="19"/>
        <v>0</v>
      </c>
      <c r="AC20" s="303">
        <f t="shared" si="19"/>
        <v>0</v>
      </c>
      <c r="AD20" s="303">
        <f t="shared" si="19"/>
        <v>0</v>
      </c>
      <c r="AE20" s="303">
        <f t="shared" si="19"/>
        <v>0</v>
      </c>
      <c r="AF20" s="303">
        <f t="shared" si="19"/>
        <v>0</v>
      </c>
      <c r="AG20" s="303">
        <f t="shared" si="19"/>
        <v>0</v>
      </c>
      <c r="AH20" s="291"/>
      <c r="AI20" s="291"/>
      <c r="AK20" s="311" t="s">
        <v>198</v>
      </c>
    </row>
    <row r="21" spans="2:37" ht="25.5">
      <c r="B21" s="240">
        <v>8</v>
      </c>
      <c r="C21" s="283" t="s">
        <v>95</v>
      </c>
      <c r="D21" s="257" t="s">
        <v>54</v>
      </c>
      <c r="E21" s="284"/>
      <c r="F21" s="285" t="s">
        <v>90</v>
      </c>
      <c r="G21" s="315">
        <v>0</v>
      </c>
      <c r="H21" s="315">
        <v>0</v>
      </c>
      <c r="I21" s="315">
        <v>11.8</v>
      </c>
      <c r="J21" s="315">
        <v>11.5</v>
      </c>
      <c r="K21" s="331">
        <v>11.4</v>
      </c>
      <c r="L21" s="315">
        <v>11.7</v>
      </c>
      <c r="M21" s="331">
        <v>9.9</v>
      </c>
      <c r="N21" s="331">
        <v>9.8000000000000007</v>
      </c>
      <c r="O21" s="331"/>
      <c r="P21" s="287"/>
      <c r="Q21" s="315">
        <v>0</v>
      </c>
      <c r="R21" s="315">
        <v>0</v>
      </c>
      <c r="S21" s="315">
        <v>11.778770100173967</v>
      </c>
      <c r="T21" s="315">
        <v>10.536865426253412</v>
      </c>
      <c r="U21" s="331">
        <v>11.353683071986675</v>
      </c>
      <c r="V21" s="315">
        <v>0</v>
      </c>
      <c r="W21" s="315">
        <v>0</v>
      </c>
      <c r="X21" s="315">
        <v>0</v>
      </c>
      <c r="Y21" s="316"/>
      <c r="Z21" s="303">
        <f t="shared" ref="Z21:Z23" si="20">G21-Q21</f>
        <v>0</v>
      </c>
      <c r="AA21" s="303">
        <f t="shared" ref="AA21:AA23" si="21">H21-R21</f>
        <v>0</v>
      </c>
      <c r="AB21" s="303">
        <f t="shared" ref="AB21:AB23" si="22">I21-S21</f>
        <v>2.1229899826034071E-2</v>
      </c>
      <c r="AC21" s="303">
        <f t="shared" ref="AC21:AC23" si="23">J21-T21</f>
        <v>0.96313457374658817</v>
      </c>
      <c r="AD21" s="303">
        <f t="shared" ref="AD21:AD23" si="24">K21-U21</f>
        <v>4.6316928013325764E-2</v>
      </c>
      <c r="AE21" s="303">
        <f t="shared" ref="AE21:AE23" si="25">L21-V21</f>
        <v>11.7</v>
      </c>
      <c r="AF21" s="303">
        <f t="shared" ref="AF21:AF23" si="26">M21-W21</f>
        <v>9.9</v>
      </c>
      <c r="AG21" s="303">
        <f t="shared" ref="AG21:AG23" si="27">N21-X21</f>
        <v>9.8000000000000007</v>
      </c>
      <c r="AH21" s="291"/>
      <c r="AI21" s="328" t="s">
        <v>249</v>
      </c>
      <c r="AK21" s="394" t="s">
        <v>253</v>
      </c>
    </row>
    <row r="22" spans="2:37" ht="33.75" customHeight="1">
      <c r="B22" s="240">
        <v>9</v>
      </c>
      <c r="C22" s="283" t="s">
        <v>96</v>
      </c>
      <c r="D22" s="257" t="s">
        <v>55</v>
      </c>
      <c r="E22" s="284"/>
      <c r="F22" s="285" t="s">
        <v>90</v>
      </c>
      <c r="G22" s="315">
        <v>0</v>
      </c>
      <c r="H22" s="315">
        <v>0</v>
      </c>
      <c r="I22" s="315">
        <v>-28.1</v>
      </c>
      <c r="J22" s="315">
        <v>-28.1</v>
      </c>
      <c r="K22" s="331">
        <v>-28.2</v>
      </c>
      <c r="L22" s="315">
        <v>-27.6</v>
      </c>
      <c r="M22" s="331">
        <v>-27.9</v>
      </c>
      <c r="N22" s="331">
        <v>-28</v>
      </c>
      <c r="O22" s="331"/>
      <c r="P22" s="287"/>
      <c r="Q22" s="315">
        <v>0</v>
      </c>
      <c r="R22" s="315">
        <v>0</v>
      </c>
      <c r="S22" s="315">
        <v>-28.069035963921912</v>
      </c>
      <c r="T22" s="315">
        <v>-28.095872432379199</v>
      </c>
      <c r="U22" s="331">
        <v>-28.170624015625002</v>
      </c>
      <c r="V22" s="315">
        <v>0</v>
      </c>
      <c r="W22" s="315">
        <v>0</v>
      </c>
      <c r="X22" s="315">
        <v>0</v>
      </c>
      <c r="Y22" s="316"/>
      <c r="Z22" s="303">
        <f t="shared" si="20"/>
        <v>0</v>
      </c>
      <c r="AA22" s="303">
        <f t="shared" si="21"/>
        <v>0</v>
      </c>
      <c r="AB22" s="303">
        <f t="shared" si="22"/>
        <v>-3.0964036078088952E-2</v>
      </c>
      <c r="AC22" s="303">
        <f t="shared" si="23"/>
        <v>-4.1275676208023526E-3</v>
      </c>
      <c r="AD22" s="391">
        <f t="shared" si="24"/>
        <v>-2.9375984374997444E-2</v>
      </c>
      <c r="AE22" s="303">
        <f t="shared" si="25"/>
        <v>-27.6</v>
      </c>
      <c r="AF22" s="303">
        <f t="shared" si="26"/>
        <v>-27.9</v>
      </c>
      <c r="AG22" s="303">
        <f t="shared" si="27"/>
        <v>-28</v>
      </c>
      <c r="AH22" s="291"/>
      <c r="AI22" s="328" t="s">
        <v>249</v>
      </c>
      <c r="AK22" s="395" t="s">
        <v>253</v>
      </c>
    </row>
    <row r="23" spans="2:37" s="241" customFormat="1">
      <c r="B23" s="240"/>
      <c r="C23" s="318"/>
      <c r="D23" s="245" t="s">
        <v>56</v>
      </c>
      <c r="E23" s="319"/>
      <c r="F23" s="285" t="s">
        <v>44</v>
      </c>
      <c r="G23" s="320">
        <f t="shared" ref="G23:N23" si="28">SUM(G20:G22)*G11</f>
        <v>30.238420412481993</v>
      </c>
      <c r="H23" s="320">
        <f t="shared" si="28"/>
        <v>31.330000000000002</v>
      </c>
      <c r="I23" s="320">
        <f t="shared" si="28"/>
        <v>11.901899999999996</v>
      </c>
      <c r="J23" s="320">
        <f t="shared" si="28"/>
        <v>11.590199999999999</v>
      </c>
      <c r="K23" s="320">
        <f t="shared" si="28"/>
        <v>11.693199999999997</v>
      </c>
      <c r="L23" s="320">
        <f t="shared" si="28"/>
        <v>13.271400000000002</v>
      </c>
      <c r="M23" s="320">
        <f t="shared" si="28"/>
        <v>10.856</v>
      </c>
      <c r="N23" s="320">
        <f t="shared" si="28"/>
        <v>10.873199999999995</v>
      </c>
      <c r="O23" s="320"/>
      <c r="P23" s="287"/>
      <c r="Q23" s="320">
        <f t="shared" ref="Q23:X23" si="29">SUM(Q20:Q22)*Q11</f>
        <v>30.238420412481993</v>
      </c>
      <c r="R23" s="320">
        <f t="shared" si="29"/>
        <v>31.330000000000002</v>
      </c>
      <c r="S23" s="320">
        <f t="shared" si="29"/>
        <v>11.913843785181269</v>
      </c>
      <c r="T23" s="320">
        <f t="shared" si="29"/>
        <v>10.407744361446898</v>
      </c>
      <c r="U23" s="320">
        <f t="shared" si="29"/>
        <v>11.671668060635684</v>
      </c>
      <c r="V23" s="320">
        <f t="shared" si="29"/>
        <v>34.138000000000005</v>
      </c>
      <c r="W23" s="320">
        <f t="shared" si="29"/>
        <v>35.256</v>
      </c>
      <c r="X23" s="320">
        <f t="shared" si="29"/>
        <v>36.373999999999995</v>
      </c>
      <c r="Y23" s="321"/>
      <c r="Z23" s="303">
        <f t="shared" si="20"/>
        <v>0</v>
      </c>
      <c r="AA23" s="303">
        <f t="shared" si="21"/>
        <v>0</v>
      </c>
      <c r="AB23" s="303">
        <f t="shared" si="22"/>
        <v>-1.194378518127337E-2</v>
      </c>
      <c r="AC23" s="303">
        <f t="shared" si="23"/>
        <v>1.1824556385531011</v>
      </c>
      <c r="AD23" s="391">
        <f t="shared" si="24"/>
        <v>2.1531939364313857E-2</v>
      </c>
      <c r="AE23" s="303">
        <f t="shared" si="25"/>
        <v>-20.866600000000005</v>
      </c>
      <c r="AF23" s="303">
        <f t="shared" si="26"/>
        <v>-24.4</v>
      </c>
      <c r="AG23" s="303">
        <f t="shared" si="27"/>
        <v>-25.500799999999998</v>
      </c>
      <c r="AH23" s="324"/>
      <c r="AI23" s="324"/>
      <c r="AK23" s="325"/>
    </row>
    <row r="24" spans="2:37">
      <c r="C24" s="329" t="s">
        <v>99</v>
      </c>
      <c r="D24" s="330"/>
      <c r="E24" s="298"/>
      <c r="F24" s="299"/>
      <c r="G24" s="326"/>
      <c r="H24" s="326"/>
      <c r="I24" s="326"/>
      <c r="J24" s="326"/>
      <c r="K24" s="326"/>
      <c r="L24" s="326"/>
      <c r="M24" s="326"/>
      <c r="N24" s="326"/>
      <c r="O24" s="326"/>
      <c r="P24" s="287"/>
      <c r="Q24" s="326"/>
      <c r="R24" s="326"/>
      <c r="S24" s="326"/>
      <c r="T24" s="326"/>
      <c r="U24" s="326"/>
      <c r="V24" s="326"/>
      <c r="W24" s="326"/>
      <c r="X24" s="326"/>
      <c r="Y24" s="327"/>
      <c r="Z24" s="303"/>
      <c r="AA24" s="303"/>
      <c r="AB24" s="303"/>
      <c r="AC24" s="303"/>
      <c r="AD24" s="303"/>
      <c r="AE24" s="303"/>
      <c r="AF24" s="303"/>
      <c r="AG24" s="303"/>
      <c r="AH24" s="291"/>
      <c r="AI24" s="291"/>
      <c r="AK24" s="311"/>
    </row>
    <row r="25" spans="2:37">
      <c r="B25" s="240">
        <v>10</v>
      </c>
      <c r="C25" s="283" t="s">
        <v>65</v>
      </c>
      <c r="D25" s="257" t="s">
        <v>57</v>
      </c>
      <c r="E25" s="284"/>
      <c r="F25" s="285" t="s">
        <v>90</v>
      </c>
      <c r="G25" s="313">
        <v>7.2</v>
      </c>
      <c r="H25" s="313">
        <v>7.2</v>
      </c>
      <c r="I25" s="313">
        <v>7.2</v>
      </c>
      <c r="J25" s="313">
        <v>7.2</v>
      </c>
      <c r="K25" s="313">
        <v>7.2</v>
      </c>
      <c r="L25" s="313">
        <v>3.6</v>
      </c>
      <c r="M25" s="313">
        <v>0</v>
      </c>
      <c r="N25" s="313">
        <v>0</v>
      </c>
      <c r="O25" s="313"/>
      <c r="P25" s="287"/>
      <c r="Q25" s="313">
        <v>7.23</v>
      </c>
      <c r="R25" s="313">
        <v>7.23</v>
      </c>
      <c r="S25" s="313">
        <v>7.23</v>
      </c>
      <c r="T25" s="313">
        <v>7.2299999999999995</v>
      </c>
      <c r="U25" s="313">
        <v>7.23</v>
      </c>
      <c r="V25" s="313">
        <v>3.6199999999999997</v>
      </c>
      <c r="W25" s="313">
        <v>0</v>
      </c>
      <c r="X25" s="313">
        <v>0</v>
      </c>
      <c r="Y25" s="314"/>
      <c r="Z25" s="303">
        <f t="shared" ref="Z25" si="30">G25-Q25</f>
        <v>-3.0000000000000249E-2</v>
      </c>
      <c r="AA25" s="303">
        <f t="shared" ref="AA25" si="31">H25-R25</f>
        <v>-3.0000000000000249E-2</v>
      </c>
      <c r="AB25" s="303">
        <f t="shared" ref="AB25" si="32">I25-S25</f>
        <v>-3.0000000000000249E-2</v>
      </c>
      <c r="AC25" s="303">
        <f t="shared" ref="AC25" si="33">J25-T25</f>
        <v>-2.9999999999999361E-2</v>
      </c>
      <c r="AD25" s="303">
        <f t="shared" ref="AD25" si="34">K25-U25</f>
        <v>-3.0000000000000249E-2</v>
      </c>
      <c r="AE25" s="303">
        <f t="shared" ref="AE25" si="35">L25-V25</f>
        <v>-1.9999999999999574E-2</v>
      </c>
      <c r="AF25" s="303">
        <f t="shared" ref="AF25" si="36">M25-W25</f>
        <v>0</v>
      </c>
      <c r="AG25" s="303">
        <f t="shared" ref="AG25" si="37">N25-X25</f>
        <v>0</v>
      </c>
      <c r="AH25" s="291"/>
      <c r="AI25" s="291"/>
      <c r="AK25" s="311" t="s">
        <v>198</v>
      </c>
    </row>
    <row r="26" spans="2:37" ht="25.5">
      <c r="B26" s="240">
        <v>11</v>
      </c>
      <c r="C26" s="283" t="s">
        <v>97</v>
      </c>
      <c r="D26" s="257" t="s">
        <v>58</v>
      </c>
      <c r="E26" s="284"/>
      <c r="F26" s="285" t="s">
        <v>90</v>
      </c>
      <c r="G26" s="331">
        <v>0</v>
      </c>
      <c r="H26" s="331">
        <v>0</v>
      </c>
      <c r="I26" s="331">
        <v>3.5</v>
      </c>
      <c r="J26" s="331">
        <v>3.5</v>
      </c>
      <c r="K26" s="331">
        <v>3.5</v>
      </c>
      <c r="L26" s="331">
        <v>3.5</v>
      </c>
      <c r="M26" s="331">
        <v>3.5</v>
      </c>
      <c r="N26" s="331">
        <v>1.7</v>
      </c>
      <c r="O26" s="331"/>
      <c r="P26" s="287"/>
      <c r="Q26" s="331">
        <v>0</v>
      </c>
      <c r="R26" s="331">
        <v>0</v>
      </c>
      <c r="S26" s="331">
        <v>3.4773937937212103</v>
      </c>
      <c r="T26" s="331">
        <v>3.4820829294356255</v>
      </c>
      <c r="U26" s="331">
        <v>3.4749851584763443</v>
      </c>
      <c r="V26" s="331">
        <v>0</v>
      </c>
      <c r="W26" s="331">
        <v>0</v>
      </c>
      <c r="X26" s="331">
        <v>2.1220308970004709E-16</v>
      </c>
      <c r="Y26" s="316"/>
      <c r="Z26" s="303">
        <f>G26-Q26</f>
        <v>0</v>
      </c>
      <c r="AA26" s="303">
        <f t="shared" ref="AA26:AA28" si="38">H26-R26</f>
        <v>0</v>
      </c>
      <c r="AB26" s="303">
        <f t="shared" ref="AB26:AB28" si="39">I26-S26</f>
        <v>2.2606206278789731E-2</v>
      </c>
      <c r="AC26" s="303">
        <f t="shared" ref="AC26:AC28" si="40">J26-T26</f>
        <v>1.7917070564374526E-2</v>
      </c>
      <c r="AD26" s="303">
        <f t="shared" ref="AD26:AD28" si="41">K26-U26</f>
        <v>2.501484152365574E-2</v>
      </c>
      <c r="AE26" s="303">
        <f t="shared" ref="AE26:AE28" si="42">L26-V26</f>
        <v>3.5</v>
      </c>
      <c r="AF26" s="303">
        <f t="shared" ref="AF26:AF28" si="43">M26-W26</f>
        <v>3.5</v>
      </c>
      <c r="AG26" s="303">
        <f t="shared" ref="AG26:AG28" si="44">N26-X26</f>
        <v>1.6999999999999997</v>
      </c>
      <c r="AH26" s="291"/>
      <c r="AI26" s="328" t="s">
        <v>250</v>
      </c>
      <c r="AK26" s="394" t="s">
        <v>253</v>
      </c>
    </row>
    <row r="27" spans="2:37" ht="25.5">
      <c r="B27" s="240">
        <v>12</v>
      </c>
      <c r="C27" s="283" t="s">
        <v>98</v>
      </c>
      <c r="D27" s="257" t="s">
        <v>59</v>
      </c>
      <c r="E27" s="284"/>
      <c r="F27" s="285" t="s">
        <v>90</v>
      </c>
      <c r="G27" s="331">
        <v>0</v>
      </c>
      <c r="H27" s="331">
        <v>0</v>
      </c>
      <c r="I27" s="331">
        <v>-7.8</v>
      </c>
      <c r="J27" s="331">
        <v>-7.8</v>
      </c>
      <c r="K27" s="331">
        <v>-7.8</v>
      </c>
      <c r="L27" s="331">
        <v>-7.8</v>
      </c>
      <c r="M27" s="331">
        <v>-7.8</v>
      </c>
      <c r="N27" s="331">
        <v>-3.9</v>
      </c>
      <c r="O27" s="331"/>
      <c r="P27" s="287"/>
      <c r="Q27" s="331">
        <v>0</v>
      </c>
      <c r="R27" s="331">
        <v>0</v>
      </c>
      <c r="S27" s="331">
        <v>-7.8390301932398776</v>
      </c>
      <c r="T27" s="331">
        <v>-7.8496008328125004</v>
      </c>
      <c r="U27" s="331">
        <v>-7.7714783185763414</v>
      </c>
      <c r="V27" s="331">
        <v>0</v>
      </c>
      <c r="W27" s="331">
        <v>0</v>
      </c>
      <c r="X27" s="331">
        <v>0</v>
      </c>
      <c r="Y27" s="316"/>
      <c r="Z27" s="303">
        <f t="shared" ref="Z27:Z28" si="45">G27-Q27</f>
        <v>0</v>
      </c>
      <c r="AA27" s="303">
        <f t="shared" si="38"/>
        <v>0</v>
      </c>
      <c r="AB27" s="303">
        <f t="shared" si="39"/>
        <v>3.9030193239877775E-2</v>
      </c>
      <c r="AC27" s="303">
        <f t="shared" si="40"/>
        <v>4.9600832812500606E-2</v>
      </c>
      <c r="AD27" s="303">
        <f t="shared" si="41"/>
        <v>-2.8521681423658407E-2</v>
      </c>
      <c r="AE27" s="303">
        <f t="shared" si="42"/>
        <v>-7.8</v>
      </c>
      <c r="AF27" s="303">
        <f t="shared" si="43"/>
        <v>-7.8</v>
      </c>
      <c r="AG27" s="303">
        <f t="shared" si="44"/>
        <v>-3.9</v>
      </c>
      <c r="AH27" s="291"/>
      <c r="AI27" s="328" t="s">
        <v>250</v>
      </c>
      <c r="AK27" s="395" t="s">
        <v>253</v>
      </c>
    </row>
    <row r="28" spans="2:37" s="241" customFormat="1">
      <c r="B28" s="240"/>
      <c r="C28" s="318"/>
      <c r="D28" s="245" t="s">
        <v>246</v>
      </c>
      <c r="E28" s="319"/>
      <c r="F28" s="285" t="s">
        <v>44</v>
      </c>
      <c r="G28" s="332">
        <f t="shared" ref="G28:N28" si="46">SUM(G25:G27)*G11</f>
        <v>8.3737164219180897</v>
      </c>
      <c r="H28" s="332">
        <f t="shared" si="46"/>
        <v>8.6760000000000002</v>
      </c>
      <c r="I28" s="332">
        <f t="shared" si="46"/>
        <v>3.5582999999999996</v>
      </c>
      <c r="J28" s="332">
        <f t="shared" si="46"/>
        <v>3.5756999999999994</v>
      </c>
      <c r="K28" s="332">
        <f t="shared" si="46"/>
        <v>3.6858999999999988</v>
      </c>
      <c r="L28" s="332">
        <f t="shared" si="46"/>
        <v>-0.91980000000000028</v>
      </c>
      <c r="M28" s="332">
        <f t="shared" si="46"/>
        <v>-5.8350999999999997</v>
      </c>
      <c r="N28" s="332">
        <f t="shared" si="46"/>
        <v>-3.0668000000000002</v>
      </c>
      <c r="O28" s="332"/>
      <c r="P28" s="287"/>
      <c r="Q28" s="332">
        <f t="shared" ref="Q28:X28" si="47">SUM(Q25:Q27)*Q11</f>
        <v>8.4086069070094158</v>
      </c>
      <c r="R28" s="332">
        <f t="shared" si="47"/>
        <v>8.7121500000000012</v>
      </c>
      <c r="S28" s="332">
        <f t="shared" si="47"/>
        <v>3.5194821377905967</v>
      </c>
      <c r="T28" s="332">
        <f t="shared" si="47"/>
        <v>3.5294404251363116</v>
      </c>
      <c r="U28" s="332">
        <f t="shared" si="47"/>
        <v>3.7284871935129029</v>
      </c>
      <c r="V28" s="332">
        <f t="shared" si="47"/>
        <v>4.7530599999999996</v>
      </c>
      <c r="W28" s="332">
        <f t="shared" si="47"/>
        <v>0</v>
      </c>
      <c r="X28" s="332">
        <f t="shared" si="47"/>
        <v>2.9687212249036588E-16</v>
      </c>
      <c r="Y28" s="321"/>
      <c r="Z28" s="303">
        <f t="shared" si="45"/>
        <v>-3.4890485091326084E-2</v>
      </c>
      <c r="AA28" s="303">
        <f t="shared" si="38"/>
        <v>-3.6150000000001015E-2</v>
      </c>
      <c r="AB28" s="303">
        <f t="shared" si="39"/>
        <v>3.8817862209402865E-2</v>
      </c>
      <c r="AC28" s="303">
        <f t="shared" si="40"/>
        <v>4.6259574863687813E-2</v>
      </c>
      <c r="AD28" s="303">
        <f t="shared" si="41"/>
        <v>-4.2587193512904076E-2</v>
      </c>
      <c r="AE28" s="303">
        <f t="shared" si="42"/>
        <v>-5.67286</v>
      </c>
      <c r="AF28" s="303">
        <f t="shared" si="43"/>
        <v>-5.8350999999999997</v>
      </c>
      <c r="AG28" s="303">
        <f t="shared" si="44"/>
        <v>-3.0668000000000006</v>
      </c>
      <c r="AH28" s="324"/>
      <c r="AI28" s="324"/>
      <c r="AK28" s="325"/>
    </row>
    <row r="29" spans="2:37" s="241" customFormat="1">
      <c r="B29" s="240"/>
      <c r="C29" s="305" t="s">
        <v>60</v>
      </c>
      <c r="D29" s="306"/>
      <c r="E29" s="333"/>
      <c r="F29" s="334"/>
      <c r="G29" s="326"/>
      <c r="H29" s="326"/>
      <c r="I29" s="326"/>
      <c r="J29" s="326"/>
      <c r="K29" s="326"/>
      <c r="L29" s="326"/>
      <c r="M29" s="326"/>
      <c r="N29" s="326"/>
      <c r="O29" s="326"/>
      <c r="P29" s="335"/>
      <c r="Q29" s="326"/>
      <c r="R29" s="326"/>
      <c r="S29" s="326"/>
      <c r="T29" s="326"/>
      <c r="U29" s="326"/>
      <c r="V29" s="326"/>
      <c r="W29" s="326"/>
      <c r="X29" s="326"/>
      <c r="Y29" s="327"/>
      <c r="Z29" s="303"/>
      <c r="AA29" s="303"/>
      <c r="AB29" s="303"/>
      <c r="AC29" s="303"/>
      <c r="AD29" s="303"/>
      <c r="AE29" s="303"/>
      <c r="AF29" s="303"/>
      <c r="AG29" s="303"/>
      <c r="AH29" s="324"/>
      <c r="AI29" s="324"/>
      <c r="AK29" s="325"/>
    </row>
    <row r="30" spans="2:37" s="241" customFormat="1">
      <c r="B30" s="240">
        <v>13</v>
      </c>
      <c r="C30" s="283" t="s">
        <v>102</v>
      </c>
      <c r="D30" s="257" t="s">
        <v>60</v>
      </c>
      <c r="E30" s="284"/>
      <c r="F30" s="336" t="s">
        <v>44</v>
      </c>
      <c r="G30" s="315">
        <v>9.0715959047147798</v>
      </c>
      <c r="H30" s="337"/>
      <c r="I30" s="337"/>
      <c r="J30" s="337"/>
      <c r="K30" s="337"/>
      <c r="L30" s="337"/>
      <c r="M30" s="337"/>
      <c r="N30" s="337"/>
      <c r="O30" s="337"/>
      <c r="P30" s="338"/>
      <c r="Q30" s="315">
        <v>9.0715959047147798</v>
      </c>
      <c r="R30" s="337"/>
      <c r="S30" s="337"/>
      <c r="T30" s="337"/>
      <c r="U30" s="337"/>
      <c r="V30" s="337"/>
      <c r="W30" s="337"/>
      <c r="X30" s="337"/>
      <c r="Y30" s="316"/>
      <c r="Z30" s="303"/>
      <c r="AA30" s="303"/>
      <c r="AB30" s="303"/>
      <c r="AC30" s="303"/>
      <c r="AD30" s="303"/>
      <c r="AE30" s="303"/>
      <c r="AF30" s="303"/>
      <c r="AG30" s="303"/>
      <c r="AH30" s="324"/>
      <c r="AI30" s="324"/>
      <c r="AK30" s="311" t="s">
        <v>210</v>
      </c>
    </row>
    <row r="31" spans="2:37" s="241" customFormat="1">
      <c r="B31" s="240"/>
      <c r="C31" s="318"/>
      <c r="D31" s="245" t="s">
        <v>60</v>
      </c>
      <c r="E31" s="319"/>
      <c r="F31" s="339"/>
      <c r="G31" s="320">
        <f t="shared" ref="G31" si="48">SUM(G30)</f>
        <v>9.0715959047147798</v>
      </c>
      <c r="H31" s="340"/>
      <c r="I31" s="340"/>
      <c r="J31" s="340"/>
      <c r="K31" s="340"/>
      <c r="L31" s="340"/>
      <c r="M31" s="340"/>
      <c r="N31" s="340"/>
      <c r="O31" s="340"/>
      <c r="P31" s="335"/>
      <c r="Q31" s="320">
        <f t="shared" ref="Q31" si="49">SUM(Q30)</f>
        <v>9.0715959047147798</v>
      </c>
      <c r="R31" s="340"/>
      <c r="S31" s="340"/>
      <c r="T31" s="340"/>
      <c r="U31" s="340"/>
      <c r="V31" s="340"/>
      <c r="W31" s="340"/>
      <c r="X31" s="340"/>
      <c r="Y31" s="321"/>
      <c r="Z31" s="303"/>
      <c r="AA31" s="303"/>
      <c r="AB31" s="303"/>
      <c r="AC31" s="303"/>
      <c r="AD31" s="303"/>
      <c r="AE31" s="303"/>
      <c r="AF31" s="303"/>
      <c r="AG31" s="303"/>
      <c r="AH31" s="324"/>
      <c r="AI31" s="324"/>
      <c r="AK31" s="325"/>
    </row>
    <row r="32" spans="2:37" s="241" customFormat="1">
      <c r="B32" s="240"/>
      <c r="C32" s="341" t="s">
        <v>61</v>
      </c>
      <c r="D32" s="342"/>
      <c r="E32" s="298"/>
      <c r="F32" s="299"/>
      <c r="G32" s="326"/>
      <c r="H32" s="326"/>
      <c r="I32" s="343"/>
      <c r="J32" s="326"/>
      <c r="K32" s="326"/>
      <c r="L32" s="326"/>
      <c r="M32" s="326"/>
      <c r="N32" s="326"/>
      <c r="O32" s="326"/>
      <c r="P32" s="287"/>
      <c r="Q32" s="326"/>
      <c r="R32" s="326"/>
      <c r="S32" s="343"/>
      <c r="T32" s="326"/>
      <c r="U32" s="326"/>
      <c r="V32" s="326"/>
      <c r="W32" s="326"/>
      <c r="X32" s="326"/>
      <c r="Y32" s="327"/>
      <c r="Z32" s="303"/>
      <c r="AA32" s="303"/>
      <c r="AB32" s="303"/>
      <c r="AC32" s="303"/>
      <c r="AD32" s="303"/>
      <c r="AE32" s="303"/>
      <c r="AF32" s="303"/>
      <c r="AG32" s="303"/>
      <c r="AH32" s="324"/>
      <c r="AI32" s="318"/>
      <c r="AJ32" s="324"/>
      <c r="AK32" s="325"/>
    </row>
    <row r="33" spans="2:38" s="241" customFormat="1" ht="33.75" customHeight="1">
      <c r="B33" s="240">
        <v>14</v>
      </c>
      <c r="C33" s="283" t="s">
        <v>61</v>
      </c>
      <c r="D33" s="257" t="s">
        <v>62</v>
      </c>
      <c r="E33" s="284"/>
      <c r="F33" s="336" t="s">
        <v>44</v>
      </c>
      <c r="G33" s="315">
        <v>124.5</v>
      </c>
      <c r="H33" s="315">
        <v>114.5</v>
      </c>
      <c r="I33" s="315">
        <v>114.7</v>
      </c>
      <c r="J33" s="331">
        <v>103.2</v>
      </c>
      <c r="K33" s="315">
        <v>111.6</v>
      </c>
      <c r="L33" s="315">
        <v>98.7</v>
      </c>
      <c r="M33" s="315">
        <v>98.7</v>
      </c>
      <c r="N33" s="315">
        <v>98.7</v>
      </c>
      <c r="O33" s="315"/>
      <c r="P33" s="338"/>
      <c r="Q33" s="315">
        <v>124.52507564144604</v>
      </c>
      <c r="R33" s="315">
        <v>114.47414539257232</v>
      </c>
      <c r="S33" s="315">
        <v>114.70574951199021</v>
      </c>
      <c r="T33" s="331">
        <v>104.27103264401342</v>
      </c>
      <c r="U33" s="315">
        <v>107.6</v>
      </c>
      <c r="V33" s="315">
        <v>107.6</v>
      </c>
      <c r="W33" s="315">
        <v>107.6</v>
      </c>
      <c r="X33" s="315">
        <v>107.6</v>
      </c>
      <c r="Y33" s="316"/>
      <c r="Z33" s="303">
        <f t="shared" ref="Z33:AG33" si="50">G33-Q33</f>
        <v>-2.5075641446036911E-2</v>
      </c>
      <c r="AA33" s="303">
        <f t="shared" si="50"/>
        <v>2.5854607427675091E-2</v>
      </c>
      <c r="AB33" s="303">
        <f t="shared" si="50"/>
        <v>-5.7495119902029046E-3</v>
      </c>
      <c r="AC33" s="391">
        <f t="shared" si="50"/>
        <v>-1.0710326440134139</v>
      </c>
      <c r="AD33" s="303">
        <f t="shared" si="50"/>
        <v>4</v>
      </c>
      <c r="AE33" s="303">
        <f t="shared" si="50"/>
        <v>-8.8999999999999915</v>
      </c>
      <c r="AF33" s="303">
        <f t="shared" si="50"/>
        <v>-8.8999999999999915</v>
      </c>
      <c r="AG33" s="303">
        <f t="shared" si="50"/>
        <v>-8.8999999999999915</v>
      </c>
      <c r="AH33" s="324"/>
      <c r="AI33" s="410" t="s">
        <v>250</v>
      </c>
      <c r="AJ33" s="324"/>
      <c r="AK33" s="396" t="s">
        <v>236</v>
      </c>
    </row>
    <row r="34" spans="2:38" s="241" customFormat="1">
      <c r="B34" s="240"/>
      <c r="C34" s="318"/>
      <c r="D34" s="245" t="s">
        <v>62</v>
      </c>
      <c r="E34" s="319"/>
      <c r="F34" s="339"/>
      <c r="G34" s="320">
        <f t="shared" ref="G34:N34" si="51">SUM(G33)</f>
        <v>124.5</v>
      </c>
      <c r="H34" s="320">
        <f t="shared" si="51"/>
        <v>114.5</v>
      </c>
      <c r="I34" s="320">
        <f t="shared" si="51"/>
        <v>114.7</v>
      </c>
      <c r="J34" s="320">
        <f t="shared" si="51"/>
        <v>103.2</v>
      </c>
      <c r="K34" s="320">
        <f t="shared" si="51"/>
        <v>111.6</v>
      </c>
      <c r="L34" s="320">
        <f t="shared" si="51"/>
        <v>98.7</v>
      </c>
      <c r="M34" s="320">
        <f t="shared" si="51"/>
        <v>98.7</v>
      </c>
      <c r="N34" s="320">
        <f t="shared" si="51"/>
        <v>98.7</v>
      </c>
      <c r="O34" s="320"/>
      <c r="P34" s="335"/>
      <c r="Q34" s="320">
        <f t="shared" ref="Q34:X34" si="52">SUM(Q33)</f>
        <v>124.52507564144604</v>
      </c>
      <c r="R34" s="320">
        <f t="shared" si="52"/>
        <v>114.47414539257232</v>
      </c>
      <c r="S34" s="320">
        <f t="shared" si="52"/>
        <v>114.70574951199021</v>
      </c>
      <c r="T34" s="320">
        <f t="shared" si="52"/>
        <v>104.27103264401342</v>
      </c>
      <c r="U34" s="320">
        <f t="shared" si="52"/>
        <v>107.6</v>
      </c>
      <c r="V34" s="320">
        <f t="shared" si="52"/>
        <v>107.6</v>
      </c>
      <c r="W34" s="320">
        <f t="shared" si="52"/>
        <v>107.6</v>
      </c>
      <c r="X34" s="320">
        <f t="shared" si="52"/>
        <v>107.6</v>
      </c>
      <c r="Y34" s="321"/>
      <c r="Z34" s="303">
        <f>G34-Q34</f>
        <v>-2.5075641446036911E-2</v>
      </c>
      <c r="AA34" s="303">
        <f t="shared" ref="AA34" si="53">H34-R34</f>
        <v>2.5854607427675091E-2</v>
      </c>
      <c r="AB34" s="303">
        <f t="shared" ref="AB34" si="54">I34-S34</f>
        <v>-5.7495119902029046E-3</v>
      </c>
      <c r="AC34" s="391">
        <f t="shared" ref="AC34" si="55">J34-T34</f>
        <v>-1.0710326440134139</v>
      </c>
      <c r="AD34" s="303">
        <f t="shared" ref="AD34" si="56">K34-U34</f>
        <v>4</v>
      </c>
      <c r="AE34" s="303">
        <f t="shared" ref="AE34" si="57">L34-V34</f>
        <v>-8.8999999999999915</v>
      </c>
      <c r="AF34" s="303">
        <f t="shared" ref="AF34" si="58">M34-W34</f>
        <v>-8.8999999999999915</v>
      </c>
      <c r="AG34" s="303">
        <f t="shared" ref="AG34" si="59">N34-X34</f>
        <v>-8.8999999999999915</v>
      </c>
      <c r="AH34" s="324"/>
      <c r="AI34" s="324"/>
      <c r="AK34" s="325"/>
    </row>
    <row r="35" spans="2:38" s="241" customFormat="1">
      <c r="B35" s="240"/>
      <c r="C35" s="305" t="s">
        <v>101</v>
      </c>
      <c r="D35" s="306"/>
      <c r="E35" s="333"/>
      <c r="F35" s="334"/>
      <c r="G35" s="326"/>
      <c r="H35" s="326"/>
      <c r="I35" s="326"/>
      <c r="J35" s="326"/>
      <c r="K35" s="326"/>
      <c r="L35" s="326"/>
      <c r="M35" s="326"/>
      <c r="N35" s="326"/>
      <c r="O35" s="326"/>
      <c r="P35" s="335"/>
      <c r="Q35" s="326"/>
      <c r="R35" s="326"/>
      <c r="S35" s="326"/>
      <c r="T35" s="326"/>
      <c r="U35" s="326"/>
      <c r="V35" s="326"/>
      <c r="W35" s="326"/>
      <c r="X35" s="326"/>
      <c r="Y35" s="327"/>
      <c r="Z35" s="303"/>
      <c r="AA35" s="303"/>
      <c r="AB35" s="303"/>
      <c r="AC35" s="391"/>
      <c r="AD35" s="303"/>
      <c r="AE35" s="303"/>
      <c r="AF35" s="303"/>
      <c r="AG35" s="303"/>
      <c r="AH35" s="324"/>
      <c r="AI35" s="324"/>
      <c r="AK35" s="325"/>
    </row>
    <row r="36" spans="2:38" s="241" customFormat="1" ht="25.5">
      <c r="B36" s="240">
        <v>15</v>
      </c>
      <c r="C36" s="283" t="s">
        <v>40</v>
      </c>
      <c r="D36" s="257" t="s">
        <v>120</v>
      </c>
      <c r="E36" s="245"/>
      <c r="F36" s="344" t="s">
        <v>119</v>
      </c>
      <c r="G36" s="315">
        <v>0.9</v>
      </c>
      <c r="H36" s="315">
        <v>0</v>
      </c>
      <c r="I36" s="315">
        <v>10.199999999999999</v>
      </c>
      <c r="J36" s="315">
        <v>-4.2</v>
      </c>
      <c r="K36" s="315">
        <v>9.4</v>
      </c>
      <c r="L36" s="315">
        <v>16.600000000000001</v>
      </c>
      <c r="M36" s="315">
        <v>0</v>
      </c>
      <c r="N36" s="315">
        <v>0</v>
      </c>
      <c r="O36" s="315"/>
      <c r="P36" s="345"/>
      <c r="Q36" s="315">
        <v>0.93718286680062302</v>
      </c>
      <c r="R36" s="315">
        <v>0</v>
      </c>
      <c r="S36" s="315">
        <v>10.2428622676552</v>
      </c>
      <c r="T36" s="315">
        <v>-4.1747914540285596</v>
      </c>
      <c r="U36" s="315">
        <v>9.8580808787944996</v>
      </c>
      <c r="V36" s="315">
        <v>16</v>
      </c>
      <c r="W36" s="315">
        <v>0</v>
      </c>
      <c r="X36" s="315">
        <v>0</v>
      </c>
      <c r="Y36" s="327"/>
      <c r="Z36" s="303">
        <f t="shared" ref="Z36:AG36" si="60">G36-Q36</f>
        <v>-3.7182866800622993E-2</v>
      </c>
      <c r="AA36" s="303">
        <f t="shared" si="60"/>
        <v>0</v>
      </c>
      <c r="AB36" s="303">
        <f t="shared" si="60"/>
        <v>-4.2862267655200625E-2</v>
      </c>
      <c r="AC36" s="303">
        <f t="shared" si="60"/>
        <v>-2.5208545971440621E-2</v>
      </c>
      <c r="AD36" s="303">
        <f t="shared" si="60"/>
        <v>-0.45808087879449921</v>
      </c>
      <c r="AE36" s="303">
        <f t="shared" si="60"/>
        <v>0.60000000000000142</v>
      </c>
      <c r="AF36" s="303">
        <f t="shared" si="60"/>
        <v>0</v>
      </c>
      <c r="AG36" s="303">
        <f t="shared" si="60"/>
        <v>0</v>
      </c>
      <c r="AH36" s="324"/>
      <c r="AI36" s="328" t="s">
        <v>251</v>
      </c>
      <c r="AK36" s="311" t="s">
        <v>235</v>
      </c>
    </row>
    <row r="37" spans="2:38" s="241" customFormat="1">
      <c r="B37" s="240"/>
      <c r="C37" s="318"/>
      <c r="D37" s="245" t="s">
        <v>67</v>
      </c>
      <c r="E37" s="319"/>
      <c r="F37" s="339"/>
      <c r="G37" s="320">
        <f t="shared" ref="G37:N37" si="61">SUM(G36)</f>
        <v>0.9</v>
      </c>
      <c r="H37" s="320">
        <f t="shared" si="61"/>
        <v>0</v>
      </c>
      <c r="I37" s="320">
        <f t="shared" si="61"/>
        <v>10.199999999999999</v>
      </c>
      <c r="J37" s="320">
        <f t="shared" si="61"/>
        <v>-4.2</v>
      </c>
      <c r="K37" s="320">
        <f t="shared" si="61"/>
        <v>9.4</v>
      </c>
      <c r="L37" s="320">
        <f t="shared" si="61"/>
        <v>16.600000000000001</v>
      </c>
      <c r="M37" s="320">
        <f t="shared" si="61"/>
        <v>0</v>
      </c>
      <c r="N37" s="320">
        <f t="shared" si="61"/>
        <v>0</v>
      </c>
      <c r="O37" s="320"/>
      <c r="P37" s="335"/>
      <c r="Q37" s="320">
        <f t="shared" ref="Q37:X37" si="62">SUM(Q36)</f>
        <v>0.93718286680062302</v>
      </c>
      <c r="R37" s="320">
        <f t="shared" si="62"/>
        <v>0</v>
      </c>
      <c r="S37" s="320">
        <f t="shared" si="62"/>
        <v>10.2428622676552</v>
      </c>
      <c r="T37" s="320">
        <f t="shared" si="62"/>
        <v>-4.1747914540285596</v>
      </c>
      <c r="U37" s="320">
        <f t="shared" si="62"/>
        <v>9.8580808787944996</v>
      </c>
      <c r="V37" s="320">
        <f t="shared" si="62"/>
        <v>16</v>
      </c>
      <c r="W37" s="320">
        <f t="shared" si="62"/>
        <v>0</v>
      </c>
      <c r="X37" s="320">
        <f t="shared" si="62"/>
        <v>0</v>
      </c>
      <c r="Y37" s="321"/>
      <c r="Z37" s="303">
        <f>G37-Q37</f>
        <v>-3.7182866800622993E-2</v>
      </c>
      <c r="AA37" s="303">
        <f t="shared" ref="AA37" si="63">H37-R37</f>
        <v>0</v>
      </c>
      <c r="AB37" s="303">
        <f t="shared" ref="AB37" si="64">I37-S37</f>
        <v>-4.2862267655200625E-2</v>
      </c>
      <c r="AC37" s="303">
        <f t="shared" ref="AC37" si="65">J37-T37</f>
        <v>-2.5208545971440621E-2</v>
      </c>
      <c r="AD37" s="303">
        <f t="shared" ref="AD37" si="66">K37-U37</f>
        <v>-0.45808087879449921</v>
      </c>
      <c r="AE37" s="303">
        <f t="shared" ref="AE37" si="67">L37-V37</f>
        <v>0.60000000000000142</v>
      </c>
      <c r="AF37" s="303">
        <f t="shared" ref="AF37" si="68">M37-W37</f>
        <v>0</v>
      </c>
      <c r="AG37" s="303">
        <f t="shared" ref="AG37" si="69">N37-X37</f>
        <v>0</v>
      </c>
      <c r="AH37" s="324"/>
      <c r="AI37" s="324"/>
      <c r="AK37" s="346" t="s">
        <v>121</v>
      </c>
      <c r="AL37" s="318"/>
    </row>
    <row r="38" spans="2:38" s="241" customFormat="1" ht="15.75">
      <c r="B38" s="240">
        <v>16</v>
      </c>
      <c r="C38" s="347" t="s">
        <v>228</v>
      </c>
      <c r="D38" s="348" t="s">
        <v>1</v>
      </c>
      <c r="E38" s="349"/>
      <c r="F38" s="350"/>
      <c r="G38" s="351">
        <f t="shared" ref="G38:N38" si="70">G18+G23+G28+G31+G34-G37</f>
        <v>358.64563767953217</v>
      </c>
      <c r="H38" s="351">
        <f t="shared" si="70"/>
        <v>340.19650000000001</v>
      </c>
      <c r="I38" s="351">
        <f t="shared" si="70"/>
        <v>285.72790000000003</v>
      </c>
      <c r="J38" s="351">
        <f>J18+J23+J28+J31+J34-J37</f>
        <v>282.73260000000005</v>
      </c>
      <c r="K38" s="351">
        <f t="shared" si="70"/>
        <v>210.74339999999998</v>
      </c>
      <c r="L38" s="351">
        <f>L18+L23+L28+L31+L34-L37</f>
        <v>189.05960000000002</v>
      </c>
      <c r="M38" s="351">
        <f t="shared" si="70"/>
        <v>247.02010000000001</v>
      </c>
      <c r="N38" s="351">
        <f t="shared" si="70"/>
        <v>222.76600000000002</v>
      </c>
      <c r="O38" s="351">
        <f>N38*(1+(O11-N11)/N11)</f>
        <v>229.47774461979918</v>
      </c>
      <c r="P38" s="267"/>
      <c r="Q38" s="351">
        <f t="shared" ref="Q38:S38" si="71">Q18+Q23+Q28+Q31+Q34-Q37</f>
        <v>358.69051824649335</v>
      </c>
      <c r="R38" s="351">
        <f t="shared" si="71"/>
        <v>340.26849881485441</v>
      </c>
      <c r="S38" s="351">
        <f t="shared" si="71"/>
        <v>285.66500080774853</v>
      </c>
      <c r="T38" s="351">
        <f>T18+T23+T28+T31+T34-T37</f>
        <v>282.61337656961803</v>
      </c>
      <c r="U38" s="351">
        <f t="shared" ref="U38" si="72">U18+U23+U28+U31+U34-U37</f>
        <v>206.37272810351271</v>
      </c>
      <c r="V38" s="351">
        <f>V18+V23+V28+V31+V34-V37</f>
        <v>223.00803536474154</v>
      </c>
      <c r="W38" s="351">
        <f t="shared" ref="W38:X38" si="73">W18+W23+W28+W31+W34-W37</f>
        <v>291.08311062647186</v>
      </c>
      <c r="X38" s="351">
        <f t="shared" si="73"/>
        <v>254.24411726259572</v>
      </c>
      <c r="Y38" s="352"/>
      <c r="Z38" s="303">
        <f>G38-Q38</f>
        <v>-4.4880566961182922E-2</v>
      </c>
      <c r="AA38" s="303">
        <f t="shared" ref="AA38" si="74">H38-R38</f>
        <v>-7.1998814854396187E-2</v>
      </c>
      <c r="AB38" s="303">
        <f t="shared" ref="AB38" si="75">I38-S38</f>
        <v>6.2899192251506975E-2</v>
      </c>
      <c r="AC38" s="303">
        <f>J38-T38</f>
        <v>0.11922343038202143</v>
      </c>
      <c r="AD38" s="303">
        <f>K38-U38</f>
        <v>4.3706718964872664</v>
      </c>
      <c r="AE38" s="303">
        <f t="shared" ref="AE38" si="76">L38-V38</f>
        <v>-33.948435364741528</v>
      </c>
      <c r="AF38" s="391">
        <f t="shared" ref="AF38" si="77">M38-W38</f>
        <v>-44.063010626471851</v>
      </c>
      <c r="AG38" s="303">
        <f t="shared" ref="AG38" si="78">N38-X38</f>
        <v>-31.478117262595703</v>
      </c>
      <c r="AH38" s="324"/>
      <c r="AI38" s="324"/>
      <c r="AK38" s="324"/>
    </row>
    <row r="39" spans="2:38" s="246" customFormat="1" ht="31.5" customHeight="1">
      <c r="B39" s="240"/>
      <c r="C39" s="353"/>
      <c r="D39" s="239"/>
      <c r="E39" s="238"/>
      <c r="F39" s="354"/>
      <c r="G39" s="355"/>
      <c r="H39" s="355"/>
      <c r="I39" s="355"/>
      <c r="J39" s="408"/>
      <c r="K39" s="355"/>
      <c r="L39" s="355"/>
      <c r="M39" s="355"/>
      <c r="N39" s="355"/>
      <c r="O39" s="355"/>
      <c r="P39" s="267"/>
      <c r="Q39" s="355"/>
      <c r="R39" s="355"/>
      <c r="S39" s="355"/>
      <c r="T39" s="408"/>
      <c r="U39" s="355"/>
      <c r="V39" s="355"/>
      <c r="W39" s="355"/>
      <c r="X39" s="355"/>
      <c r="Y39" s="352"/>
      <c r="Z39" s="356"/>
      <c r="AA39" s="355"/>
      <c r="AB39" s="355"/>
      <c r="AC39" s="355"/>
      <c r="AD39" s="355"/>
      <c r="AE39" s="355"/>
      <c r="AF39" s="355"/>
      <c r="AG39" s="355"/>
      <c r="AH39" s="325"/>
      <c r="AI39" s="325"/>
      <c r="AK39" s="325"/>
    </row>
    <row r="40" spans="2:38" s="246" customFormat="1" ht="16.5" customHeight="1">
      <c r="B40" s="240">
        <v>17</v>
      </c>
      <c r="C40" s="347" t="s">
        <v>196</v>
      </c>
      <c r="D40" s="348" t="s">
        <v>66</v>
      </c>
      <c r="E40" s="349"/>
      <c r="F40" s="350"/>
      <c r="G40" s="357">
        <f>SUM(G46:G52)</f>
        <v>368.32850175128999</v>
      </c>
      <c r="H40" s="357">
        <f t="shared" ref="H40:J40" si="79">SUM(H46:H52)</f>
        <v>336.26672277000011</v>
      </c>
      <c r="I40" s="357">
        <f t="shared" si="79"/>
        <v>295.3185798400001</v>
      </c>
      <c r="J40" s="357">
        <f t="shared" si="79"/>
        <v>298.47357782999995</v>
      </c>
      <c r="K40" s="357"/>
      <c r="L40" s="357"/>
      <c r="M40" s="357"/>
      <c r="N40" s="357"/>
      <c r="O40" s="357"/>
      <c r="P40" s="267"/>
      <c r="Q40" s="357">
        <f>SUM(Q46:Q52)</f>
        <v>368.32850175128999</v>
      </c>
      <c r="R40" s="357">
        <f t="shared" ref="R40:T40" si="80">SUM(R46:R52)</f>
        <v>336.26672277000011</v>
      </c>
      <c r="S40" s="357">
        <f t="shared" si="80"/>
        <v>295.3185798400001</v>
      </c>
      <c r="T40" s="357">
        <f t="shared" si="80"/>
        <v>298.47357782999995</v>
      </c>
      <c r="U40" s="357"/>
      <c r="V40" s="357"/>
      <c r="W40" s="357"/>
      <c r="X40" s="357"/>
      <c r="Y40" s="358"/>
      <c r="Z40" s="359"/>
      <c r="AA40" s="357"/>
      <c r="AB40" s="357"/>
      <c r="AC40" s="357"/>
      <c r="AD40" s="357"/>
      <c r="AE40" s="357"/>
      <c r="AF40" s="357"/>
      <c r="AG40" s="357"/>
      <c r="AH40" s="325"/>
      <c r="AI40" s="325"/>
      <c r="AK40" s="325"/>
    </row>
    <row r="41" spans="2:38" s="246" customFormat="1" ht="12.75" customHeight="1">
      <c r="B41" s="240"/>
      <c r="C41" s="353"/>
      <c r="D41" s="239"/>
      <c r="E41" s="238"/>
      <c r="F41" s="354"/>
      <c r="G41" s="355"/>
      <c r="H41" s="355"/>
      <c r="I41" s="355"/>
      <c r="J41" s="355"/>
      <c r="K41" s="355"/>
      <c r="L41" s="355"/>
      <c r="M41" s="355"/>
      <c r="N41" s="355"/>
      <c r="O41" s="355"/>
      <c r="P41" s="267"/>
      <c r="Q41" s="355"/>
      <c r="R41" s="355"/>
      <c r="S41" s="355"/>
      <c r="T41" s="355"/>
      <c r="U41" s="355"/>
      <c r="V41" s="355"/>
      <c r="W41" s="355"/>
      <c r="X41" s="355"/>
      <c r="Y41" s="352"/>
      <c r="Z41" s="356"/>
      <c r="AA41" s="355"/>
      <c r="AB41" s="355"/>
      <c r="AC41" s="355"/>
      <c r="AD41" s="355"/>
      <c r="AE41" s="355"/>
      <c r="AF41" s="355"/>
      <c r="AG41" s="355"/>
      <c r="AH41" s="325"/>
      <c r="AI41" s="325"/>
      <c r="AK41" s="325"/>
    </row>
    <row r="42" spans="2:38" s="246" customFormat="1" ht="48.75" customHeight="1">
      <c r="B42" s="240">
        <v>18</v>
      </c>
      <c r="C42" s="360" t="s">
        <v>175</v>
      </c>
      <c r="D42" s="361" t="s">
        <v>176</v>
      </c>
      <c r="E42" s="362" t="s">
        <v>25</v>
      </c>
      <c r="F42" s="363" t="s">
        <v>171</v>
      </c>
      <c r="G42" s="364">
        <f>G40-G38</f>
        <v>9.6828640717578196</v>
      </c>
      <c r="H42" s="364">
        <f>H40-H38</f>
        <v>-3.9297772299998996</v>
      </c>
      <c r="I42" s="364">
        <f>I40-I38</f>
        <v>9.5906798400000639</v>
      </c>
      <c r="J42" s="364">
        <f>J40-J38</f>
        <v>15.740977829999906</v>
      </c>
      <c r="K42" s="364"/>
      <c r="L42" s="364" t="str">
        <f>IF(L40&gt;0,L40-L38,"")</f>
        <v/>
      </c>
      <c r="M42" s="364" t="str">
        <f>IF(M40&gt;0,M40-M38,"")</f>
        <v/>
      </c>
      <c r="N42" s="364" t="str">
        <f>IF(N40&gt;0,N40-N38,"")</f>
        <v/>
      </c>
      <c r="O42" s="367"/>
      <c r="P42" s="345"/>
      <c r="Q42" s="364">
        <f>Q40-Q38</f>
        <v>9.6379835047966367</v>
      </c>
      <c r="R42" s="364">
        <f>R40-R38</f>
        <v>-4.0017760448542958</v>
      </c>
      <c r="S42" s="364">
        <f>S40-S38</f>
        <v>9.6535790322515709</v>
      </c>
      <c r="T42" s="364">
        <f>T40-T38</f>
        <v>15.860201260381928</v>
      </c>
      <c r="U42" s="364" t="str">
        <f>IF(U40&gt;0,U40-U38,"")</f>
        <v/>
      </c>
      <c r="V42" s="364" t="str">
        <f>IF(V40&gt;0,V40-V38,"")</f>
        <v/>
      </c>
      <c r="W42" s="364" t="str">
        <f>IF(W40&gt;0,W40-W38,"")</f>
        <v/>
      </c>
      <c r="X42" s="364" t="str">
        <f>IF(X40&gt;0,X40-X38,"")</f>
        <v/>
      </c>
      <c r="Y42" s="365"/>
      <c r="Z42" s="366"/>
      <c r="AA42" s="367"/>
      <c r="AB42" s="367"/>
      <c r="AC42" s="367"/>
      <c r="AD42" s="367"/>
      <c r="AE42" s="367"/>
      <c r="AF42" s="367"/>
      <c r="AG42" s="367"/>
      <c r="AH42" s="325"/>
      <c r="AI42" s="325"/>
      <c r="AK42" s="368"/>
    </row>
    <row r="43" spans="2:38" s="246" customFormat="1" ht="40.5" customHeight="1">
      <c r="B43" s="240"/>
      <c r="C43" s="247"/>
      <c r="D43" s="240"/>
      <c r="E43" s="369"/>
      <c r="F43" s="354"/>
      <c r="G43" s="355"/>
      <c r="H43" s="355"/>
      <c r="I43" s="355"/>
      <c r="J43" s="355"/>
      <c r="K43" s="355"/>
      <c r="L43" s="355"/>
      <c r="M43" s="355"/>
      <c r="N43" s="355"/>
      <c r="O43" s="355"/>
      <c r="P43" s="267"/>
      <c r="Q43" s="355"/>
      <c r="R43" s="355"/>
      <c r="S43" s="355"/>
      <c r="T43" s="355"/>
      <c r="U43" s="355"/>
      <c r="V43" s="355"/>
      <c r="W43" s="355"/>
      <c r="X43" s="355"/>
      <c r="Y43" s="352"/>
      <c r="Z43" s="356"/>
      <c r="AA43" s="355"/>
      <c r="AB43" s="355"/>
      <c r="AC43" s="355"/>
      <c r="AD43" s="355"/>
      <c r="AE43" s="355"/>
      <c r="AF43" s="355"/>
      <c r="AG43" s="370"/>
      <c r="AH43" s="247"/>
      <c r="AI43" s="325"/>
      <c r="AJ43" s="247"/>
      <c r="AK43" s="247"/>
      <c r="AL43" s="247"/>
    </row>
    <row r="44" spans="2:38" s="246" customFormat="1" ht="17.25" customHeight="1">
      <c r="B44" s="240"/>
      <c r="C44" s="259" t="s">
        <v>196</v>
      </c>
      <c r="D44" s="260" t="s">
        <v>106</v>
      </c>
      <c r="E44" s="261"/>
      <c r="F44" s="262"/>
      <c r="G44" s="371"/>
      <c r="H44" s="371"/>
      <c r="I44" s="371"/>
      <c r="J44" s="371"/>
      <c r="K44" s="371"/>
      <c r="L44" s="371"/>
      <c r="M44" s="371"/>
      <c r="N44" s="371"/>
      <c r="O44" s="357"/>
      <c r="P44" s="267"/>
      <c r="Q44" s="371"/>
      <c r="R44" s="371"/>
      <c r="S44" s="371"/>
      <c r="T44" s="371"/>
      <c r="U44" s="371"/>
      <c r="V44" s="371"/>
      <c r="W44" s="371"/>
      <c r="X44" s="371"/>
      <c r="Y44" s="358"/>
      <c r="Z44" s="359"/>
      <c r="AA44" s="357"/>
      <c r="AB44" s="357"/>
      <c r="AC44" s="357"/>
      <c r="AD44" s="357"/>
      <c r="AE44" s="357"/>
      <c r="AF44" s="357"/>
      <c r="AG44" s="372"/>
      <c r="AI44" s="325"/>
      <c r="AK44" s="247"/>
    </row>
    <row r="45" spans="2:38" s="246" customFormat="1" ht="20.25" customHeight="1">
      <c r="B45" s="240"/>
      <c r="C45" s="353"/>
      <c r="D45" s="247"/>
      <c r="E45" s="238"/>
      <c r="F45" s="354"/>
      <c r="G45" s="355"/>
      <c r="H45" s="355"/>
      <c r="I45" s="355"/>
      <c r="J45" s="355"/>
      <c r="K45" s="355"/>
      <c r="L45" s="355"/>
      <c r="M45" s="355"/>
      <c r="N45" s="355"/>
      <c r="O45" s="355"/>
      <c r="P45" s="267"/>
      <c r="Q45" s="355"/>
      <c r="R45" s="355"/>
      <c r="S45" s="355"/>
      <c r="T45" s="355"/>
      <c r="U45" s="355"/>
      <c r="V45" s="355"/>
      <c r="W45" s="355"/>
      <c r="X45" s="355"/>
      <c r="Y45" s="352"/>
      <c r="Z45" s="356"/>
      <c r="AA45" s="355"/>
      <c r="AB45" s="355"/>
      <c r="AC45" s="355"/>
      <c r="AD45" s="355"/>
      <c r="AE45" s="355"/>
      <c r="AF45" s="355"/>
      <c r="AG45" s="370"/>
      <c r="AI45" s="325"/>
      <c r="AK45" s="247"/>
    </row>
    <row r="46" spans="2:38" s="246" customFormat="1" ht="15" customHeight="1">
      <c r="B46" s="240">
        <v>19</v>
      </c>
      <c r="C46" s="353" t="s">
        <v>107</v>
      </c>
      <c r="D46" s="247" t="s">
        <v>115</v>
      </c>
      <c r="E46" s="238"/>
      <c r="F46" s="354"/>
      <c r="G46" s="373">
        <v>14.44148268</v>
      </c>
      <c r="H46" s="373">
        <v>10.748841019999999</v>
      </c>
      <c r="I46" s="373">
        <v>13.421820439999999</v>
      </c>
      <c r="J46" s="373">
        <v>19.694143499999996</v>
      </c>
      <c r="K46" s="355"/>
      <c r="L46" s="355"/>
      <c r="M46" s="355"/>
      <c r="N46" s="355"/>
      <c r="O46" s="355"/>
      <c r="P46" s="267"/>
      <c r="Q46" s="373">
        <v>14.44148268</v>
      </c>
      <c r="R46" s="373">
        <v>10.748841019999999</v>
      </c>
      <c r="S46" s="373">
        <v>13.421820439999999</v>
      </c>
      <c r="T46" s="373">
        <v>19.694143499999996</v>
      </c>
      <c r="U46" s="355"/>
      <c r="V46" s="355"/>
      <c r="W46" s="355"/>
      <c r="X46" s="355"/>
      <c r="Y46" s="352"/>
      <c r="Z46" s="356"/>
      <c r="AA46" s="355"/>
      <c r="AB46" s="355"/>
      <c r="AC46" s="355"/>
      <c r="AD46" s="355"/>
      <c r="AE46" s="355"/>
      <c r="AF46" s="355"/>
      <c r="AG46" s="370"/>
      <c r="AI46" s="325"/>
      <c r="AK46" s="247"/>
    </row>
    <row r="47" spans="2:38" s="246" customFormat="1" ht="15" customHeight="1">
      <c r="B47" s="240">
        <v>20</v>
      </c>
      <c r="C47" s="353" t="s">
        <v>108</v>
      </c>
      <c r="D47" s="247" t="s">
        <v>115</v>
      </c>
      <c r="E47" s="238"/>
      <c r="F47" s="354"/>
      <c r="G47" s="373">
        <v>16.990505349999999</v>
      </c>
      <c r="H47" s="373">
        <v>24.6098681</v>
      </c>
      <c r="I47" s="373">
        <v>30.872620260000001</v>
      </c>
      <c r="J47" s="373">
        <v>38.777065050000004</v>
      </c>
      <c r="K47" s="355"/>
      <c r="L47" s="355"/>
      <c r="M47" s="355"/>
      <c r="N47" s="355"/>
      <c r="O47" s="355"/>
      <c r="P47" s="267"/>
      <c r="Q47" s="373">
        <v>16.990505349999999</v>
      </c>
      <c r="R47" s="373">
        <v>24.6098681</v>
      </c>
      <c r="S47" s="373">
        <v>30.872620260000001</v>
      </c>
      <c r="T47" s="373">
        <v>38.777065050000004</v>
      </c>
      <c r="U47" s="355"/>
      <c r="V47" s="355"/>
      <c r="W47" s="355"/>
      <c r="X47" s="355"/>
      <c r="Y47" s="352"/>
      <c r="Z47" s="356"/>
      <c r="AA47" s="355"/>
      <c r="AB47" s="355"/>
      <c r="AC47" s="355"/>
      <c r="AD47" s="355"/>
      <c r="AE47" s="355"/>
      <c r="AF47" s="355"/>
      <c r="AG47" s="370"/>
      <c r="AI47" s="325"/>
      <c r="AK47" s="247"/>
    </row>
    <row r="48" spans="2:38" s="246" customFormat="1" ht="15" customHeight="1">
      <c r="B48" s="240">
        <v>21</v>
      </c>
      <c r="C48" s="353" t="s">
        <v>116</v>
      </c>
      <c r="D48" s="247" t="s">
        <v>117</v>
      </c>
      <c r="E48" s="238"/>
      <c r="F48" s="354"/>
      <c r="G48" s="373">
        <v>14.923853960000002</v>
      </c>
      <c r="H48" s="373">
        <v>6.6000000000000227</v>
      </c>
      <c r="I48" s="373">
        <v>9.2080171499999999</v>
      </c>
      <c r="J48" s="373">
        <v>15.3</v>
      </c>
      <c r="K48" s="355"/>
      <c r="L48" s="355"/>
      <c r="M48" s="355"/>
      <c r="N48" s="355"/>
      <c r="O48" s="355"/>
      <c r="P48" s="267"/>
      <c r="Q48" s="373">
        <v>14.923853960000002</v>
      </c>
      <c r="R48" s="373">
        <v>6.6000000000000227</v>
      </c>
      <c r="S48" s="373">
        <v>9.2080171499999999</v>
      </c>
      <c r="T48" s="373">
        <v>15.3</v>
      </c>
      <c r="U48" s="355"/>
      <c r="V48" s="355"/>
      <c r="W48" s="355"/>
      <c r="X48" s="355"/>
      <c r="Y48" s="352"/>
      <c r="Z48" s="356"/>
      <c r="AA48" s="355"/>
      <c r="AB48" s="355"/>
      <c r="AC48" s="355"/>
      <c r="AD48" s="355"/>
      <c r="AE48" s="355"/>
      <c r="AF48" s="355"/>
      <c r="AG48" s="370"/>
      <c r="AI48" s="325"/>
      <c r="AK48" s="247"/>
    </row>
    <row r="49" spans="1:37" s="246" customFormat="1" ht="15" customHeight="1">
      <c r="B49" s="240">
        <v>22</v>
      </c>
      <c r="C49" s="353" t="s">
        <v>111</v>
      </c>
      <c r="D49" s="247" t="s">
        <v>112</v>
      </c>
      <c r="E49" s="238"/>
      <c r="F49" s="354"/>
      <c r="G49" s="373">
        <v>42.781217310000009</v>
      </c>
      <c r="H49" s="373">
        <v>40.040919819999999</v>
      </c>
      <c r="I49" s="373">
        <v>38.223253360000001</v>
      </c>
      <c r="J49" s="373">
        <v>31.81</v>
      </c>
      <c r="K49" s="355"/>
      <c r="L49" s="355"/>
      <c r="M49" s="355"/>
      <c r="N49" s="355"/>
      <c r="O49" s="355"/>
      <c r="P49" s="267"/>
      <c r="Q49" s="373">
        <v>42.781217310000009</v>
      </c>
      <c r="R49" s="373">
        <v>40.040919819999999</v>
      </c>
      <c r="S49" s="373">
        <v>38.223253360000001</v>
      </c>
      <c r="T49" s="373">
        <v>31.81</v>
      </c>
      <c r="U49" s="355"/>
      <c r="V49" s="355"/>
      <c r="W49" s="355"/>
      <c r="X49" s="355"/>
      <c r="Y49" s="352"/>
      <c r="Z49" s="374"/>
      <c r="AA49" s="375"/>
      <c r="AB49" s="375"/>
      <c r="AC49" s="375"/>
      <c r="AD49" s="375"/>
      <c r="AE49" s="375"/>
      <c r="AF49" s="375"/>
      <c r="AG49" s="376"/>
      <c r="AI49" s="325"/>
      <c r="AK49" s="247"/>
    </row>
    <row r="50" spans="1:37" s="246" customFormat="1" ht="15" customHeight="1">
      <c r="B50" s="240">
        <v>23</v>
      </c>
      <c r="C50" s="353" t="s">
        <v>113</v>
      </c>
      <c r="D50" s="247" t="s">
        <v>114</v>
      </c>
      <c r="E50" s="238"/>
      <c r="F50" s="354"/>
      <c r="G50" s="373">
        <v>8.5790520512900006</v>
      </c>
      <c r="H50" s="373">
        <v>11.65801836</v>
      </c>
      <c r="I50" s="373">
        <v>11.2633828</v>
      </c>
      <c r="J50" s="373">
        <v>8.8000000000000007</v>
      </c>
      <c r="K50" s="355"/>
      <c r="L50" s="355"/>
      <c r="M50" s="355"/>
      <c r="N50" s="355"/>
      <c r="O50" s="355"/>
      <c r="P50" s="267"/>
      <c r="Q50" s="373">
        <v>8.5790520512900006</v>
      </c>
      <c r="R50" s="373">
        <v>11.65801836</v>
      </c>
      <c r="S50" s="373">
        <v>11.2633828</v>
      </c>
      <c r="T50" s="373">
        <v>8.8000000000000007</v>
      </c>
      <c r="U50" s="355"/>
      <c r="V50" s="355"/>
      <c r="W50" s="355"/>
      <c r="X50" s="355"/>
      <c r="Y50" s="352"/>
      <c r="Z50" s="356"/>
      <c r="AA50" s="355"/>
      <c r="AB50" s="355"/>
      <c r="AC50" s="355"/>
      <c r="AD50" s="355"/>
      <c r="AE50" s="355"/>
      <c r="AF50" s="355"/>
      <c r="AG50" s="370"/>
      <c r="AI50" s="325"/>
      <c r="AK50" s="247"/>
    </row>
    <row r="51" spans="1:37" s="246" customFormat="1" ht="16.5" customHeight="1">
      <c r="B51" s="240">
        <v>24</v>
      </c>
      <c r="C51" s="353" t="s">
        <v>109</v>
      </c>
      <c r="D51" s="247" t="s">
        <v>115</v>
      </c>
      <c r="E51" s="238"/>
      <c r="F51" s="354"/>
      <c r="G51" s="373">
        <v>137.11626737</v>
      </c>
      <c r="H51" s="373">
        <v>119.73627703000002</v>
      </c>
      <c r="I51" s="373">
        <v>95.971514280000093</v>
      </c>
      <c r="J51" s="373">
        <v>92.771280729999987</v>
      </c>
      <c r="K51" s="355"/>
      <c r="L51" s="355"/>
      <c r="M51" s="355"/>
      <c r="N51" s="355"/>
      <c r="O51" s="355"/>
      <c r="P51" s="267"/>
      <c r="Q51" s="373">
        <v>137.11626737</v>
      </c>
      <c r="R51" s="373">
        <v>119.73627703000002</v>
      </c>
      <c r="S51" s="373">
        <v>95.971514280000093</v>
      </c>
      <c r="T51" s="373">
        <v>92.771280729999987</v>
      </c>
      <c r="U51" s="355"/>
      <c r="V51" s="355"/>
      <c r="W51" s="355"/>
      <c r="X51" s="355"/>
      <c r="Y51" s="352"/>
      <c r="Z51" s="356"/>
      <c r="AA51" s="355"/>
      <c r="AB51" s="355"/>
      <c r="AC51" s="355"/>
      <c r="AD51" s="355"/>
      <c r="AE51" s="355"/>
      <c r="AF51" s="355"/>
      <c r="AG51" s="370"/>
      <c r="AI51" s="325"/>
      <c r="AK51" s="247"/>
    </row>
    <row r="52" spans="1:37" s="246" customFormat="1" ht="18" customHeight="1">
      <c r="B52" s="240">
        <v>25</v>
      </c>
      <c r="C52" s="353" t="s">
        <v>110</v>
      </c>
      <c r="D52" s="247" t="s">
        <v>115</v>
      </c>
      <c r="E52" s="238"/>
      <c r="F52" s="354"/>
      <c r="G52" s="373">
        <v>133.49612303000001</v>
      </c>
      <c r="H52" s="373">
        <v>122.87279844000003</v>
      </c>
      <c r="I52" s="373">
        <v>96.357971550000002</v>
      </c>
      <c r="J52" s="373">
        <v>91.321088549999956</v>
      </c>
      <c r="K52" s="355"/>
      <c r="L52" s="355"/>
      <c r="M52" s="355"/>
      <c r="N52" s="355"/>
      <c r="O52" s="355"/>
      <c r="P52" s="267"/>
      <c r="Q52" s="373">
        <v>133.49612303000001</v>
      </c>
      <c r="R52" s="373">
        <v>122.87279844000003</v>
      </c>
      <c r="S52" s="373">
        <v>96.357971550000002</v>
      </c>
      <c r="T52" s="373">
        <v>91.321088549999956</v>
      </c>
      <c r="U52" s="355"/>
      <c r="V52" s="355"/>
      <c r="W52" s="355"/>
      <c r="X52" s="355"/>
      <c r="Y52" s="352"/>
      <c r="Z52" s="377"/>
      <c r="AA52" s="378"/>
      <c r="AB52" s="378"/>
      <c r="AC52" s="378"/>
      <c r="AD52" s="378"/>
      <c r="AE52" s="378"/>
      <c r="AF52" s="378"/>
      <c r="AG52" s="379"/>
      <c r="AI52" s="325"/>
      <c r="AK52" s="247"/>
    </row>
    <row r="53" spans="1:37" s="246" customFormat="1" ht="18" customHeight="1">
      <c r="B53" s="240">
        <v>26</v>
      </c>
      <c r="C53" s="353" t="s">
        <v>223</v>
      </c>
      <c r="D53" s="247" t="s">
        <v>115</v>
      </c>
      <c r="E53" s="238"/>
      <c r="F53" s="354"/>
      <c r="G53" s="373"/>
      <c r="H53" s="373"/>
      <c r="I53" s="373">
        <v>-0.63556864000000002</v>
      </c>
      <c r="J53" s="373"/>
      <c r="K53" s="355"/>
      <c r="L53" s="355"/>
      <c r="M53" s="355"/>
      <c r="N53" s="355"/>
      <c r="O53" s="355"/>
      <c r="P53" s="267"/>
      <c r="Q53" s="373"/>
      <c r="R53" s="373"/>
      <c r="S53" s="373">
        <v>-0.63556864000000002</v>
      </c>
      <c r="T53" s="373"/>
      <c r="U53" s="355"/>
      <c r="V53" s="355"/>
      <c r="W53" s="355"/>
      <c r="X53" s="355"/>
      <c r="Y53" s="352"/>
      <c r="Z53" s="377"/>
      <c r="AA53" s="378"/>
      <c r="AB53" s="378"/>
      <c r="AC53" s="378"/>
      <c r="AD53" s="378"/>
      <c r="AE53" s="378"/>
      <c r="AF53" s="378"/>
      <c r="AG53" s="379"/>
      <c r="AI53" s="325"/>
      <c r="AK53" s="247"/>
    </row>
    <row r="54" spans="1:37" s="246" customFormat="1" ht="17.25" customHeight="1">
      <c r="B54" s="240"/>
      <c r="C54" s="259"/>
      <c r="D54" s="260" t="s">
        <v>218</v>
      </c>
      <c r="E54" s="260"/>
      <c r="F54" s="260"/>
      <c r="G54" s="381">
        <f>SUM(G46:G52)</f>
        <v>368.32850175128999</v>
      </c>
      <c r="H54" s="381">
        <f>SUM(H46:H52)</f>
        <v>336.26672277000011</v>
      </c>
      <c r="I54" s="381">
        <f>SUM(I46:I53)</f>
        <v>294.68301120000012</v>
      </c>
      <c r="J54" s="381">
        <f>SUM(J46:J53)</f>
        <v>298.47357782999995</v>
      </c>
      <c r="K54" s="260"/>
      <c r="L54" s="260"/>
      <c r="M54" s="260"/>
      <c r="N54" s="382"/>
      <c r="O54" s="422"/>
      <c r="P54" s="380"/>
      <c r="Q54" s="381">
        <f>SUM(Q46:Q52)</f>
        <v>368.32850175128999</v>
      </c>
      <c r="R54" s="381">
        <f>SUM(R46:R52)</f>
        <v>336.26672277000011</v>
      </c>
      <c r="S54" s="381">
        <f>SUM(S46:S53)</f>
        <v>294.68301120000012</v>
      </c>
      <c r="T54" s="381">
        <f>SUM(T46:T53)</f>
        <v>298.47357782999995</v>
      </c>
      <c r="U54" s="260"/>
      <c r="V54" s="260"/>
      <c r="W54" s="260"/>
      <c r="X54" s="382"/>
      <c r="Y54" s="352"/>
      <c r="Z54" s="377"/>
      <c r="AA54" s="378"/>
      <c r="AB54" s="378"/>
      <c r="AC54" s="378"/>
      <c r="AD54" s="378"/>
      <c r="AE54" s="378"/>
      <c r="AF54" s="378"/>
      <c r="AG54" s="379"/>
      <c r="AI54" s="368"/>
    </row>
    <row r="55" spans="1:37" s="246" customFormat="1" ht="15" customHeight="1">
      <c r="A55" s="383"/>
      <c r="B55" s="297"/>
      <c r="C55" s="306"/>
      <c r="D55" s="384"/>
      <c r="E55" s="385"/>
      <c r="F55" s="386"/>
      <c r="G55" s="387"/>
      <c r="H55" s="388"/>
      <c r="I55" s="387"/>
      <c r="J55" s="387"/>
      <c r="K55" s="387"/>
      <c r="L55" s="387"/>
      <c r="M55" s="387"/>
      <c r="N55" s="387"/>
      <c r="O55" s="387"/>
      <c r="P55" s="386"/>
      <c r="Q55" s="387"/>
      <c r="R55" s="388"/>
      <c r="S55" s="387"/>
      <c r="T55" s="387"/>
      <c r="U55" s="387"/>
      <c r="V55" s="387"/>
      <c r="W55" s="387"/>
      <c r="X55" s="387"/>
      <c r="Y55" s="387"/>
      <c r="Z55" s="387"/>
      <c r="AA55" s="387"/>
      <c r="AB55" s="387"/>
      <c r="AC55" s="355"/>
      <c r="AD55" s="355"/>
      <c r="AE55" s="355"/>
      <c r="AF55" s="355"/>
      <c r="AG55" s="355"/>
    </row>
    <row r="56" spans="1:37">
      <c r="C56" s="257"/>
      <c r="D56" s="257"/>
      <c r="E56" s="284"/>
      <c r="F56" s="285"/>
      <c r="G56" s="285"/>
      <c r="H56" s="285"/>
      <c r="I56" s="389"/>
      <c r="J56" s="285"/>
      <c r="K56" s="285"/>
      <c r="L56" s="285"/>
      <c r="M56" s="285"/>
      <c r="N56" s="285"/>
      <c r="O56" s="285"/>
      <c r="P56" s="285"/>
      <c r="Q56" s="257"/>
      <c r="R56" s="257"/>
      <c r="W56" s="257"/>
      <c r="X56" s="257"/>
      <c r="Y56" s="257"/>
      <c r="Z56" s="257"/>
      <c r="AA56" s="257"/>
      <c r="AB56" s="257"/>
      <c r="AC56" s="257"/>
      <c r="AD56" s="257"/>
      <c r="AE56" s="257"/>
      <c r="AF56" s="257"/>
      <c r="AG56" s="257"/>
    </row>
    <row r="58" spans="1:37">
      <c r="I58" s="390"/>
    </row>
  </sheetData>
  <mergeCells count="1">
    <mergeCell ref="F6:N6"/>
  </mergeCells>
  <pageMargins left="0.70866141732283472" right="0.70866141732283472" top="0.74803149606299213" bottom="0.74803149606299213" header="0.31496062992125984" footer="0.31496062992125984"/>
  <pageSetup paperSize="8" scale="69" fitToWidth="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GTO Multi Year MAR</vt:lpstr>
      <vt:lpstr>GSO Multi Year MAR</vt:lpstr>
      <vt:lpstr>'GSO Multi Year MAR'!Print_Area</vt:lpstr>
      <vt:lpstr>'GTO Multi Year MAR'!Print_Area</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Grid;Karin.Elmhirst@nationalgrid.com</dc:creator>
  <cp:lastModifiedBy>Adam Bates</cp:lastModifiedBy>
  <cp:lastPrinted>2017-11-21T11:23:43Z</cp:lastPrinted>
  <dcterms:created xsi:type="dcterms:W3CDTF">2015-04-07T12:10:32Z</dcterms:created>
  <dcterms:modified xsi:type="dcterms:W3CDTF">2017-11-23T09:50:07Z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863534960</vt:i4>
  </property>
  <property fmtid="{D5CDD505-2E9C-101B-9397-08002B2CF9AE}" pid="3" name="_NewReviewCycle">
    <vt:lpwstr/>
  </property>
  <property fmtid="{D5CDD505-2E9C-101B-9397-08002B2CF9AE}" pid="4" name="_EmailSubject">
    <vt:lpwstr>for web site</vt:lpwstr>
  </property>
  <property fmtid="{D5CDD505-2E9C-101B-9397-08002B2CF9AE}" pid="5" name="_AuthorEmail">
    <vt:lpwstr>Karin.Elmhirst@nationalgrid.com</vt:lpwstr>
  </property>
  <property fmtid="{D5CDD505-2E9C-101B-9397-08002B2CF9AE}" pid="6" name="_AuthorEmailDisplayName">
    <vt:lpwstr>Elmhirst, Karin</vt:lpwstr>
  </property>
  <property fmtid="{D5CDD505-2E9C-101B-9397-08002B2CF9AE}" pid="7" name="_PreviousAdHocReviewCycleID">
    <vt:i4>984995476</vt:i4>
  </property>
  <property fmtid="{D5CDD505-2E9C-101B-9397-08002B2CF9AE}" pid="8" name="_ReviewingToolsShownOnce">
    <vt:lpwstr/>
  </property>
</Properties>
</file>