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defaultThemeVersion="166925"/>
  <mc:AlternateContent xmlns:mc="http://schemas.openxmlformats.org/markup-compatibility/2006">
    <mc:Choice Requires="x15">
      <x15ac:absPath xmlns:x15ac="http://schemas.microsoft.com/office/spreadsheetml/2010/11/ac" url="https://nationalgridplc-my.sharepoint.com/personal/colin_williams_uk_nationalgrid_com/Documents/UNC0678/Charging Reform/Workshops/"/>
    </mc:Choice>
  </mc:AlternateContent>
  <xr:revisionPtr revIDLastSave="2" documentId="8_{82A7C267-CA93-49D7-B0DA-C0C19AA38409}" xr6:coauthVersionLast="45" xr6:coauthVersionMax="45" xr10:uidLastSave="{A1AEE5F6-3E4A-4277-A8F7-D733BD1AE0C1}"/>
  <bookViews>
    <workbookView xWindow="-110" yWindow="-110" windowWidth="19420" windowHeight="10420" tabRatio="855" xr2:uid="{00000000-000D-0000-FFFF-FFFF00000000}"/>
  </bookViews>
  <sheets>
    <sheet name="Cover Sheet" sheetId="13" r:id="rId1"/>
    <sheet name="Entry FCC Summary" sheetId="1" r:id="rId2"/>
    <sheet name="FCC no EC" sheetId="14" r:id="rId3"/>
    <sheet name="Addl Charge Revenue" sheetId="15" r:id="rId4"/>
    <sheet name="Addnl Charge Calc" sheetId="16" r:id="rId5"/>
  </sheets>
  <definedNames>
    <definedName name="Flo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0" i="16" l="1"/>
  <c r="E40" i="16"/>
  <c r="G39" i="16"/>
  <c r="AP36" i="16"/>
  <c r="M36" i="16"/>
  <c r="E36" i="16"/>
  <c r="AP35" i="16"/>
  <c r="J31" i="16"/>
  <c r="AF29" i="16"/>
  <c r="AB29" i="16"/>
  <c r="Z29" i="16"/>
  <c r="X29" i="16"/>
  <c r="P29" i="16"/>
  <c r="AL29" i="16"/>
  <c r="AJ29" i="16"/>
  <c r="AH29" i="16"/>
  <c r="AD29" i="16"/>
  <c r="V29" i="16"/>
  <c r="T29" i="16"/>
  <c r="AL28" i="16"/>
  <c r="AF28" i="16"/>
  <c r="AD28" i="16"/>
  <c r="AB28" i="16"/>
  <c r="Z28" i="16"/>
  <c r="V28" i="16"/>
  <c r="T28" i="16"/>
  <c r="P28" i="16"/>
  <c r="AJ28" i="16"/>
  <c r="AH28" i="16"/>
  <c r="R28" i="16"/>
  <c r="AL27" i="16"/>
  <c r="AJ27" i="16"/>
  <c r="AD27" i="16"/>
  <c r="X27" i="16"/>
  <c r="V27" i="16"/>
  <c r="AH27" i="16"/>
  <c r="AF27" i="16"/>
  <c r="AB27" i="16"/>
  <c r="Z27" i="16"/>
  <c r="T27" i="16"/>
  <c r="R27" i="16"/>
  <c r="P27" i="16"/>
  <c r="AH26" i="16"/>
  <c r="AD26" i="16"/>
  <c r="AB26" i="16"/>
  <c r="Z26" i="16"/>
  <c r="X26" i="16"/>
  <c r="R26" i="16"/>
  <c r="AL26" i="16"/>
  <c r="AJ26" i="16"/>
  <c r="AF26" i="16"/>
  <c r="T26" i="16"/>
  <c r="P26" i="16"/>
  <c r="AJ25" i="16"/>
  <c r="AJ39" i="16" s="1"/>
  <c r="AB25" i="16"/>
  <c r="AB39" i="16" s="1"/>
  <c r="R25" i="16"/>
  <c r="R39" i="16" s="1"/>
  <c r="AL25" i="16"/>
  <c r="AL39" i="16" s="1"/>
  <c r="M39" i="16"/>
  <c r="AH25" i="16"/>
  <c r="AH39" i="16" s="1"/>
  <c r="K39" i="16"/>
  <c r="J39" i="16"/>
  <c r="I39" i="16"/>
  <c r="Z25" i="16"/>
  <c r="Z39" i="16" s="1"/>
  <c r="X25" i="16"/>
  <c r="X39" i="16" s="1"/>
  <c r="V25" i="16"/>
  <c r="V39" i="16" s="1"/>
  <c r="E39" i="16"/>
  <c r="C39" i="16"/>
  <c r="AH24" i="16"/>
  <c r="AF24" i="16"/>
  <c r="Z24" i="16"/>
  <c r="V24" i="16"/>
  <c r="R24" i="16"/>
  <c r="AL24" i="16"/>
  <c r="AJ24" i="16"/>
  <c r="AD24" i="16"/>
  <c r="AB24" i="16"/>
  <c r="X24" i="16"/>
  <c r="T24" i="16"/>
  <c r="AF23" i="16"/>
  <c r="X23" i="16"/>
  <c r="T23" i="16"/>
  <c r="P23" i="16"/>
  <c r="AL23" i="16"/>
  <c r="AJ23" i="16"/>
  <c r="AH23" i="16"/>
  <c r="AD23" i="16"/>
  <c r="AB23" i="16"/>
  <c r="Z23" i="16"/>
  <c r="V23" i="16"/>
  <c r="R23" i="16"/>
  <c r="AL22" i="16"/>
  <c r="AH22" i="16"/>
  <c r="AD22" i="16"/>
  <c r="AB22" i="16"/>
  <c r="V22" i="16"/>
  <c r="R22" i="16"/>
  <c r="P22" i="16"/>
  <c r="AJ22" i="16"/>
  <c r="AF22" i="16"/>
  <c r="Z22" i="16"/>
  <c r="T22" i="16"/>
  <c r="AL21" i="16"/>
  <c r="AH21" i="16"/>
  <c r="AH40" i="16" s="1"/>
  <c r="AD21" i="16"/>
  <c r="Z21" i="16"/>
  <c r="Z40" i="16" s="1"/>
  <c r="V21" i="16"/>
  <c r="T21" i="16"/>
  <c r="N40" i="16"/>
  <c r="AJ21" i="16"/>
  <c r="K40" i="16"/>
  <c r="J40" i="16"/>
  <c r="AB21" i="16"/>
  <c r="F40" i="16"/>
  <c r="R21" i="16"/>
  <c r="C40" i="16"/>
  <c r="AJ20" i="16"/>
  <c r="AB20" i="16"/>
  <c r="V20" i="16"/>
  <c r="T20" i="16"/>
  <c r="P20" i="16"/>
  <c r="AL20" i="16"/>
  <c r="AH20" i="16"/>
  <c r="AF20" i="16"/>
  <c r="AD20" i="16"/>
  <c r="Z20" i="16"/>
  <c r="X20" i="16"/>
  <c r="R20" i="16"/>
  <c r="AH19" i="16"/>
  <c r="AB19" i="16"/>
  <c r="Z19" i="16"/>
  <c r="V19" i="16"/>
  <c r="R19" i="16"/>
  <c r="AL19" i="16"/>
  <c r="AJ19" i="16"/>
  <c r="AF19" i="16"/>
  <c r="AD19" i="16"/>
  <c r="X19" i="16"/>
  <c r="T19" i="16"/>
  <c r="AL18" i="16"/>
  <c r="AH18" i="16"/>
  <c r="AF18" i="16"/>
  <c r="AB18" i="16"/>
  <c r="V18" i="16"/>
  <c r="R18" i="16"/>
  <c r="P18" i="16"/>
  <c r="AJ18" i="16"/>
  <c r="AD18" i="16"/>
  <c r="Z18" i="16"/>
  <c r="T18" i="16"/>
  <c r="AL17" i="16"/>
  <c r="AH17" i="16"/>
  <c r="AD17" i="16"/>
  <c r="AB17" i="16"/>
  <c r="Z17" i="16"/>
  <c r="V17" i="16"/>
  <c r="T17" i="16"/>
  <c r="R17" i="16"/>
  <c r="AJ17" i="16"/>
  <c r="AF17" i="16"/>
  <c r="X17" i="16"/>
  <c r="P17" i="16"/>
  <c r="AL16" i="16"/>
  <c r="AH16" i="16"/>
  <c r="AD16" i="16"/>
  <c r="AB16" i="16"/>
  <c r="Z16" i="16"/>
  <c r="X16" i="16"/>
  <c r="R16" i="16"/>
  <c r="P16" i="16"/>
  <c r="AJ16" i="16"/>
  <c r="AF16" i="16"/>
  <c r="T16" i="16"/>
  <c r="AL15" i="16"/>
  <c r="AF15" i="16"/>
  <c r="Z15" i="16"/>
  <c r="X15" i="16"/>
  <c r="V15" i="16"/>
  <c r="AH15" i="16"/>
  <c r="AD15" i="16"/>
  <c r="AB15" i="16"/>
  <c r="R15" i="16"/>
  <c r="P15" i="16"/>
  <c r="AL14" i="16"/>
  <c r="AJ14" i="16"/>
  <c r="AF14" i="16"/>
  <c r="AD14" i="16"/>
  <c r="V14" i="16"/>
  <c r="T14" i="16"/>
  <c r="P14" i="16"/>
  <c r="AB14" i="16"/>
  <c r="R14" i="16"/>
  <c r="AJ13" i="16"/>
  <c r="AF13" i="16"/>
  <c r="AD13" i="16"/>
  <c r="Z13" i="16"/>
  <c r="X13" i="16"/>
  <c r="P13" i="16"/>
  <c r="AL13" i="16"/>
  <c r="AH13" i="16"/>
  <c r="AB13" i="16"/>
  <c r="V13" i="16"/>
  <c r="T13" i="16"/>
  <c r="AL12" i="16"/>
  <c r="AD12" i="16"/>
  <c r="AB12" i="16"/>
  <c r="V12" i="16"/>
  <c r="P12" i="16"/>
  <c r="AJ12" i="16"/>
  <c r="AH12" i="16"/>
  <c r="AF12" i="16"/>
  <c r="Z12" i="16"/>
  <c r="X12" i="16"/>
  <c r="T12" i="16"/>
  <c r="R12" i="16"/>
  <c r="AL11" i="16"/>
  <c r="AB11" i="16"/>
  <c r="Z11" i="16"/>
  <c r="X11" i="16"/>
  <c r="T11" i="16"/>
  <c r="R11" i="16"/>
  <c r="AJ11" i="16"/>
  <c r="AH11" i="16"/>
  <c r="AF11" i="16"/>
  <c r="AD11" i="16"/>
  <c r="V11" i="16"/>
  <c r="P11" i="16"/>
  <c r="AH10" i="16"/>
  <c r="Z10" i="16"/>
  <c r="X10" i="16"/>
  <c r="R10" i="16"/>
  <c r="AL10" i="16"/>
  <c r="AJ10" i="16"/>
  <c r="AF10" i="16"/>
  <c r="AD10" i="16"/>
  <c r="AB10" i="16"/>
  <c r="V10" i="16"/>
  <c r="T10" i="16"/>
  <c r="AL9" i="16"/>
  <c r="AJ9" i="16"/>
  <c r="AH9" i="16"/>
  <c r="AF9" i="16"/>
  <c r="V9" i="16"/>
  <c r="R9" i="16"/>
  <c r="P9" i="16"/>
  <c r="AD9" i="16"/>
  <c r="AB9" i="16"/>
  <c r="Z9" i="16"/>
  <c r="T9" i="16"/>
  <c r="AL8" i="16"/>
  <c r="AH8" i="16"/>
  <c r="AF8" i="16"/>
  <c r="AD8" i="16"/>
  <c r="AB8" i="16"/>
  <c r="V8" i="16"/>
  <c r="R8" i="16"/>
  <c r="AJ8" i="16"/>
  <c r="Z8" i="16"/>
  <c r="X8" i="16"/>
  <c r="T8" i="16"/>
  <c r="AL7" i="16"/>
  <c r="AD7" i="16"/>
  <c r="AB7" i="16"/>
  <c r="X7" i="16"/>
  <c r="V7" i="16"/>
  <c r="R7" i="16"/>
  <c r="P7" i="16"/>
  <c r="AH7" i="16"/>
  <c r="AF7" i="16"/>
  <c r="Z7" i="16"/>
  <c r="AJ6" i="16"/>
  <c r="AH6" i="16"/>
  <c r="AD6" i="16"/>
  <c r="Z6" i="16"/>
  <c r="X6" i="16"/>
  <c r="T6" i="16"/>
  <c r="R6" i="16"/>
  <c r="M38" i="16"/>
  <c r="L38" i="16"/>
  <c r="J38" i="16"/>
  <c r="AB6" i="16"/>
  <c r="H38" i="16"/>
  <c r="G38" i="16"/>
  <c r="E38" i="16"/>
  <c r="D38" i="16"/>
  <c r="AB5" i="16"/>
  <c r="Z5" i="16"/>
  <c r="R5" i="16"/>
  <c r="N37" i="16"/>
  <c r="M37" i="16"/>
  <c r="AF5" i="16"/>
  <c r="H37" i="16"/>
  <c r="G37" i="16"/>
  <c r="F37" i="16"/>
  <c r="E37" i="16"/>
  <c r="C37" i="16"/>
  <c r="AJ4" i="16"/>
  <c r="AF4" i="16"/>
  <c r="X4" i="16"/>
  <c r="P4" i="16"/>
  <c r="L36" i="16"/>
  <c r="K36" i="16"/>
  <c r="H36" i="16"/>
  <c r="G36" i="16"/>
  <c r="T4" i="16"/>
  <c r="D36" i="16"/>
  <c r="AF3" i="16"/>
  <c r="P3" i="16"/>
  <c r="J35" i="16"/>
  <c r="G31" i="16"/>
  <c r="R3" i="16"/>
  <c r="T40" i="16" l="1"/>
  <c r="AH38" i="16"/>
  <c r="R40" i="16"/>
  <c r="V40" i="16"/>
  <c r="AJ40" i="16"/>
  <c r="AJ36" i="16"/>
  <c r="X36" i="16"/>
  <c r="T36" i="16"/>
  <c r="AD40" i="16"/>
  <c r="AB40" i="16"/>
  <c r="AB38" i="16"/>
  <c r="AL40" i="16"/>
  <c r="AF36" i="16"/>
  <c r="T38" i="16"/>
  <c r="AJ38" i="16"/>
  <c r="AB37" i="16"/>
  <c r="AN12" i="16"/>
  <c r="AN17" i="16"/>
  <c r="AF35" i="16"/>
  <c r="R35" i="16"/>
  <c r="P19" i="16"/>
  <c r="AN19" i="16" s="1"/>
  <c r="F31" i="16"/>
  <c r="F35" i="16"/>
  <c r="N31" i="16"/>
  <c r="N35" i="16"/>
  <c r="V3" i="16"/>
  <c r="AJ5" i="16"/>
  <c r="Z38" i="16"/>
  <c r="AH14" i="16"/>
  <c r="I38" i="16"/>
  <c r="M35" i="16"/>
  <c r="M42" i="16" s="1"/>
  <c r="AJ3" i="16"/>
  <c r="M31" i="16"/>
  <c r="AN20" i="16"/>
  <c r="Z4" i="16"/>
  <c r="Z36" i="16" s="1"/>
  <c r="P6" i="16"/>
  <c r="C38" i="16"/>
  <c r="AF6" i="16"/>
  <c r="AF38" i="16" s="1"/>
  <c r="K38" i="16"/>
  <c r="P24" i="16"/>
  <c r="AN24" i="16" s="1"/>
  <c r="E35" i="16"/>
  <c r="E42" i="16" s="1"/>
  <c r="T3" i="16"/>
  <c r="E31" i="16"/>
  <c r="H31" i="16"/>
  <c r="Z3" i="16"/>
  <c r="H35" i="16"/>
  <c r="V16" i="16"/>
  <c r="AN16" i="16" s="1"/>
  <c r="AD5" i="16"/>
  <c r="AD37" i="16" s="1"/>
  <c r="J37" i="16"/>
  <c r="AJ7" i="16"/>
  <c r="AN11" i="16"/>
  <c r="Z14" i="16"/>
  <c r="V26" i="16"/>
  <c r="G35" i="16"/>
  <c r="V4" i="16"/>
  <c r="V36" i="16" s="1"/>
  <c r="F36" i="16"/>
  <c r="AH4" i="16"/>
  <c r="AH36" i="16" s="1"/>
  <c r="Z37" i="16"/>
  <c r="G40" i="16"/>
  <c r="X21" i="16"/>
  <c r="AN26" i="16"/>
  <c r="X3" i="16"/>
  <c r="I37" i="16"/>
  <c r="AD38" i="16"/>
  <c r="AL3" i="16"/>
  <c r="C35" i="16"/>
  <c r="C31" i="16"/>
  <c r="K35" i="16"/>
  <c r="K31" i="16"/>
  <c r="J36" i="16"/>
  <c r="AD4" i="16"/>
  <c r="AD36" i="16" s="1"/>
  <c r="R4" i="16"/>
  <c r="R36" i="16" s="1"/>
  <c r="P5" i="16"/>
  <c r="AF37" i="16"/>
  <c r="T5" i="16"/>
  <c r="T15" i="16"/>
  <c r="AJ15" i="16"/>
  <c r="X22" i="16"/>
  <c r="AN22" i="16" s="1"/>
  <c r="AN23" i="16"/>
  <c r="T25" i="16"/>
  <c r="T39" i="16" s="1"/>
  <c r="AN27" i="16"/>
  <c r="X28" i="16"/>
  <c r="AN28" i="16" s="1"/>
  <c r="K37" i="16"/>
  <c r="AL4" i="16"/>
  <c r="AL36" i="16" s="1"/>
  <c r="N36" i="16"/>
  <c r="P10" i="16"/>
  <c r="AN10" i="16" s="1"/>
  <c r="AB3" i="16"/>
  <c r="I35" i="16"/>
  <c r="I31" i="16"/>
  <c r="I36" i="16"/>
  <c r="AB4" i="16"/>
  <c r="AB36" i="16" s="1"/>
  <c r="T7" i="16"/>
  <c r="D35" i="16"/>
  <c r="D31" i="16"/>
  <c r="L35" i="16"/>
  <c r="L31" i="16"/>
  <c r="AH3" i="16"/>
  <c r="AD3" i="16"/>
  <c r="C36" i="16"/>
  <c r="D37" i="16"/>
  <c r="AH5" i="16"/>
  <c r="AH37" i="16" s="1"/>
  <c r="L37" i="16"/>
  <c r="F38" i="16"/>
  <c r="V6" i="16"/>
  <c r="V38" i="16" s="1"/>
  <c r="N38" i="16"/>
  <c r="AL6" i="16"/>
  <c r="AL38" i="16" s="1"/>
  <c r="P8" i="16"/>
  <c r="AN8" i="16" s="1"/>
  <c r="X9" i="16"/>
  <c r="AN9" i="16" s="1"/>
  <c r="X14" i="16"/>
  <c r="AN14" i="16" s="1"/>
  <c r="X18" i="16"/>
  <c r="AN18" i="16" s="1"/>
  <c r="F39" i="16"/>
  <c r="N39" i="16"/>
  <c r="D40" i="16"/>
  <c r="L40" i="16"/>
  <c r="H39" i="16"/>
  <c r="V5" i="16"/>
  <c r="AL5" i="16"/>
  <c r="AL37" i="16" s="1"/>
  <c r="R13" i="16"/>
  <c r="R37" i="16" s="1"/>
  <c r="P21" i="16"/>
  <c r="AF21" i="16"/>
  <c r="AF40" i="16" s="1"/>
  <c r="AD25" i="16"/>
  <c r="AD39" i="16" s="1"/>
  <c r="R29" i="16"/>
  <c r="R38" i="16" s="1"/>
  <c r="H40" i="16"/>
  <c r="X5" i="16"/>
  <c r="P25" i="16"/>
  <c r="AF25" i="16"/>
  <c r="AF39" i="16" s="1"/>
  <c r="I40" i="16"/>
  <c r="D39" i="16"/>
  <c r="L39" i="16"/>
  <c r="AN29" i="16" l="1"/>
  <c r="X37" i="16"/>
  <c r="AN7" i="16"/>
  <c r="P31" i="16"/>
  <c r="AN15" i="16"/>
  <c r="V37" i="16"/>
  <c r="C42" i="16"/>
  <c r="AF31" i="16"/>
  <c r="J42" i="16"/>
  <c r="D42" i="16"/>
  <c r="G42" i="16"/>
  <c r="X38" i="16"/>
  <c r="P35" i="16"/>
  <c r="AN25" i="16"/>
  <c r="P39" i="16"/>
  <c r="P40" i="16"/>
  <c r="AN21" i="16"/>
  <c r="AN13" i="16"/>
  <c r="AD31" i="16"/>
  <c r="AD35" i="16"/>
  <c r="AD42" i="16" s="1"/>
  <c r="X35" i="16"/>
  <c r="X31" i="16"/>
  <c r="AJ37" i="16"/>
  <c r="T35" i="16"/>
  <c r="T31" i="16"/>
  <c r="I42" i="16"/>
  <c r="T37" i="16"/>
  <c r="K42" i="16"/>
  <c r="N42" i="16"/>
  <c r="R31" i="16"/>
  <c r="AN4" i="16"/>
  <c r="AN36" i="16" s="1"/>
  <c r="P37" i="16"/>
  <c r="AN5" i="16"/>
  <c r="AL35" i="16"/>
  <c r="AL42" i="16" s="1"/>
  <c r="AL31" i="16"/>
  <c r="Z35" i="16"/>
  <c r="Z42" i="16" s="1"/>
  <c r="Z31" i="16"/>
  <c r="AN3" i="16"/>
  <c r="AJ35" i="16"/>
  <c r="AJ42" i="16" s="1"/>
  <c r="AJ31" i="16"/>
  <c r="V35" i="16"/>
  <c r="V31" i="16"/>
  <c r="L42" i="16"/>
  <c r="AB35" i="16"/>
  <c r="AB42" i="16" s="1"/>
  <c r="AB31" i="16"/>
  <c r="X40" i="16"/>
  <c r="P38" i="16"/>
  <c r="AN6" i="16"/>
  <c r="R42" i="16"/>
  <c r="P36" i="16"/>
  <c r="AH35" i="16"/>
  <c r="AH42" i="16" s="1"/>
  <c r="AH31" i="16"/>
  <c r="H42" i="16"/>
  <c r="F42" i="16"/>
  <c r="AF42" i="16"/>
  <c r="V42" i="16" l="1"/>
  <c r="P42" i="16"/>
  <c r="X42" i="16"/>
  <c r="T42" i="16"/>
  <c r="AN37" i="16"/>
  <c r="AN40" i="16"/>
  <c r="AN38" i="16"/>
  <c r="AN35" i="16"/>
  <c r="AN31" i="16"/>
  <c r="AN39" i="16"/>
  <c r="AN44" i="16" l="1"/>
  <c r="AN48" i="16" s="1"/>
  <c r="AN42" i="16"/>
  <c r="AP18" i="16" l="1"/>
  <c r="AP27" i="16"/>
  <c r="AP7" i="16"/>
  <c r="AP22" i="16"/>
  <c r="AP9" i="16"/>
  <c r="AP28" i="16"/>
  <c r="AP26" i="16"/>
  <c r="AP29" i="16"/>
  <c r="AP5" i="16"/>
  <c r="AP13" i="16"/>
  <c r="AP25" i="16"/>
  <c r="AP39" i="16" s="1"/>
  <c r="AP21" i="16"/>
  <c r="AP6" i="16"/>
  <c r="AP40" i="16" l="1"/>
  <c r="AP38" i="16"/>
  <c r="AP31" i="16"/>
  <c r="AP37" i="16"/>
  <c r="AP42" i="16" l="1"/>
  <c r="I112" i="15" l="1"/>
  <c r="I108" i="15"/>
  <c r="J104" i="15"/>
  <c r="I103" i="15"/>
  <c r="M95" i="15"/>
  <c r="K95" i="15"/>
  <c r="J95" i="15"/>
  <c r="E95" i="15"/>
  <c r="O94" i="15"/>
  <c r="J94" i="15"/>
  <c r="H94" i="15"/>
  <c r="G94" i="15"/>
  <c r="O89" i="15"/>
  <c r="N89" i="15"/>
  <c r="N94" i="15" s="1"/>
  <c r="M89" i="15"/>
  <c r="M94" i="15" s="1"/>
  <c r="L89" i="15"/>
  <c r="L94" i="15" s="1"/>
  <c r="K89" i="15"/>
  <c r="K94" i="15" s="1"/>
  <c r="J89" i="15"/>
  <c r="I89" i="15"/>
  <c r="I94" i="15" s="1"/>
  <c r="H89" i="15"/>
  <c r="G89" i="15"/>
  <c r="F89" i="15"/>
  <c r="F94" i="15" s="1"/>
  <c r="E89" i="15"/>
  <c r="E94" i="15" s="1"/>
  <c r="D89" i="15"/>
  <c r="D94" i="15" s="1"/>
  <c r="P94" i="15" s="1"/>
  <c r="P87" i="15"/>
  <c r="P89" i="15" s="1"/>
  <c r="P83" i="15"/>
  <c r="K114" i="15" s="1"/>
  <c r="O83" i="15"/>
  <c r="O95" i="15" s="1"/>
  <c r="N83" i="15"/>
  <c r="N95" i="15" s="1"/>
  <c r="M83" i="15"/>
  <c r="L83" i="15"/>
  <c r="L95" i="15" s="1"/>
  <c r="K83" i="15"/>
  <c r="J83" i="15"/>
  <c r="I83" i="15"/>
  <c r="I95" i="15" s="1"/>
  <c r="H83" i="15"/>
  <c r="H95" i="15" s="1"/>
  <c r="G83" i="15"/>
  <c r="G95" i="15" s="1"/>
  <c r="F83" i="15"/>
  <c r="F95" i="15" s="1"/>
  <c r="E83" i="15"/>
  <c r="D83" i="15"/>
  <c r="D95" i="15" s="1"/>
  <c r="P81" i="15"/>
  <c r="D70" i="15"/>
  <c r="D68" i="15"/>
  <c r="J105" i="15" s="1"/>
  <c r="F67" i="15"/>
  <c r="F68" i="15" s="1"/>
  <c r="J110" i="15" s="1"/>
  <c r="P58" i="15"/>
  <c r="O58" i="15"/>
  <c r="N58" i="15"/>
  <c r="M58" i="15"/>
  <c r="L58" i="15"/>
  <c r="K58" i="15"/>
  <c r="J58" i="15"/>
  <c r="I58" i="15"/>
  <c r="H58" i="15"/>
  <c r="G58" i="15"/>
  <c r="F58" i="15"/>
  <c r="E58" i="15"/>
  <c r="D58" i="15"/>
  <c r="P56" i="15"/>
  <c r="P55" i="15"/>
  <c r="L42" i="15"/>
  <c r="K42" i="15"/>
  <c r="J42" i="15"/>
  <c r="H42" i="15"/>
  <c r="D42" i="15"/>
  <c r="O41" i="15"/>
  <c r="M41" i="15"/>
  <c r="I41" i="15"/>
  <c r="H41" i="15"/>
  <c r="G41" i="15"/>
  <c r="E41" i="15"/>
  <c r="N40" i="15"/>
  <c r="M40" i="15"/>
  <c r="L40" i="15"/>
  <c r="J40" i="15"/>
  <c r="F40" i="15"/>
  <c r="E40" i="15"/>
  <c r="D40" i="15"/>
  <c r="O39" i="15"/>
  <c r="K39" i="15"/>
  <c r="J39" i="15"/>
  <c r="I39" i="15"/>
  <c r="G39" i="15"/>
  <c r="O38" i="15"/>
  <c r="N38" i="15"/>
  <c r="L38" i="15"/>
  <c r="H38" i="15"/>
  <c r="G38" i="15"/>
  <c r="G48" i="15" s="1"/>
  <c r="F38" i="15"/>
  <c r="D38" i="15"/>
  <c r="M37" i="15"/>
  <c r="M49" i="15" s="1"/>
  <c r="M63" i="15" s="1"/>
  <c r="L37" i="15"/>
  <c r="L49" i="15" s="1"/>
  <c r="L63" i="15" s="1"/>
  <c r="K37" i="15"/>
  <c r="K49" i="15" s="1"/>
  <c r="K63" i="15" s="1"/>
  <c r="I37" i="15"/>
  <c r="I49" i="15" s="1"/>
  <c r="I63" i="15" s="1"/>
  <c r="E37" i="15"/>
  <c r="E49" i="15" s="1"/>
  <c r="E63" i="15" s="1"/>
  <c r="D37" i="15"/>
  <c r="L33" i="15"/>
  <c r="I33" i="15"/>
  <c r="D33" i="15"/>
  <c r="O31" i="15"/>
  <c r="O42" i="15" s="1"/>
  <c r="N31" i="15"/>
  <c r="N42" i="15" s="1"/>
  <c r="M31" i="15"/>
  <c r="M42" i="15" s="1"/>
  <c r="L31" i="15"/>
  <c r="K31" i="15"/>
  <c r="J31" i="15"/>
  <c r="I31" i="15"/>
  <c r="I42" i="15" s="1"/>
  <c r="H31" i="15"/>
  <c r="G31" i="15"/>
  <c r="G42" i="15" s="1"/>
  <c r="F31" i="15"/>
  <c r="F42" i="15" s="1"/>
  <c r="E31" i="15"/>
  <c r="E42" i="15" s="1"/>
  <c r="D31" i="15"/>
  <c r="P31" i="15" s="1"/>
  <c r="O30" i="15"/>
  <c r="N30" i="15"/>
  <c r="N41" i="15" s="1"/>
  <c r="M30" i="15"/>
  <c r="L30" i="15"/>
  <c r="L41" i="15" s="1"/>
  <c r="K30" i="15"/>
  <c r="K41" i="15" s="1"/>
  <c r="J30" i="15"/>
  <c r="J41" i="15" s="1"/>
  <c r="I30" i="15"/>
  <c r="H30" i="15"/>
  <c r="G30" i="15"/>
  <c r="F30" i="15"/>
  <c r="F41" i="15" s="1"/>
  <c r="E30" i="15"/>
  <c r="D30" i="15"/>
  <c r="P30" i="15" s="1"/>
  <c r="P29" i="15"/>
  <c r="O29" i="15"/>
  <c r="O40" i="15" s="1"/>
  <c r="N29" i="15"/>
  <c r="M29" i="15"/>
  <c r="L29" i="15"/>
  <c r="K29" i="15"/>
  <c r="K40" i="15" s="1"/>
  <c r="J29" i="15"/>
  <c r="I29" i="15"/>
  <c r="I40" i="15" s="1"/>
  <c r="H29" i="15"/>
  <c r="H40" i="15" s="1"/>
  <c r="G29" i="15"/>
  <c r="G40" i="15" s="1"/>
  <c r="F29" i="15"/>
  <c r="E29" i="15"/>
  <c r="D29" i="15"/>
  <c r="O28" i="15"/>
  <c r="N28" i="15"/>
  <c r="N33" i="15" s="1"/>
  <c r="M28" i="15"/>
  <c r="M39" i="15" s="1"/>
  <c r="L28" i="15"/>
  <c r="L39" i="15" s="1"/>
  <c r="K28" i="15"/>
  <c r="J28" i="15"/>
  <c r="I28" i="15"/>
  <c r="H28" i="15"/>
  <c r="H39" i="15" s="1"/>
  <c r="G28" i="15"/>
  <c r="F28" i="15"/>
  <c r="F33" i="15" s="1"/>
  <c r="E28" i="15"/>
  <c r="E39" i="15" s="1"/>
  <c r="D28" i="15"/>
  <c r="D39" i="15" s="1"/>
  <c r="O27" i="15"/>
  <c r="N27" i="15"/>
  <c r="M27" i="15"/>
  <c r="M38" i="15" s="1"/>
  <c r="L27" i="15"/>
  <c r="K27" i="15"/>
  <c r="K38" i="15" s="1"/>
  <c r="J27" i="15"/>
  <c r="J38" i="15" s="1"/>
  <c r="J48" i="15" s="1"/>
  <c r="I27" i="15"/>
  <c r="I38" i="15" s="1"/>
  <c r="H27" i="15"/>
  <c r="G27" i="15"/>
  <c r="F27" i="15"/>
  <c r="E27" i="15"/>
  <c r="E38" i="15" s="1"/>
  <c r="D27" i="15"/>
  <c r="P27" i="15" s="1"/>
  <c r="O26" i="15"/>
  <c r="O33" i="15" s="1"/>
  <c r="N26" i="15"/>
  <c r="N37" i="15" s="1"/>
  <c r="M26" i="15"/>
  <c r="M33" i="15" s="1"/>
  <c r="L26" i="15"/>
  <c r="K26" i="15"/>
  <c r="K33" i="15" s="1"/>
  <c r="J26" i="15"/>
  <c r="J33" i="15" s="1"/>
  <c r="I26" i="15"/>
  <c r="H26" i="15"/>
  <c r="H33" i="15" s="1"/>
  <c r="G26" i="15"/>
  <c r="P26" i="15" s="1"/>
  <c r="F26" i="15"/>
  <c r="F37" i="15" s="1"/>
  <c r="E26" i="15"/>
  <c r="E33" i="15" s="1"/>
  <c r="D26" i="15"/>
  <c r="O22" i="15"/>
  <c r="N22" i="15"/>
  <c r="M22" i="15"/>
  <c r="L22" i="15"/>
  <c r="K22" i="15"/>
  <c r="J22" i="15"/>
  <c r="I22" i="15"/>
  <c r="H22" i="15"/>
  <c r="G22" i="15"/>
  <c r="F22" i="15"/>
  <c r="E22" i="15"/>
  <c r="D22" i="15"/>
  <c r="P20" i="15"/>
  <c r="P19" i="15"/>
  <c r="P18" i="15"/>
  <c r="P17" i="15"/>
  <c r="P16" i="15"/>
  <c r="P15" i="15"/>
  <c r="P22" i="15" s="1"/>
  <c r="I114" i="15" s="1"/>
  <c r="O11" i="15"/>
  <c r="N11" i="15"/>
  <c r="M11" i="15"/>
  <c r="L11" i="15"/>
  <c r="K11" i="15"/>
  <c r="J11" i="15"/>
  <c r="I11" i="15"/>
  <c r="H11" i="15"/>
  <c r="G11" i="15"/>
  <c r="P11" i="15" s="1"/>
  <c r="I119" i="15" s="1"/>
  <c r="F11" i="15"/>
  <c r="E11" i="15"/>
  <c r="D11" i="15"/>
  <c r="P9" i="15"/>
  <c r="P8" i="15"/>
  <c r="P7" i="15"/>
  <c r="P6" i="15"/>
  <c r="P5" i="15"/>
  <c r="P4" i="15"/>
  <c r="N49" i="15" l="1"/>
  <c r="N63" i="15" s="1"/>
  <c r="N75" i="15" s="1"/>
  <c r="J62" i="15"/>
  <c r="F49" i="15"/>
  <c r="F63" i="15" s="1"/>
  <c r="K48" i="15"/>
  <c r="K44" i="15"/>
  <c r="P42" i="15"/>
  <c r="P95" i="15"/>
  <c r="H48" i="15"/>
  <c r="M48" i="15"/>
  <c r="I75" i="15"/>
  <c r="I44" i="15"/>
  <c r="I48" i="15"/>
  <c r="G62" i="15"/>
  <c r="P38" i="15"/>
  <c r="E48" i="15"/>
  <c r="K75" i="15"/>
  <c r="P40" i="15"/>
  <c r="L48" i="15"/>
  <c r="O48" i="15"/>
  <c r="O37" i="15"/>
  <c r="H37" i="15"/>
  <c r="F39" i="15"/>
  <c r="F48" i="15" s="1"/>
  <c r="N39" i="15"/>
  <c r="N48" i="15" s="1"/>
  <c r="D41" i="15"/>
  <c r="P41" i="15" s="1"/>
  <c r="F70" i="15"/>
  <c r="M75" i="15" s="1"/>
  <c r="D49" i="15"/>
  <c r="P28" i="15"/>
  <c r="P33" i="15" s="1"/>
  <c r="G33" i="15"/>
  <c r="J37" i="15"/>
  <c r="L44" i="15"/>
  <c r="J109" i="15"/>
  <c r="K112" i="15"/>
  <c r="G37" i="15"/>
  <c r="E44" i="15"/>
  <c r="M44" i="15"/>
  <c r="O44" i="15" l="1"/>
  <c r="O49" i="15"/>
  <c r="O63" i="15" s="1"/>
  <c r="O75" i="15" s="1"/>
  <c r="O62" i="15"/>
  <c r="F44" i="15"/>
  <c r="G44" i="15"/>
  <c r="G49" i="15"/>
  <c r="L75" i="15"/>
  <c r="E62" i="15"/>
  <c r="E51" i="15"/>
  <c r="H62" i="15"/>
  <c r="F75" i="15"/>
  <c r="K62" i="15"/>
  <c r="K51" i="15"/>
  <c r="D63" i="15"/>
  <c r="L62" i="15"/>
  <c r="L51" i="15"/>
  <c r="E75" i="15"/>
  <c r="H44" i="15"/>
  <c r="H49" i="15"/>
  <c r="H63" i="15" s="1"/>
  <c r="H75" i="15" s="1"/>
  <c r="M62" i="15"/>
  <c r="M51" i="15"/>
  <c r="N51" i="15"/>
  <c r="N62" i="15"/>
  <c r="D48" i="15"/>
  <c r="G74" i="15"/>
  <c r="F51" i="15"/>
  <c r="F62" i="15"/>
  <c r="P39" i="15"/>
  <c r="J74" i="15"/>
  <c r="J49" i="15"/>
  <c r="J44" i="15"/>
  <c r="P37" i="15"/>
  <c r="D44" i="15"/>
  <c r="I51" i="15"/>
  <c r="I62" i="15"/>
  <c r="N44" i="15"/>
  <c r="N74" i="15" l="1"/>
  <c r="N77" i="15" s="1"/>
  <c r="N93" i="15" s="1"/>
  <c r="N97" i="15" s="1"/>
  <c r="N65" i="15"/>
  <c r="I74" i="15"/>
  <c r="I77" i="15" s="1"/>
  <c r="I93" i="15" s="1"/>
  <c r="I97" i="15" s="1"/>
  <c r="I65" i="15"/>
  <c r="D75" i="15"/>
  <c r="K65" i="15"/>
  <c r="K74" i="15"/>
  <c r="K77" i="15" s="1"/>
  <c r="K93" i="15" s="1"/>
  <c r="K97" i="15" s="1"/>
  <c r="M74" i="15"/>
  <c r="M77" i="15" s="1"/>
  <c r="M93" i="15" s="1"/>
  <c r="M97" i="15" s="1"/>
  <c r="M65" i="15"/>
  <c r="P44" i="15"/>
  <c r="E74" i="15"/>
  <c r="E77" i="15" s="1"/>
  <c r="E93" i="15" s="1"/>
  <c r="E97" i="15" s="1"/>
  <c r="E65" i="15"/>
  <c r="G63" i="15"/>
  <c r="G51" i="15"/>
  <c r="H74" i="15"/>
  <c r="H77" i="15" s="1"/>
  <c r="H93" i="15" s="1"/>
  <c r="H97" i="15" s="1"/>
  <c r="H65" i="15"/>
  <c r="O74" i="15"/>
  <c r="O77" i="15" s="1"/>
  <c r="O93" i="15" s="1"/>
  <c r="O97" i="15" s="1"/>
  <c r="O65" i="15"/>
  <c r="L74" i="15"/>
  <c r="L77" i="15" s="1"/>
  <c r="L93" i="15" s="1"/>
  <c r="L97" i="15" s="1"/>
  <c r="L65" i="15"/>
  <c r="P49" i="15"/>
  <c r="F74" i="15"/>
  <c r="F77" i="15" s="1"/>
  <c r="F93" i="15" s="1"/>
  <c r="F97" i="15" s="1"/>
  <c r="F65" i="15"/>
  <c r="J63" i="15"/>
  <c r="J51" i="15"/>
  <c r="D62" i="15"/>
  <c r="P48" i="15"/>
  <c r="D51" i="15"/>
  <c r="H51" i="15"/>
  <c r="O51" i="15"/>
  <c r="P51" i="15" l="1"/>
  <c r="G75" i="15"/>
  <c r="G77" i="15" s="1"/>
  <c r="G93" i="15" s="1"/>
  <c r="G97" i="15" s="1"/>
  <c r="G65" i="15"/>
  <c r="D65" i="15"/>
  <c r="D74" i="15"/>
  <c r="P62" i="15"/>
  <c r="P63" i="15"/>
  <c r="I107" i="15" s="1"/>
  <c r="J75" i="15"/>
  <c r="J77" i="15" s="1"/>
  <c r="J93" i="15" s="1"/>
  <c r="J97" i="15" s="1"/>
  <c r="J65" i="15"/>
  <c r="P65" i="15" l="1"/>
  <c r="I102" i="15"/>
  <c r="P75" i="15"/>
  <c r="I110" i="15"/>
  <c r="K110" i="15" s="1"/>
  <c r="I109" i="15"/>
  <c r="K109" i="15" s="1"/>
  <c r="P74" i="15"/>
  <c r="P77" i="15" s="1"/>
  <c r="D77" i="15"/>
  <c r="D93" i="15" s="1"/>
  <c r="D109" i="15"/>
  <c r="D97" i="15" l="1"/>
  <c r="P93" i="15"/>
  <c r="P97" i="15" s="1"/>
  <c r="K126" i="15"/>
  <c r="I104" i="15"/>
  <c r="I105" i="15"/>
  <c r="K105" i="15" s="1"/>
  <c r="D101" i="15" l="1"/>
  <c r="H99" i="15"/>
  <c r="L99" i="15"/>
  <c r="O99" i="15"/>
  <c r="K99" i="15"/>
  <c r="E99" i="15"/>
  <c r="F99" i="15"/>
  <c r="I99" i="15"/>
  <c r="M99" i="15"/>
  <c r="N99" i="15"/>
  <c r="J99" i="15"/>
  <c r="G99" i="15"/>
  <c r="K104" i="15"/>
  <c r="I117" i="15"/>
  <c r="D108" i="15"/>
  <c r="D99" i="15"/>
  <c r="D102" i="15"/>
  <c r="E102" i="15" s="1"/>
  <c r="K125" i="15" l="1"/>
  <c r="D110" i="15"/>
  <c r="E105" i="15"/>
  <c r="E106" i="15" s="1"/>
  <c r="E101" i="15"/>
  <c r="D103" i="15"/>
  <c r="P99" i="15"/>
  <c r="K117" i="15"/>
  <c r="K123" i="15" l="1"/>
  <c r="K128" i="15" l="1"/>
  <c r="K132" i="15" s="1"/>
  <c r="K129" i="15"/>
  <c r="K133" i="15" s="1"/>
  <c r="K137" i="15" l="1"/>
  <c r="K135" i="15"/>
  <c r="L132" i="15" s="1"/>
  <c r="K138" i="15"/>
  <c r="L133" i="15" l="1"/>
  <c r="BV39" i="14" l="1"/>
  <c r="BU39" i="14"/>
  <c r="BT39" i="14"/>
  <c r="BS39" i="14"/>
  <c r="BR39" i="14"/>
  <c r="BQ39" i="14"/>
  <c r="BP39" i="14"/>
  <c r="BO39" i="14"/>
  <c r="BN39" i="14"/>
  <c r="BM39" i="14"/>
  <c r="BL39" i="14"/>
  <c r="BK39" i="14"/>
  <c r="AJ29" i="14"/>
  <c r="BH29" i="14" s="1"/>
  <c r="CS29" i="14" s="1"/>
  <c r="AH29" i="14"/>
  <c r="BF29" i="14" s="1"/>
  <c r="CR29" i="14" s="1"/>
  <c r="R29" i="14"/>
  <c r="AP29" i="14" s="1"/>
  <c r="CJ29" i="14" s="1"/>
  <c r="AL29" i="14"/>
  <c r="BJ29" i="14" s="1"/>
  <c r="CT29" i="14" s="1"/>
  <c r="AD29" i="14"/>
  <c r="BB29" i="14" s="1"/>
  <c r="CP29" i="14" s="1"/>
  <c r="AB29" i="14"/>
  <c r="AZ29" i="14" s="1"/>
  <c r="CO29" i="14" s="1"/>
  <c r="Z29" i="14"/>
  <c r="AX29" i="14" s="1"/>
  <c r="CN29" i="14" s="1"/>
  <c r="X29" i="14"/>
  <c r="AV29" i="14" s="1"/>
  <c r="CM29" i="14" s="1"/>
  <c r="V29" i="14"/>
  <c r="AT29" i="14" s="1"/>
  <c r="CL29" i="14" s="1"/>
  <c r="T29" i="14"/>
  <c r="AR29" i="14" s="1"/>
  <c r="CK29" i="14" s="1"/>
  <c r="AJ28" i="14"/>
  <c r="T28" i="14"/>
  <c r="AL28" i="14"/>
  <c r="BJ28" i="14" s="1"/>
  <c r="CT28" i="14" s="1"/>
  <c r="AH28" i="14"/>
  <c r="BF28" i="14" s="1"/>
  <c r="CR28" i="14" s="1"/>
  <c r="AF28" i="14"/>
  <c r="BD28" i="14" s="1"/>
  <c r="CQ28" i="14" s="1"/>
  <c r="AD28" i="14"/>
  <c r="BB28" i="14" s="1"/>
  <c r="CP28" i="14" s="1"/>
  <c r="X28" i="14"/>
  <c r="AV28" i="14" s="1"/>
  <c r="V28" i="14"/>
  <c r="AT28" i="14" s="1"/>
  <c r="CL28" i="14" s="1"/>
  <c r="R28" i="14"/>
  <c r="AP28" i="14" s="1"/>
  <c r="CJ28" i="14" s="1"/>
  <c r="P28" i="14"/>
  <c r="AN28" i="14" s="1"/>
  <c r="CI28" i="14" s="1"/>
  <c r="AH27" i="14"/>
  <c r="BF27" i="14" s="1"/>
  <c r="CR27" i="14" s="1"/>
  <c r="Z27" i="14"/>
  <c r="AX27" i="14" s="1"/>
  <c r="CN27" i="14" s="1"/>
  <c r="R27" i="14"/>
  <c r="AP27" i="14" s="1"/>
  <c r="CJ27" i="14" s="1"/>
  <c r="AJ27" i="14"/>
  <c r="BH27" i="14" s="1"/>
  <c r="CS27" i="14" s="1"/>
  <c r="AF27" i="14"/>
  <c r="BD27" i="14" s="1"/>
  <c r="CQ27" i="14" s="1"/>
  <c r="AD27" i="14"/>
  <c r="BB27" i="14" s="1"/>
  <c r="CP27" i="14" s="1"/>
  <c r="X27" i="14"/>
  <c r="AV27" i="14" s="1"/>
  <c r="CM27" i="14" s="1"/>
  <c r="T27" i="14"/>
  <c r="AR27" i="14" s="1"/>
  <c r="CK27" i="14" s="1"/>
  <c r="P27" i="14"/>
  <c r="AN27" i="14" s="1"/>
  <c r="CI27" i="14" s="1"/>
  <c r="AB26" i="14"/>
  <c r="AZ26" i="14" s="1"/>
  <c r="CO26" i="14" s="1"/>
  <c r="AJ26" i="14"/>
  <c r="BH26" i="14" s="1"/>
  <c r="CS26" i="14" s="1"/>
  <c r="AH26" i="14"/>
  <c r="BF26" i="14" s="1"/>
  <c r="CR26" i="14" s="1"/>
  <c r="AF26" i="14"/>
  <c r="BD26" i="14" s="1"/>
  <c r="CQ26" i="14" s="1"/>
  <c r="AD26" i="14"/>
  <c r="BB26" i="14" s="1"/>
  <c r="CP26" i="14" s="1"/>
  <c r="Z26" i="14"/>
  <c r="AX26" i="14" s="1"/>
  <c r="CN26" i="14" s="1"/>
  <c r="T26" i="14"/>
  <c r="AR26" i="14" s="1"/>
  <c r="CK26" i="14" s="1"/>
  <c r="R26" i="14"/>
  <c r="AP26" i="14" s="1"/>
  <c r="CJ26" i="14" s="1"/>
  <c r="P26" i="14"/>
  <c r="AN26" i="14" s="1"/>
  <c r="CI26" i="14" s="1"/>
  <c r="CH39" i="14"/>
  <c r="CG39" i="14"/>
  <c r="CF39" i="14"/>
  <c r="CE39" i="14"/>
  <c r="CD39" i="14"/>
  <c r="CC39" i="14"/>
  <c r="CB39" i="14"/>
  <c r="CA39" i="14"/>
  <c r="BZ39" i="14"/>
  <c r="BY39" i="14"/>
  <c r="BX39" i="14"/>
  <c r="BW39" i="14"/>
  <c r="AH25" i="14"/>
  <c r="Z25" i="14"/>
  <c r="R25" i="14"/>
  <c r="N39" i="14"/>
  <c r="L39" i="14"/>
  <c r="J39" i="14"/>
  <c r="I39" i="14"/>
  <c r="H39" i="14"/>
  <c r="G39" i="14"/>
  <c r="F39" i="14"/>
  <c r="D39" i="14"/>
  <c r="AB24" i="14"/>
  <c r="AZ24" i="14" s="1"/>
  <c r="CO24" i="14" s="1"/>
  <c r="AL24" i="14"/>
  <c r="BJ24" i="14" s="1"/>
  <c r="CT24" i="14" s="1"/>
  <c r="AJ24" i="14"/>
  <c r="BH24" i="14" s="1"/>
  <c r="CS24" i="14" s="1"/>
  <c r="AH24" i="14"/>
  <c r="BF24" i="14" s="1"/>
  <c r="CR24" i="14" s="1"/>
  <c r="Z24" i="14"/>
  <c r="AX24" i="14" s="1"/>
  <c r="CN24" i="14" s="1"/>
  <c r="X24" i="14"/>
  <c r="AV24" i="14" s="1"/>
  <c r="CM24" i="14" s="1"/>
  <c r="V24" i="14"/>
  <c r="AT24" i="14" s="1"/>
  <c r="CL24" i="14" s="1"/>
  <c r="T24" i="14"/>
  <c r="AR24" i="14" s="1"/>
  <c r="CK24" i="14" s="1"/>
  <c r="R24" i="14"/>
  <c r="AP24" i="14" s="1"/>
  <c r="CJ24" i="14" s="1"/>
  <c r="AD23" i="14"/>
  <c r="BB23" i="14" s="1"/>
  <c r="CP23" i="14" s="1"/>
  <c r="AL23" i="14"/>
  <c r="BJ23" i="14" s="1"/>
  <c r="CT23" i="14" s="1"/>
  <c r="AJ23" i="14"/>
  <c r="BH23" i="14" s="1"/>
  <c r="CS23" i="14" s="1"/>
  <c r="AH23" i="14"/>
  <c r="BF23" i="14" s="1"/>
  <c r="CR23" i="14" s="1"/>
  <c r="AB23" i="14"/>
  <c r="AZ23" i="14" s="1"/>
  <c r="CO23" i="14" s="1"/>
  <c r="X23" i="14"/>
  <c r="AV23" i="14" s="1"/>
  <c r="CM23" i="14" s="1"/>
  <c r="V23" i="14"/>
  <c r="AT23" i="14" s="1"/>
  <c r="CL23" i="14" s="1"/>
  <c r="T23" i="14"/>
  <c r="AR23" i="14" s="1"/>
  <c r="CK23" i="14" s="1"/>
  <c r="R23" i="14"/>
  <c r="AP23" i="14" s="1"/>
  <c r="CJ23" i="14" s="1"/>
  <c r="AD22" i="14"/>
  <c r="BB22" i="14" s="1"/>
  <c r="CP22" i="14" s="1"/>
  <c r="AL22" i="14"/>
  <c r="BJ22" i="14" s="1"/>
  <c r="CT22" i="14" s="1"/>
  <c r="AB22" i="14"/>
  <c r="AZ22" i="14" s="1"/>
  <c r="CO22" i="14" s="1"/>
  <c r="Z22" i="14"/>
  <c r="AX22" i="14" s="1"/>
  <c r="CN22" i="14" s="1"/>
  <c r="X22" i="14"/>
  <c r="AV22" i="14" s="1"/>
  <c r="CM22" i="14" s="1"/>
  <c r="V22" i="14"/>
  <c r="AT22" i="14" s="1"/>
  <c r="CL22" i="14" s="1"/>
  <c r="P22" i="14"/>
  <c r="AN22" i="14" s="1"/>
  <c r="CI22" i="14" s="1"/>
  <c r="CH40" i="14"/>
  <c r="CG40" i="14"/>
  <c r="CF40" i="14"/>
  <c r="CE40" i="14"/>
  <c r="CD40" i="14"/>
  <c r="CC40" i="14"/>
  <c r="CB40" i="14"/>
  <c r="BZ40" i="14"/>
  <c r="BY40" i="14"/>
  <c r="BX40" i="14"/>
  <c r="BW40" i="14"/>
  <c r="BV40" i="14"/>
  <c r="BU40" i="14"/>
  <c r="BT40" i="14"/>
  <c r="BR40" i="14"/>
  <c r="BQ40" i="14"/>
  <c r="BP40" i="14"/>
  <c r="BO40" i="14"/>
  <c r="BN40" i="14"/>
  <c r="BM40" i="14"/>
  <c r="BL40" i="14"/>
  <c r="AH21" i="14"/>
  <c r="BF21" i="14" s="1"/>
  <c r="Z21" i="14"/>
  <c r="R21" i="14"/>
  <c r="N40" i="14"/>
  <c r="L40" i="14"/>
  <c r="H40" i="14"/>
  <c r="F40" i="14"/>
  <c r="D40" i="14"/>
  <c r="AB20" i="14"/>
  <c r="AZ20" i="14" s="1"/>
  <c r="CO20" i="14" s="1"/>
  <c r="AL20" i="14"/>
  <c r="BJ20" i="14" s="1"/>
  <c r="CT20" i="14" s="1"/>
  <c r="AH20" i="14"/>
  <c r="BF20" i="14" s="1"/>
  <c r="AF20" i="14"/>
  <c r="BD20" i="14" s="1"/>
  <c r="CQ20" i="14" s="1"/>
  <c r="AD20" i="14"/>
  <c r="BB20" i="14" s="1"/>
  <c r="CP20" i="14" s="1"/>
  <c r="Z20" i="14"/>
  <c r="AX20" i="14" s="1"/>
  <c r="CN20" i="14" s="1"/>
  <c r="V20" i="14"/>
  <c r="AT20" i="14" s="1"/>
  <c r="CL20" i="14" s="1"/>
  <c r="T20" i="14"/>
  <c r="AR20" i="14" s="1"/>
  <c r="R20" i="14"/>
  <c r="AP20" i="14" s="1"/>
  <c r="P20" i="14"/>
  <c r="AN20" i="14" s="1"/>
  <c r="CI20" i="14" s="1"/>
  <c r="AH19" i="14"/>
  <c r="BF19" i="14" s="1"/>
  <c r="CR19" i="14" s="1"/>
  <c r="X19" i="14"/>
  <c r="AV19" i="14" s="1"/>
  <c r="CM19" i="14" s="1"/>
  <c r="R19" i="14"/>
  <c r="AP19" i="14" s="1"/>
  <c r="CJ19" i="14" s="1"/>
  <c r="AL19" i="14"/>
  <c r="BJ19" i="14" s="1"/>
  <c r="CT19" i="14" s="1"/>
  <c r="AJ19" i="14"/>
  <c r="AF19" i="14"/>
  <c r="BD19" i="14" s="1"/>
  <c r="CQ19" i="14" s="1"/>
  <c r="AD19" i="14"/>
  <c r="BB19" i="14" s="1"/>
  <c r="AB19" i="14"/>
  <c r="Z19" i="14"/>
  <c r="AX19" i="14" s="1"/>
  <c r="CN19" i="14" s="1"/>
  <c r="V19" i="14"/>
  <c r="AT19" i="14" s="1"/>
  <c r="CL19" i="14" s="1"/>
  <c r="P19" i="14"/>
  <c r="AN19" i="14" s="1"/>
  <c r="CI19" i="14" s="1"/>
  <c r="AJ18" i="14"/>
  <c r="BH18" i="14" s="1"/>
  <c r="CS18" i="14" s="1"/>
  <c r="AF18" i="14"/>
  <c r="BD18" i="14" s="1"/>
  <c r="CQ18" i="14" s="1"/>
  <c r="AB18" i="14"/>
  <c r="AZ18" i="14" s="1"/>
  <c r="CO18" i="14" s="1"/>
  <c r="Z18" i="14"/>
  <c r="AX18" i="14" s="1"/>
  <c r="CN18" i="14" s="1"/>
  <c r="X18" i="14"/>
  <c r="AV18" i="14" s="1"/>
  <c r="CM18" i="14" s="1"/>
  <c r="R18" i="14"/>
  <c r="AP18" i="14" s="1"/>
  <c r="P18" i="14"/>
  <c r="AN18" i="14" s="1"/>
  <c r="CI18" i="14" s="1"/>
  <c r="AH18" i="14"/>
  <c r="BF18" i="14" s="1"/>
  <c r="CR18" i="14" s="1"/>
  <c r="AD18" i="14"/>
  <c r="BB18" i="14" s="1"/>
  <c r="V18" i="14"/>
  <c r="AT18" i="14" s="1"/>
  <c r="CL18" i="14" s="1"/>
  <c r="T18" i="14"/>
  <c r="AR18" i="14" s="1"/>
  <c r="CK18" i="14" s="1"/>
  <c r="AJ17" i="14"/>
  <c r="BH17" i="14" s="1"/>
  <c r="CS17" i="14" s="1"/>
  <c r="AD17" i="14"/>
  <c r="BB17" i="14" s="1"/>
  <c r="CP17" i="14" s="1"/>
  <c r="AB17" i="14"/>
  <c r="AZ17" i="14" s="1"/>
  <c r="CO17" i="14" s="1"/>
  <c r="Z17" i="14"/>
  <c r="AX17" i="14" s="1"/>
  <c r="T17" i="14"/>
  <c r="AR17" i="14" s="1"/>
  <c r="CK17" i="14" s="1"/>
  <c r="R17" i="14"/>
  <c r="AP17" i="14" s="1"/>
  <c r="AL17" i="14"/>
  <c r="BJ17" i="14" s="1"/>
  <c r="CT17" i="14" s="1"/>
  <c r="AH17" i="14"/>
  <c r="BF17" i="14" s="1"/>
  <c r="CR17" i="14" s="1"/>
  <c r="V17" i="14"/>
  <c r="AT17" i="14" s="1"/>
  <c r="CL17" i="14" s="1"/>
  <c r="P17" i="14"/>
  <c r="AL16" i="14"/>
  <c r="BJ16" i="14" s="1"/>
  <c r="CT16" i="14" s="1"/>
  <c r="AF16" i="14"/>
  <c r="BD16" i="14" s="1"/>
  <c r="CQ16" i="14" s="1"/>
  <c r="AD16" i="14"/>
  <c r="BB16" i="14" s="1"/>
  <c r="CP16" i="14" s="1"/>
  <c r="AB16" i="14"/>
  <c r="AZ16" i="14" s="1"/>
  <c r="CO16" i="14" s="1"/>
  <c r="X16" i="14"/>
  <c r="AV16" i="14" s="1"/>
  <c r="CM16" i="14" s="1"/>
  <c r="T16" i="14"/>
  <c r="AR16" i="14" s="1"/>
  <c r="CK16" i="14" s="1"/>
  <c r="P16" i="14"/>
  <c r="AN16" i="14" s="1"/>
  <c r="CI16" i="14" s="1"/>
  <c r="AJ16" i="14"/>
  <c r="BH16" i="14" s="1"/>
  <c r="CS16" i="14" s="1"/>
  <c r="AH16" i="14"/>
  <c r="BF16" i="14" s="1"/>
  <c r="CR16" i="14" s="1"/>
  <c r="Z16" i="14"/>
  <c r="AX16" i="14" s="1"/>
  <c r="V16" i="14"/>
  <c r="AT16" i="14" s="1"/>
  <c r="CL16" i="14" s="1"/>
  <c r="R16" i="14"/>
  <c r="AP16" i="14" s="1"/>
  <c r="CJ16" i="14" s="1"/>
  <c r="AL15" i="14"/>
  <c r="BJ15" i="14" s="1"/>
  <c r="CT15" i="14" s="1"/>
  <c r="AH15" i="14"/>
  <c r="BF15" i="14" s="1"/>
  <c r="CR15" i="14" s="1"/>
  <c r="AD15" i="14"/>
  <c r="BB15" i="14" s="1"/>
  <c r="CP15" i="14" s="1"/>
  <c r="X15" i="14"/>
  <c r="AV15" i="14" s="1"/>
  <c r="CM15" i="14" s="1"/>
  <c r="R15" i="14"/>
  <c r="AP15" i="14" s="1"/>
  <c r="CJ15" i="14" s="1"/>
  <c r="AJ15" i="14"/>
  <c r="AF15" i="14"/>
  <c r="BD15" i="14" s="1"/>
  <c r="CQ15" i="14" s="1"/>
  <c r="Z15" i="14"/>
  <c r="AX15" i="14" s="1"/>
  <c r="CN15" i="14" s="1"/>
  <c r="P15" i="14"/>
  <c r="AN15" i="14" s="1"/>
  <c r="CI15" i="14" s="1"/>
  <c r="AL14" i="14"/>
  <c r="AJ14" i="14"/>
  <c r="BH14" i="14" s="1"/>
  <c r="CS14" i="14" s="1"/>
  <c r="AD14" i="14"/>
  <c r="BB14" i="14" s="1"/>
  <c r="CP14" i="14" s="1"/>
  <c r="X14" i="14"/>
  <c r="AV14" i="14" s="1"/>
  <c r="CM14" i="14" s="1"/>
  <c r="V14" i="14"/>
  <c r="AT14" i="14" s="1"/>
  <c r="CL14" i="14" s="1"/>
  <c r="T14" i="14"/>
  <c r="P14" i="14"/>
  <c r="AN14" i="14" s="1"/>
  <c r="CI14" i="14" s="1"/>
  <c r="AH14" i="14"/>
  <c r="BF14" i="14" s="1"/>
  <c r="CR14" i="14" s="1"/>
  <c r="AF14" i="14"/>
  <c r="BD14" i="14" s="1"/>
  <c r="CQ14" i="14" s="1"/>
  <c r="Z14" i="14"/>
  <c r="AX14" i="14" s="1"/>
  <c r="CN14" i="14" s="1"/>
  <c r="R14" i="14"/>
  <c r="AP14" i="14" s="1"/>
  <c r="CJ14" i="14" s="1"/>
  <c r="AL13" i="14"/>
  <c r="AH13" i="14"/>
  <c r="BF13" i="14" s="1"/>
  <c r="CR13" i="14" s="1"/>
  <c r="AD13" i="14"/>
  <c r="BB13" i="14" s="1"/>
  <c r="CP13" i="14" s="1"/>
  <c r="Z13" i="14"/>
  <c r="AX13" i="14" s="1"/>
  <c r="CN13" i="14" s="1"/>
  <c r="X13" i="14"/>
  <c r="AV13" i="14" s="1"/>
  <c r="CM13" i="14" s="1"/>
  <c r="V13" i="14"/>
  <c r="R13" i="14"/>
  <c r="AP13" i="14" s="1"/>
  <c r="CJ13" i="14" s="1"/>
  <c r="P13" i="14"/>
  <c r="AF13" i="14"/>
  <c r="BD13" i="14" s="1"/>
  <c r="AB13" i="14"/>
  <c r="AZ13" i="14" s="1"/>
  <c r="AH12" i="14"/>
  <c r="BF12" i="14" s="1"/>
  <c r="CR12" i="14" s="1"/>
  <c r="AF12" i="14"/>
  <c r="R12" i="14"/>
  <c r="AP12" i="14" s="1"/>
  <c r="CJ12" i="14" s="1"/>
  <c r="P12" i="14"/>
  <c r="AN12" i="14" s="1"/>
  <c r="CI12" i="14" s="1"/>
  <c r="AL12" i="14"/>
  <c r="AJ12" i="14"/>
  <c r="BH12" i="14" s="1"/>
  <c r="CS12" i="14" s="1"/>
  <c r="AD12" i="14"/>
  <c r="BB12" i="14" s="1"/>
  <c r="CP12" i="14" s="1"/>
  <c r="AB12" i="14"/>
  <c r="AZ12" i="14" s="1"/>
  <c r="CO12" i="14" s="1"/>
  <c r="Z12" i="14"/>
  <c r="AX12" i="14" s="1"/>
  <c r="CN12" i="14" s="1"/>
  <c r="X12" i="14"/>
  <c r="AV12" i="14" s="1"/>
  <c r="CM12" i="14" s="1"/>
  <c r="T12" i="14"/>
  <c r="AR12" i="14" s="1"/>
  <c r="CK12" i="14" s="1"/>
  <c r="BH11" i="14"/>
  <c r="CS11" i="14" s="1"/>
  <c r="AL11" i="14"/>
  <c r="BJ11" i="14" s="1"/>
  <c r="CT11" i="14" s="1"/>
  <c r="AJ11" i="14"/>
  <c r="AH11" i="14"/>
  <c r="Z11" i="14"/>
  <c r="AX11" i="14" s="1"/>
  <c r="CN11" i="14" s="1"/>
  <c r="T11" i="14"/>
  <c r="AR11" i="14" s="1"/>
  <c r="CK11" i="14" s="1"/>
  <c r="R11" i="14"/>
  <c r="AF11" i="14"/>
  <c r="BD11" i="14" s="1"/>
  <c r="AD11" i="14"/>
  <c r="BB11" i="14" s="1"/>
  <c r="CP11" i="14" s="1"/>
  <c r="AB11" i="14"/>
  <c r="AZ11" i="14" s="1"/>
  <c r="CO11" i="14" s="1"/>
  <c r="V11" i="14"/>
  <c r="AT11" i="14" s="1"/>
  <c r="CL11" i="14" s="1"/>
  <c r="P11" i="14"/>
  <c r="AN11" i="14" s="1"/>
  <c r="CI11" i="14" s="1"/>
  <c r="AH10" i="14"/>
  <c r="BF10" i="14" s="1"/>
  <c r="CR10" i="14" s="1"/>
  <c r="Z10" i="14"/>
  <c r="AX10" i="14" s="1"/>
  <c r="CN10" i="14" s="1"/>
  <c r="R10" i="14"/>
  <c r="AP10" i="14" s="1"/>
  <c r="CJ10" i="14" s="1"/>
  <c r="AL10" i="14"/>
  <c r="BJ10" i="14" s="1"/>
  <c r="CT10" i="14" s="1"/>
  <c r="AJ10" i="14"/>
  <c r="BH10" i="14" s="1"/>
  <c r="CS10" i="14" s="1"/>
  <c r="AF10" i="14"/>
  <c r="BD10" i="14" s="1"/>
  <c r="AD10" i="14"/>
  <c r="BB10" i="14" s="1"/>
  <c r="CP10" i="14" s="1"/>
  <c r="AB10" i="14"/>
  <c r="AZ10" i="14" s="1"/>
  <c r="CO10" i="14" s="1"/>
  <c r="X10" i="14"/>
  <c r="AV10" i="14" s="1"/>
  <c r="CM10" i="14" s="1"/>
  <c r="V10" i="14"/>
  <c r="AT10" i="14" s="1"/>
  <c r="CL10" i="14" s="1"/>
  <c r="T10" i="14"/>
  <c r="AR10" i="14" s="1"/>
  <c r="CK10" i="14" s="1"/>
  <c r="P10" i="14"/>
  <c r="AN10" i="14" s="1"/>
  <c r="AJ9" i="14"/>
  <c r="BH9" i="14" s="1"/>
  <c r="CS9" i="14" s="1"/>
  <c r="AB9" i="14"/>
  <c r="AZ9" i="14" s="1"/>
  <c r="CO9" i="14" s="1"/>
  <c r="X9" i="14"/>
  <c r="AV9" i="14" s="1"/>
  <c r="CM9" i="14" s="1"/>
  <c r="T9" i="14"/>
  <c r="AR9" i="14" s="1"/>
  <c r="CK9" i="14" s="1"/>
  <c r="P9" i="14"/>
  <c r="AN9" i="14" s="1"/>
  <c r="CI9" i="14" s="1"/>
  <c r="AH9" i="14"/>
  <c r="BF9" i="14" s="1"/>
  <c r="CR9" i="14" s="1"/>
  <c r="AF9" i="14"/>
  <c r="BD9" i="14" s="1"/>
  <c r="CQ9" i="14" s="1"/>
  <c r="AD9" i="14"/>
  <c r="BB9" i="14" s="1"/>
  <c r="CP9" i="14" s="1"/>
  <c r="Z9" i="14"/>
  <c r="AX9" i="14" s="1"/>
  <c r="CN9" i="14" s="1"/>
  <c r="V9" i="14"/>
  <c r="AT9" i="14" s="1"/>
  <c r="CL9" i="14" s="1"/>
  <c r="R9" i="14"/>
  <c r="AP9" i="14" s="1"/>
  <c r="CJ9" i="14" s="1"/>
  <c r="AL8" i="14"/>
  <c r="BJ8" i="14" s="1"/>
  <c r="CT8" i="14" s="1"/>
  <c r="AH8" i="14"/>
  <c r="BF8" i="14" s="1"/>
  <c r="CR8" i="14" s="1"/>
  <c r="Z8" i="14"/>
  <c r="AX8" i="14" s="1"/>
  <c r="CN8" i="14" s="1"/>
  <c r="R8" i="14"/>
  <c r="AP8" i="14" s="1"/>
  <c r="CJ8" i="14" s="1"/>
  <c r="AJ8" i="14"/>
  <c r="BH8" i="14" s="1"/>
  <c r="AF8" i="14"/>
  <c r="BD8" i="14" s="1"/>
  <c r="CQ8" i="14" s="1"/>
  <c r="AD8" i="14"/>
  <c r="BB8" i="14" s="1"/>
  <c r="CP8" i="14" s="1"/>
  <c r="AB8" i="14"/>
  <c r="AZ8" i="14" s="1"/>
  <c r="CO8" i="14" s="1"/>
  <c r="X8" i="14"/>
  <c r="AV8" i="14" s="1"/>
  <c r="CM8" i="14" s="1"/>
  <c r="V8" i="14"/>
  <c r="AT8" i="14" s="1"/>
  <c r="CL8" i="14" s="1"/>
  <c r="T8" i="14"/>
  <c r="AR8" i="14" s="1"/>
  <c r="CK8" i="14" s="1"/>
  <c r="P8" i="14"/>
  <c r="AN8" i="14" s="1"/>
  <c r="CI8" i="14" s="1"/>
  <c r="AJ7" i="14"/>
  <c r="BH7" i="14" s="1"/>
  <c r="CS7" i="14" s="1"/>
  <c r="AF7" i="14"/>
  <c r="BD7" i="14" s="1"/>
  <c r="CQ7" i="14" s="1"/>
  <c r="X7" i="14"/>
  <c r="AV7" i="14" s="1"/>
  <c r="CM7" i="14" s="1"/>
  <c r="T7" i="14"/>
  <c r="AR7" i="14" s="1"/>
  <c r="CK7" i="14" s="1"/>
  <c r="P7" i="14"/>
  <c r="AN7" i="14" s="1"/>
  <c r="CI7" i="14" s="1"/>
  <c r="AL7" i="14"/>
  <c r="BJ7" i="14" s="1"/>
  <c r="CT7" i="14" s="1"/>
  <c r="AH7" i="14"/>
  <c r="BF7" i="14" s="1"/>
  <c r="CR7" i="14" s="1"/>
  <c r="AD7" i="14"/>
  <c r="BB7" i="14" s="1"/>
  <c r="CP7" i="14" s="1"/>
  <c r="AB7" i="14"/>
  <c r="AZ7" i="14" s="1"/>
  <c r="CO7" i="14" s="1"/>
  <c r="Z7" i="14"/>
  <c r="AX7" i="14" s="1"/>
  <c r="CN7" i="14" s="1"/>
  <c r="V7" i="14"/>
  <c r="AT7" i="14" s="1"/>
  <c r="CL7" i="14" s="1"/>
  <c r="R7" i="14"/>
  <c r="AP7" i="14" s="1"/>
  <c r="CJ7" i="14" s="1"/>
  <c r="CH38" i="14"/>
  <c r="CG38" i="14"/>
  <c r="CD38" i="14"/>
  <c r="CC38" i="14"/>
  <c r="BZ38" i="14"/>
  <c r="BY38" i="14"/>
  <c r="BV38" i="14"/>
  <c r="BU38" i="14"/>
  <c r="BR38" i="14"/>
  <c r="BQ38" i="14"/>
  <c r="BN38" i="14"/>
  <c r="BM38" i="14"/>
  <c r="AL6" i="14"/>
  <c r="BJ6" i="14" s="1"/>
  <c r="AH6" i="14"/>
  <c r="Z6" i="14"/>
  <c r="V6" i="14"/>
  <c r="V38" i="14" s="1"/>
  <c r="R6" i="14"/>
  <c r="N38" i="14"/>
  <c r="J38" i="14"/>
  <c r="F38" i="14"/>
  <c r="D38" i="14"/>
  <c r="CH37" i="14"/>
  <c r="CF37" i="14"/>
  <c r="CE37" i="14"/>
  <c r="CD37" i="14"/>
  <c r="CA37" i="14"/>
  <c r="BZ37" i="14"/>
  <c r="BX37" i="14"/>
  <c r="BW37" i="14"/>
  <c r="BV37" i="14"/>
  <c r="BS37" i="14"/>
  <c r="BR37" i="14"/>
  <c r="BP37" i="14"/>
  <c r="BO37" i="14"/>
  <c r="BN37" i="14"/>
  <c r="BK37" i="14"/>
  <c r="AJ5" i="14"/>
  <c r="AB5" i="14"/>
  <c r="AZ5" i="14" s="1"/>
  <c r="Z5" i="14"/>
  <c r="T5" i="14"/>
  <c r="N37" i="14"/>
  <c r="M37" i="14"/>
  <c r="L37" i="14"/>
  <c r="K37" i="14"/>
  <c r="J37" i="14"/>
  <c r="G37" i="14"/>
  <c r="F37" i="14"/>
  <c r="E37" i="14"/>
  <c r="D37" i="14"/>
  <c r="C37" i="14"/>
  <c r="CH36" i="14"/>
  <c r="CG36" i="14"/>
  <c r="CF36" i="14"/>
  <c r="CE36" i="14"/>
  <c r="CD36" i="14"/>
  <c r="CC36" i="14"/>
  <c r="CB36" i="14"/>
  <c r="CA36" i="14"/>
  <c r="BZ36" i="14"/>
  <c r="BY36" i="14"/>
  <c r="BX36" i="14"/>
  <c r="BW36" i="14"/>
  <c r="BV36" i="14"/>
  <c r="BU36" i="14"/>
  <c r="BT36" i="14"/>
  <c r="BS36" i="14"/>
  <c r="BR36" i="14"/>
  <c r="BQ36" i="14"/>
  <c r="BP36" i="14"/>
  <c r="BO36" i="14"/>
  <c r="BN36" i="14"/>
  <c r="BM36" i="14"/>
  <c r="BL36" i="14"/>
  <c r="BK36" i="14"/>
  <c r="AF4" i="14"/>
  <c r="AD4" i="14"/>
  <c r="BB4" i="14" s="1"/>
  <c r="AB4" i="14"/>
  <c r="X4" i="14"/>
  <c r="X36" i="14" s="1"/>
  <c r="P4" i="14"/>
  <c r="AN4" i="14" s="1"/>
  <c r="N36" i="14"/>
  <c r="M36" i="14"/>
  <c r="L36" i="14"/>
  <c r="K36" i="14"/>
  <c r="J36" i="14"/>
  <c r="I36" i="14"/>
  <c r="H36" i="14"/>
  <c r="G36" i="14"/>
  <c r="F36" i="14"/>
  <c r="E36" i="14"/>
  <c r="D36" i="14"/>
  <c r="C36" i="14"/>
  <c r="AJ3" i="14"/>
  <c r="AH3" i="14"/>
  <c r="AF3" i="14"/>
  <c r="BD3" i="14" s="1"/>
  <c r="AD3" i="14"/>
  <c r="AB3" i="14"/>
  <c r="X3" i="14"/>
  <c r="T3" i="14"/>
  <c r="R3" i="14"/>
  <c r="AP3" i="14" s="1"/>
  <c r="P3" i="14"/>
  <c r="AN3" i="14" s="1"/>
  <c r="Z3" i="14"/>
  <c r="BJ14" i="14" l="1"/>
  <c r="CT14" i="14" s="1"/>
  <c r="CS8" i="14"/>
  <c r="CU8" i="14" s="1"/>
  <c r="CW8" i="14" s="1"/>
  <c r="AB36" i="14"/>
  <c r="Z40" i="14"/>
  <c r="AX21" i="14"/>
  <c r="CQ10" i="14"/>
  <c r="BJ13" i="14"/>
  <c r="CT13" i="14" s="1"/>
  <c r="CN16" i="14"/>
  <c r="CU16" i="14" s="1"/>
  <c r="CW16" i="14" s="1"/>
  <c r="AP11" i="14"/>
  <c r="CJ11" i="14" s="1"/>
  <c r="CQ13" i="14"/>
  <c r="AR14" i="14"/>
  <c r="CK14" i="14" s="1"/>
  <c r="AR3" i="14"/>
  <c r="CO5" i="14"/>
  <c r="R38" i="14"/>
  <c r="AP6" i="14"/>
  <c r="CP4" i="14"/>
  <c r="AP35" i="14"/>
  <c r="CJ3" i="14"/>
  <c r="CI4" i="14"/>
  <c r="CQ3" i="14"/>
  <c r="AH38" i="14"/>
  <c r="BF6" i="14"/>
  <c r="BH3" i="14"/>
  <c r="AX3" i="14"/>
  <c r="CI3" i="14"/>
  <c r="AZ3" i="14"/>
  <c r="Z38" i="14"/>
  <c r="AX6" i="14"/>
  <c r="CU7" i="14"/>
  <c r="CW7" i="14" s="1"/>
  <c r="AL4" i="14"/>
  <c r="I31" i="14"/>
  <c r="I35" i="14"/>
  <c r="BM31" i="14"/>
  <c r="BM35" i="14"/>
  <c r="BU31" i="14"/>
  <c r="BU35" i="14"/>
  <c r="CC31" i="14"/>
  <c r="CC35" i="14"/>
  <c r="BQ37" i="14"/>
  <c r="BY37" i="14"/>
  <c r="CG37" i="14"/>
  <c r="C38" i="14"/>
  <c r="P6" i="14"/>
  <c r="K38" i="14"/>
  <c r="AF6" i="14"/>
  <c r="BK38" i="14"/>
  <c r="BS38" i="14"/>
  <c r="BD12" i="14"/>
  <c r="CQ12" i="14" s="1"/>
  <c r="AN13" i="14"/>
  <c r="CI13" i="14" s="1"/>
  <c r="BL31" i="14"/>
  <c r="BL35" i="14"/>
  <c r="J35" i="14"/>
  <c r="J31" i="14"/>
  <c r="V5" i="14"/>
  <c r="AD5" i="14"/>
  <c r="AL5" i="14"/>
  <c r="BV35" i="14"/>
  <c r="BV42" i="14" s="1"/>
  <c r="BV44" i="14" s="1"/>
  <c r="BV31" i="14"/>
  <c r="BD4" i="14"/>
  <c r="K35" i="14"/>
  <c r="K31" i="14"/>
  <c r="BO35" i="14"/>
  <c r="BO31" i="14"/>
  <c r="M38" i="14"/>
  <c r="AJ6" i="14"/>
  <c r="CQ11" i="14"/>
  <c r="CO13" i="14"/>
  <c r="V15" i="14"/>
  <c r="AT15" i="14" s="1"/>
  <c r="CL15" i="14" s="1"/>
  <c r="AH35" i="14"/>
  <c r="BF3" i="14"/>
  <c r="CD35" i="14"/>
  <c r="CD42" i="14" s="1"/>
  <c r="CD31" i="14"/>
  <c r="C35" i="14"/>
  <c r="C31" i="14"/>
  <c r="BW35" i="14"/>
  <c r="BW31" i="14"/>
  <c r="E38" i="14"/>
  <c r="T6" i="14"/>
  <c r="L35" i="14"/>
  <c r="L31" i="14"/>
  <c r="BX35" i="14"/>
  <c r="BX31" i="14"/>
  <c r="Z4" i="14"/>
  <c r="P5" i="14"/>
  <c r="X5" i="14"/>
  <c r="AF5" i="14"/>
  <c r="BL37" i="14"/>
  <c r="BT37" i="14"/>
  <c r="CB37" i="14"/>
  <c r="AT6" i="14"/>
  <c r="CI10" i="14"/>
  <c r="BF11" i="14"/>
  <c r="CR11" i="14" s="1"/>
  <c r="AB14" i="14"/>
  <c r="AZ14" i="14" s="1"/>
  <c r="CO14" i="14" s="1"/>
  <c r="CN17" i="14"/>
  <c r="BT31" i="14"/>
  <c r="BT35" i="14"/>
  <c r="V4" i="14"/>
  <c r="R35" i="14"/>
  <c r="BN35" i="14"/>
  <c r="BN42" i="14" s="1"/>
  <c r="BN44" i="14" s="1"/>
  <c r="BN31" i="14"/>
  <c r="AV4" i="14"/>
  <c r="CE35" i="14"/>
  <c r="CE31" i="14"/>
  <c r="D35" i="14"/>
  <c r="D42" i="14" s="1"/>
  <c r="D31" i="14"/>
  <c r="BP35" i="14"/>
  <c r="BP31" i="14"/>
  <c r="CF35" i="14"/>
  <c r="CF31" i="14"/>
  <c r="R4" i="14"/>
  <c r="AH4" i="14"/>
  <c r="H37" i="14"/>
  <c r="E35" i="14"/>
  <c r="E31" i="14"/>
  <c r="M35" i="14"/>
  <c r="M31" i="14"/>
  <c r="BQ35" i="14"/>
  <c r="BQ31" i="14"/>
  <c r="BY35" i="14"/>
  <c r="BY31" i="14"/>
  <c r="CG35" i="14"/>
  <c r="CG42" i="14" s="1"/>
  <c r="CG31" i="14"/>
  <c r="I37" i="14"/>
  <c r="BM37" i="14"/>
  <c r="BU37" i="14"/>
  <c r="CC37" i="14"/>
  <c r="G38" i="14"/>
  <c r="X6" i="14"/>
  <c r="BO38" i="14"/>
  <c r="BW38" i="14"/>
  <c r="CE38" i="14"/>
  <c r="AT13" i="14"/>
  <c r="CL13" i="14" s="1"/>
  <c r="H31" i="14"/>
  <c r="H35" i="14"/>
  <c r="CB31" i="14"/>
  <c r="CB35" i="14"/>
  <c r="CB42" i="14" s="1"/>
  <c r="F35" i="14"/>
  <c r="F42" i="14" s="1"/>
  <c r="F31" i="14"/>
  <c r="N35" i="14"/>
  <c r="N42" i="14" s="1"/>
  <c r="N31" i="14"/>
  <c r="V3" i="14"/>
  <c r="AD35" i="14"/>
  <c r="AL3" i="14"/>
  <c r="BB3" i="14"/>
  <c r="BR35" i="14"/>
  <c r="BR42" i="14" s="1"/>
  <c r="BR44" i="14" s="1"/>
  <c r="BR31" i="14"/>
  <c r="BZ35" i="14"/>
  <c r="BZ42" i="14" s="1"/>
  <c r="BZ31" i="14"/>
  <c r="CH35" i="14"/>
  <c r="CH42" i="14" s="1"/>
  <c r="CH31" i="14"/>
  <c r="T4" i="14"/>
  <c r="AJ4" i="14"/>
  <c r="AZ4" i="14"/>
  <c r="R5" i="14"/>
  <c r="AH5" i="14"/>
  <c r="AX5" i="14"/>
  <c r="AL9" i="14"/>
  <c r="BJ9" i="14" s="1"/>
  <c r="CT9" i="14" s="1"/>
  <c r="CU9" i="14" s="1"/>
  <c r="CW9" i="14" s="1"/>
  <c r="AV3" i="14"/>
  <c r="AR5" i="14"/>
  <c r="BH5" i="14"/>
  <c r="AD6" i="14"/>
  <c r="G31" i="14"/>
  <c r="G35" i="14"/>
  <c r="BK31" i="14"/>
  <c r="BK35" i="14"/>
  <c r="BS31" i="14"/>
  <c r="BS35" i="14"/>
  <c r="CA31" i="14"/>
  <c r="CA35" i="14"/>
  <c r="I38" i="14"/>
  <c r="AB6" i="14"/>
  <c r="CT6" i="14"/>
  <c r="CJ17" i="14"/>
  <c r="L38" i="14"/>
  <c r="BP38" i="14"/>
  <c r="BX38" i="14"/>
  <c r="CF38" i="14"/>
  <c r="T15" i="14"/>
  <c r="AR15" i="14" s="1"/>
  <c r="CK15" i="14" s="1"/>
  <c r="BH15" i="14"/>
  <c r="CS15" i="14" s="1"/>
  <c r="X17" i="14"/>
  <c r="AV17" i="14" s="1"/>
  <c r="CM17" i="14" s="1"/>
  <c r="AP21" i="14"/>
  <c r="T19" i="14"/>
  <c r="AR19" i="14" s="1"/>
  <c r="CK19" i="14" s="1"/>
  <c r="BH19" i="14"/>
  <c r="CS19" i="14" s="1"/>
  <c r="AX40" i="14"/>
  <c r="CN21" i="14"/>
  <c r="CN40" i="14" s="1"/>
  <c r="R39" i="14"/>
  <c r="AP25" i="14"/>
  <c r="AH39" i="14"/>
  <c r="BF25" i="14"/>
  <c r="AL18" i="14"/>
  <c r="BJ18" i="14" s="1"/>
  <c r="CT18" i="14" s="1"/>
  <c r="CJ18" i="14"/>
  <c r="J40" i="14"/>
  <c r="AD21" i="14"/>
  <c r="CA38" i="14"/>
  <c r="X11" i="14"/>
  <c r="AV11" i="14" s="1"/>
  <c r="CM11" i="14" s="1"/>
  <c r="V12" i="14"/>
  <c r="AT12" i="14" s="1"/>
  <c r="CL12" i="14" s="1"/>
  <c r="BJ12" i="14"/>
  <c r="CT12" i="14" s="1"/>
  <c r="T13" i="14"/>
  <c r="AR13" i="14" s="1"/>
  <c r="CK13" i="14" s="1"/>
  <c r="AJ13" i="14"/>
  <c r="BH13" i="14" s="1"/>
  <c r="CS13" i="14" s="1"/>
  <c r="AF22" i="14"/>
  <c r="BD22" i="14" s="1"/>
  <c r="CQ22" i="14" s="1"/>
  <c r="CM28" i="14"/>
  <c r="H38" i="14"/>
  <c r="BL38" i="14"/>
  <c r="BT38" i="14"/>
  <c r="CB38" i="14"/>
  <c r="AB15" i="14"/>
  <c r="AZ15" i="14" s="1"/>
  <c r="CO15" i="14" s="1"/>
  <c r="AN17" i="14"/>
  <c r="CI17" i="14" s="1"/>
  <c r="AF17" i="14"/>
  <c r="BD17" i="14" s="1"/>
  <c r="CQ17" i="14" s="1"/>
  <c r="CK20" i="14"/>
  <c r="AJ20" i="14"/>
  <c r="BH20" i="14" s="1"/>
  <c r="CS20" i="14" s="1"/>
  <c r="R22" i="14"/>
  <c r="AP22" i="14" s="1"/>
  <c r="CJ22" i="14" s="1"/>
  <c r="AH22" i="14"/>
  <c r="BF22" i="14" s="1"/>
  <c r="CR22" i="14" s="1"/>
  <c r="AZ19" i="14"/>
  <c r="CO19" i="14" s="1"/>
  <c r="E40" i="14"/>
  <c r="T21" i="14"/>
  <c r="M40" i="14"/>
  <c r="AJ21" i="14"/>
  <c r="CP18" i="14"/>
  <c r="CP19" i="14"/>
  <c r="BF40" i="14"/>
  <c r="CR21" i="14"/>
  <c r="E39" i="14"/>
  <c r="T25" i="14"/>
  <c r="M39" i="14"/>
  <c r="AJ25" i="14"/>
  <c r="CJ20" i="14"/>
  <c r="CR20" i="14"/>
  <c r="C40" i="14"/>
  <c r="P21" i="14"/>
  <c r="K40" i="14"/>
  <c r="AF21" i="14"/>
  <c r="X20" i="14"/>
  <c r="AV20" i="14" s="1"/>
  <c r="CM20" i="14" s="1"/>
  <c r="T22" i="14"/>
  <c r="AR22" i="14" s="1"/>
  <c r="CK22" i="14" s="1"/>
  <c r="AJ22" i="14"/>
  <c r="BH22" i="14" s="1"/>
  <c r="CS22" i="14" s="1"/>
  <c r="Z23" i="14"/>
  <c r="AX23" i="14" s="1"/>
  <c r="CN23" i="14" s="1"/>
  <c r="V27" i="14"/>
  <c r="AT27" i="14" s="1"/>
  <c r="CL27" i="14" s="1"/>
  <c r="AL27" i="14"/>
  <c r="BJ27" i="14" s="1"/>
  <c r="CT27" i="14" s="1"/>
  <c r="V26" i="14"/>
  <c r="AT26" i="14" s="1"/>
  <c r="CL26" i="14" s="1"/>
  <c r="AL26" i="14"/>
  <c r="BJ26" i="14" s="1"/>
  <c r="CT26" i="14" s="1"/>
  <c r="Z28" i="14"/>
  <c r="AX28" i="14" s="1"/>
  <c r="CN28" i="14" s="1"/>
  <c r="AD24" i="14"/>
  <c r="BB24" i="14" s="1"/>
  <c r="CP24" i="14" s="1"/>
  <c r="P25" i="14"/>
  <c r="C39" i="14"/>
  <c r="AF25" i="14"/>
  <c r="K39" i="14"/>
  <c r="X26" i="14"/>
  <c r="AV26" i="14" s="1"/>
  <c r="CM26" i="14" s="1"/>
  <c r="AB28" i="14"/>
  <c r="AZ28" i="14" s="1"/>
  <c r="CO28" i="14" s="1"/>
  <c r="AR28" i="14"/>
  <c r="CK28" i="14" s="1"/>
  <c r="BH28" i="14"/>
  <c r="CS28" i="14" s="1"/>
  <c r="I40" i="14"/>
  <c r="AB21" i="14"/>
  <c r="P23" i="14"/>
  <c r="AN23" i="14" s="1"/>
  <c r="CI23" i="14" s="1"/>
  <c r="AF23" i="14"/>
  <c r="BD23" i="14" s="1"/>
  <c r="CQ23" i="14" s="1"/>
  <c r="P24" i="14"/>
  <c r="AN24" i="14" s="1"/>
  <c r="CI24" i="14" s="1"/>
  <c r="AF24" i="14"/>
  <c r="BD24" i="14" s="1"/>
  <c r="CQ24" i="14" s="1"/>
  <c r="Z39" i="14"/>
  <c r="AX25" i="14"/>
  <c r="AB27" i="14"/>
  <c r="AZ27" i="14" s="1"/>
  <c r="CO27" i="14" s="1"/>
  <c r="AB25" i="14"/>
  <c r="V21" i="14"/>
  <c r="AL21" i="14"/>
  <c r="V25" i="14"/>
  <c r="AD25" i="14"/>
  <c r="AL25" i="14"/>
  <c r="G40" i="14"/>
  <c r="BK40" i="14"/>
  <c r="BS40" i="14"/>
  <c r="CA40" i="14"/>
  <c r="P29" i="14"/>
  <c r="AN29" i="14" s="1"/>
  <c r="CI29" i="14" s="1"/>
  <c r="AF29" i="14"/>
  <c r="BD29" i="14" s="1"/>
  <c r="CQ29" i="14" s="1"/>
  <c r="X21" i="14"/>
  <c r="X25" i="14"/>
  <c r="R31" i="14" l="1"/>
  <c r="BY42" i="14"/>
  <c r="CE42" i="14"/>
  <c r="BW42" i="14"/>
  <c r="BO42" i="14"/>
  <c r="BO44" i="14" s="1"/>
  <c r="BU42" i="14"/>
  <c r="BU44" i="14" s="1"/>
  <c r="CU14" i="14"/>
  <c r="CW14" i="14" s="1"/>
  <c r="CU10" i="14"/>
  <c r="CW10" i="14" s="1"/>
  <c r="CU23" i="14"/>
  <c r="CW23" i="14" s="1"/>
  <c r="CU20" i="14"/>
  <c r="CW20" i="14" s="1"/>
  <c r="CU15" i="14"/>
  <c r="CW15" i="14" s="1"/>
  <c r="CU12" i="14"/>
  <c r="CW12" i="14" s="1"/>
  <c r="CU28" i="14"/>
  <c r="CW28" i="14" s="1"/>
  <c r="K42" i="14"/>
  <c r="AD31" i="14"/>
  <c r="CU18" i="14"/>
  <c r="CW18" i="14" s="1"/>
  <c r="J42" i="14"/>
  <c r="CP36" i="14"/>
  <c r="CU26" i="14"/>
  <c r="CW26" i="14" s="1"/>
  <c r="CU19" i="14"/>
  <c r="CW19" i="14" s="1"/>
  <c r="AB37" i="14"/>
  <c r="AH31" i="14"/>
  <c r="AD36" i="14"/>
  <c r="BB36" i="14"/>
  <c r="CU29" i="14"/>
  <c r="CW29" i="14" s="1"/>
  <c r="CU27" i="14"/>
  <c r="CW27" i="14" s="1"/>
  <c r="AF35" i="14"/>
  <c r="CU22" i="14"/>
  <c r="CW22" i="14" s="1"/>
  <c r="CU11" i="14"/>
  <c r="CW11" i="14" s="1"/>
  <c r="P36" i="14"/>
  <c r="AN36" i="14"/>
  <c r="AB39" i="14"/>
  <c r="AZ25" i="14"/>
  <c r="CA42" i="14"/>
  <c r="AT38" i="14"/>
  <c r="CL6" i="14"/>
  <c r="CL38" i="14" s="1"/>
  <c r="Z35" i="14"/>
  <c r="H42" i="14"/>
  <c r="V36" i="14"/>
  <c r="AT4" i="14"/>
  <c r="BX42" i="14"/>
  <c r="CC42" i="14"/>
  <c r="X39" i="14"/>
  <c r="AV25" i="14"/>
  <c r="AX39" i="14"/>
  <c r="CN25" i="14"/>
  <c r="CN39" i="14" s="1"/>
  <c r="AJ39" i="14"/>
  <c r="BH25" i="14"/>
  <c r="AH40" i="14"/>
  <c r="BS42" i="14"/>
  <c r="BS44" i="14" s="1"/>
  <c r="AR37" i="14"/>
  <c r="CK5" i="14"/>
  <c r="CK37" i="14" s="1"/>
  <c r="AH37" i="14"/>
  <c r="BF5" i="14"/>
  <c r="V35" i="14"/>
  <c r="V31" i="14"/>
  <c r="AT3" i="14"/>
  <c r="BQ42" i="14"/>
  <c r="BQ44" i="14" s="1"/>
  <c r="AV36" i="14"/>
  <c r="CM4" i="14"/>
  <c r="CM36" i="14" s="1"/>
  <c r="BT42" i="14"/>
  <c r="BT44" i="14" s="1"/>
  <c r="BL42" i="14"/>
  <c r="BL44" i="14" s="1"/>
  <c r="AF38" i="14"/>
  <c r="BD6" i="14"/>
  <c r="AJ37" i="14"/>
  <c r="AB35" i="14"/>
  <c r="AJ35" i="14"/>
  <c r="CI36" i="14"/>
  <c r="AL39" i="14"/>
  <c r="BJ25" i="14"/>
  <c r="AP40" i="14"/>
  <c r="CJ21" i="14"/>
  <c r="CJ40" i="14" s="1"/>
  <c r="Z37" i="14"/>
  <c r="L42" i="14"/>
  <c r="AL36" i="14"/>
  <c r="BJ4" i="14"/>
  <c r="AD39" i="14"/>
  <c r="BB25" i="14"/>
  <c r="AF40" i="14"/>
  <c r="BD21" i="14"/>
  <c r="R40" i="14"/>
  <c r="AV35" i="14"/>
  <c r="CM3" i="14"/>
  <c r="R37" i="14"/>
  <c r="AP5" i="14"/>
  <c r="M42" i="14"/>
  <c r="AF37" i="14"/>
  <c r="BD5" i="14"/>
  <c r="BF35" i="14"/>
  <c r="CR3" i="14"/>
  <c r="BD36" i="14"/>
  <c r="CQ4" i="14"/>
  <c r="CQ36" i="14" s="1"/>
  <c r="CJ35" i="14"/>
  <c r="V40" i="14"/>
  <c r="AT21" i="14"/>
  <c r="AL35" i="14"/>
  <c r="AL31" i="14"/>
  <c r="BJ3" i="14"/>
  <c r="X40" i="14"/>
  <c r="AV21" i="14"/>
  <c r="AJ40" i="14"/>
  <c r="BH21" i="14"/>
  <c r="AP39" i="14"/>
  <c r="CJ25" i="14"/>
  <c r="CJ39" i="14" s="1"/>
  <c r="CI35" i="14"/>
  <c r="AP38" i="14"/>
  <c r="CJ6" i="14"/>
  <c r="CJ38" i="14" s="1"/>
  <c r="T39" i="14"/>
  <c r="AR25" i="14"/>
  <c r="BK42" i="14"/>
  <c r="BK44" i="14" s="1"/>
  <c r="T38" i="14"/>
  <c r="AR6" i="14"/>
  <c r="AD37" i="14"/>
  <c r="BB5" i="14"/>
  <c r="P38" i="14"/>
  <c r="AN6" i="14"/>
  <c r="V39" i="14"/>
  <c r="AT25" i="14"/>
  <c r="CU24" i="14"/>
  <c r="CW24" i="14" s="1"/>
  <c r="T40" i="14"/>
  <c r="AR21" i="14"/>
  <c r="AD40" i="14"/>
  <c r="BB21" i="14"/>
  <c r="CT38" i="14"/>
  <c r="P35" i="14"/>
  <c r="AZ36" i="14"/>
  <c r="CO4" i="14"/>
  <c r="CO36" i="14" s="1"/>
  <c r="BP42" i="14"/>
  <c r="BP44" i="14" s="1"/>
  <c r="X37" i="14"/>
  <c r="AV5" i="14"/>
  <c r="V37" i="14"/>
  <c r="AT5" i="14"/>
  <c r="BM42" i="14"/>
  <c r="BM44" i="14" s="1"/>
  <c r="AN35" i="14"/>
  <c r="BF38" i="14"/>
  <c r="CR6" i="14"/>
  <c r="CR38" i="14" s="1"/>
  <c r="CO37" i="14"/>
  <c r="T36" i="14"/>
  <c r="AR4" i="14"/>
  <c r="CF42" i="14"/>
  <c r="AL37" i="14"/>
  <c r="BJ5" i="14"/>
  <c r="AJ31" i="14"/>
  <c r="AL40" i="14"/>
  <c r="BJ21" i="14"/>
  <c r="P40" i="14"/>
  <c r="AN21" i="14"/>
  <c r="CR40" i="14"/>
  <c r="CU17" i="14"/>
  <c r="CW17" i="14" s="1"/>
  <c r="AB38" i="14"/>
  <c r="AZ6" i="14"/>
  <c r="G42" i="14"/>
  <c r="P31" i="14"/>
  <c r="AJ36" i="14"/>
  <c r="BH4" i="14"/>
  <c r="BB35" i="14"/>
  <c r="CP3" i="14"/>
  <c r="E42" i="14"/>
  <c r="P37" i="14"/>
  <c r="AN5" i="14"/>
  <c r="AJ38" i="14"/>
  <c r="BH6" i="14"/>
  <c r="AF36" i="14"/>
  <c r="CU13" i="14"/>
  <c r="CW13" i="14" s="1"/>
  <c r="AX38" i="14"/>
  <c r="CN6" i="14"/>
  <c r="CN38" i="14" s="1"/>
  <c r="AX35" i="14"/>
  <c r="CN3" i="14"/>
  <c r="AZ37" i="14"/>
  <c r="Z36" i="14"/>
  <c r="AX4" i="14"/>
  <c r="BJ38" i="14"/>
  <c r="I42" i="14"/>
  <c r="Z31" i="14"/>
  <c r="CQ35" i="14"/>
  <c r="AR35" i="14"/>
  <c r="CK3" i="14"/>
  <c r="X38" i="14"/>
  <c r="AV6" i="14"/>
  <c r="AB40" i="14"/>
  <c r="AZ21" i="14"/>
  <c r="AL38" i="14"/>
  <c r="T35" i="14"/>
  <c r="AF39" i="14"/>
  <c r="BD25" i="14"/>
  <c r="AD38" i="14"/>
  <c r="BB6" i="14"/>
  <c r="AH36" i="14"/>
  <c r="BF4" i="14"/>
  <c r="T37" i="14"/>
  <c r="X31" i="14"/>
  <c r="AZ35" i="14"/>
  <c r="CO3" i="14"/>
  <c r="P39" i="14"/>
  <c r="AN25" i="14"/>
  <c r="BF39" i="14"/>
  <c r="CR25" i="14"/>
  <c r="CR39" i="14" s="1"/>
  <c r="BH37" i="14"/>
  <c r="CS5" i="14"/>
  <c r="CS37" i="14" s="1"/>
  <c r="AX37" i="14"/>
  <c r="CN5" i="14"/>
  <c r="CN37" i="14" s="1"/>
  <c r="R36" i="14"/>
  <c r="AP4" i="14"/>
  <c r="C42" i="14"/>
  <c r="X35" i="14"/>
  <c r="AF31" i="14"/>
  <c r="AB31" i="14"/>
  <c r="BH35" i="14"/>
  <c r="CS3" i="14"/>
  <c r="BD35" i="14"/>
  <c r="T31" i="14"/>
  <c r="AD42" i="14" l="1"/>
  <c r="AD44" i="14" s="1"/>
  <c r="AB42" i="14"/>
  <c r="AB44" i="14" s="1"/>
  <c r="AF42" i="14"/>
  <c r="AF44" i="14" s="1"/>
  <c r="BF31" i="14"/>
  <c r="X42" i="14"/>
  <c r="X44" i="14" s="1"/>
  <c r="AH42" i="14"/>
  <c r="AH44" i="14" s="1"/>
  <c r="R42" i="14"/>
  <c r="R44" i="14" s="1"/>
  <c r="BH31" i="14"/>
  <c r="AZ40" i="14"/>
  <c r="CO21" i="14"/>
  <c r="CO40" i="14" s="1"/>
  <c r="BB38" i="14"/>
  <c r="CP6" i="14"/>
  <c r="CP38" i="14" s="1"/>
  <c r="AN37" i="14"/>
  <c r="CI5" i="14"/>
  <c r="AN31" i="14"/>
  <c r="BB40" i="14"/>
  <c r="CP21" i="14"/>
  <c r="CP40" i="14" s="1"/>
  <c r="BD40" i="14"/>
  <c r="BD42" i="14" s="1"/>
  <c r="BD44" i="14" s="1"/>
  <c r="CQ21" i="14"/>
  <c r="CQ40" i="14" s="1"/>
  <c r="AT35" i="14"/>
  <c r="AT31" i="14"/>
  <c r="CL3" i="14"/>
  <c r="AZ39" i="14"/>
  <c r="CO25" i="14"/>
  <c r="CO39" i="14" s="1"/>
  <c r="CO35" i="14"/>
  <c r="AV38" i="14"/>
  <c r="AV42" i="14" s="1"/>
  <c r="AV44" i="14" s="1"/>
  <c r="CM6" i="14"/>
  <c r="CM38" i="14" s="1"/>
  <c r="BJ40" i="14"/>
  <c r="CT21" i="14"/>
  <c r="CT40" i="14" s="1"/>
  <c r="AV37" i="14"/>
  <c r="CM5" i="14"/>
  <c r="CM37" i="14" s="1"/>
  <c r="BB37" i="14"/>
  <c r="CP5" i="14"/>
  <c r="CP37" i="14" s="1"/>
  <c r="AV40" i="14"/>
  <c r="CM21" i="14"/>
  <c r="CM40" i="14" s="1"/>
  <c r="BD38" i="14"/>
  <c r="CQ6" i="14"/>
  <c r="CQ38" i="14" s="1"/>
  <c r="BH39" i="14"/>
  <c r="CS25" i="14"/>
  <c r="CS39" i="14" s="1"/>
  <c r="AT36" i="14"/>
  <c r="CL4" i="14"/>
  <c r="CL36" i="14" s="1"/>
  <c r="BD39" i="14"/>
  <c r="CQ25" i="14"/>
  <c r="CQ39" i="14" s="1"/>
  <c r="AR40" i="14"/>
  <c r="CK21" i="14"/>
  <c r="CK40" i="14" s="1"/>
  <c r="AP37" i="14"/>
  <c r="CJ5" i="14"/>
  <c r="CJ37" i="14" s="1"/>
  <c r="BB39" i="14"/>
  <c r="CP25" i="14"/>
  <c r="CP39" i="14" s="1"/>
  <c r="BJ39" i="14"/>
  <c r="CT25" i="14"/>
  <c r="CT39" i="14" s="1"/>
  <c r="V42" i="14"/>
  <c r="V44" i="14" s="1"/>
  <c r="AN39" i="14"/>
  <c r="CI25" i="14"/>
  <c r="BH36" i="14"/>
  <c r="CS4" i="14"/>
  <c r="CS36" i="14" s="1"/>
  <c r="AR36" i="14"/>
  <c r="CK4" i="14"/>
  <c r="CK36" i="14" s="1"/>
  <c r="CK35" i="14"/>
  <c r="AR38" i="14"/>
  <c r="CK6" i="14"/>
  <c r="CK38" i="14" s="1"/>
  <c r="BJ35" i="14"/>
  <c r="BJ31" i="14"/>
  <c r="CT3" i="14"/>
  <c r="BJ37" i="14"/>
  <c r="CT5" i="14"/>
  <c r="CT37" i="14" s="1"/>
  <c r="CS35" i="14"/>
  <c r="BD37" i="14"/>
  <c r="CQ5" i="14"/>
  <c r="BD31" i="14"/>
  <c r="AZ31" i="14"/>
  <c r="AX36" i="14"/>
  <c r="AX42" i="14" s="1"/>
  <c r="AX44" i="14" s="1"/>
  <c r="CN4" i="14"/>
  <c r="CN36" i="14" s="1"/>
  <c r="T42" i="14"/>
  <c r="T44" i="14" s="1"/>
  <c r="AR31" i="14"/>
  <c r="CP35" i="14"/>
  <c r="CR35" i="14"/>
  <c r="BJ36" i="14"/>
  <c r="CT4" i="14"/>
  <c r="CT36" i="14" s="1"/>
  <c r="Z42" i="14"/>
  <c r="Z44" i="14" s="1"/>
  <c r="BB31" i="14"/>
  <c r="AT39" i="14"/>
  <c r="CL25" i="14"/>
  <c r="CL39" i="14" s="1"/>
  <c r="BV46" i="14"/>
  <c r="AL42" i="14"/>
  <c r="AL44" i="14" s="1"/>
  <c r="AV39" i="14"/>
  <c r="CM25" i="14"/>
  <c r="CM39" i="14" s="1"/>
  <c r="CN35" i="14"/>
  <c r="AZ38" i="14"/>
  <c r="CO6" i="14"/>
  <c r="CO38" i="14" s="1"/>
  <c r="BF37" i="14"/>
  <c r="CR5" i="14"/>
  <c r="CR37" i="14" s="1"/>
  <c r="CM35" i="14"/>
  <c r="AP36" i="14"/>
  <c r="AP42" i="14" s="1"/>
  <c r="AP44" i="14" s="1"/>
  <c r="CJ4" i="14"/>
  <c r="AP31" i="14"/>
  <c r="BF36" i="14"/>
  <c r="CR4" i="14"/>
  <c r="CR36" i="14" s="1"/>
  <c r="BH38" i="14"/>
  <c r="CS6" i="14"/>
  <c r="CS38" i="14" s="1"/>
  <c r="AT37" i="14"/>
  <c r="CL5" i="14"/>
  <c r="CL37" i="14" s="1"/>
  <c r="P42" i="14"/>
  <c r="P44" i="14" s="1"/>
  <c r="AR39" i="14"/>
  <c r="CK25" i="14"/>
  <c r="CK39" i="14" s="1"/>
  <c r="AT40" i="14"/>
  <c r="CL21" i="14"/>
  <c r="CL40" i="14" s="1"/>
  <c r="AV31" i="14"/>
  <c r="AJ42" i="14"/>
  <c r="AJ44" i="14" s="1"/>
  <c r="AN40" i="14"/>
  <c r="CI21" i="14"/>
  <c r="AN38" i="14"/>
  <c r="CI6" i="14"/>
  <c r="BH40" i="14"/>
  <c r="CS21" i="14"/>
  <c r="CS40" i="14" s="1"/>
  <c r="AX31" i="14"/>
  <c r="CN42" i="14" l="1"/>
  <c r="CS31" i="14"/>
  <c r="CP31" i="14"/>
  <c r="CK42" i="14"/>
  <c r="BB42" i="14"/>
  <c r="BB44" i="14" s="1"/>
  <c r="BF42" i="14"/>
  <c r="BF44" i="14" s="1"/>
  <c r="BH42" i="14"/>
  <c r="BH44" i="14" s="1"/>
  <c r="AN42" i="14"/>
  <c r="AN44" i="14" s="1"/>
  <c r="AZ42" i="14"/>
  <c r="AZ44" i="14" s="1"/>
  <c r="CN31" i="14"/>
  <c r="AR42" i="14"/>
  <c r="AR44" i="14" s="1"/>
  <c r="CR42" i="14"/>
  <c r="CI37" i="14"/>
  <c r="CU5" i="14"/>
  <c r="CW5" i="14" s="1"/>
  <c r="CI31" i="14"/>
  <c r="CR31" i="14"/>
  <c r="CT35" i="14"/>
  <c r="CT42" i="14" s="1"/>
  <c r="CT31" i="14"/>
  <c r="AT42" i="14"/>
  <c r="AT44" i="14" s="1"/>
  <c r="CO31" i="14"/>
  <c r="CP42" i="14"/>
  <c r="CQ37" i="14"/>
  <c r="CQ42" i="14" s="1"/>
  <c r="CQ31" i="14"/>
  <c r="BJ42" i="14"/>
  <c r="BJ44" i="14" s="1"/>
  <c r="CO42" i="14"/>
  <c r="CI38" i="14"/>
  <c r="CU6" i="14"/>
  <c r="CW6" i="14" s="1"/>
  <c r="CM31" i="14"/>
  <c r="CM42" i="14"/>
  <c r="CI39" i="14"/>
  <c r="CU25" i="14"/>
  <c r="CW25" i="14" s="1"/>
  <c r="CJ36" i="14"/>
  <c r="CJ42" i="14" s="1"/>
  <c r="CU4" i="14"/>
  <c r="CW4" i="14" s="1"/>
  <c r="CJ31" i="14"/>
  <c r="CI40" i="14"/>
  <c r="CU21" i="14"/>
  <c r="CW21" i="14" s="1"/>
  <c r="CS42" i="14"/>
  <c r="AL46" i="14"/>
  <c r="CK31" i="14"/>
  <c r="CL35" i="14"/>
  <c r="CL42" i="14" s="1"/>
  <c r="CL31" i="14"/>
  <c r="CU3" i="14"/>
  <c r="CW3" i="14" s="1"/>
  <c r="CI42" i="14" l="1"/>
  <c r="CU35" i="14"/>
  <c r="CU31" i="14"/>
  <c r="CU38" i="14"/>
  <c r="CW38" i="14"/>
  <c r="BJ46" i="14"/>
  <c r="CU39" i="14"/>
  <c r="CW39" i="14"/>
  <c r="CU40" i="14"/>
  <c r="CW40" i="14"/>
  <c r="CU36" i="14"/>
  <c r="CW36" i="14"/>
  <c r="CU37" i="14"/>
  <c r="CW37" i="14"/>
  <c r="CW35" i="14" l="1"/>
  <c r="CW42" i="14" s="1"/>
  <c r="CW31" i="14"/>
  <c r="CU42" i="14"/>
  <c r="BZ39" i="1" l="1"/>
  <c r="CA39" i="1"/>
  <c r="CB39" i="1"/>
  <c r="CC39" i="1"/>
  <c r="CD39" i="1"/>
  <c r="CE39" i="1"/>
  <c r="CF39" i="1"/>
  <c r="CG39" i="1"/>
  <c r="CH39" i="1"/>
  <c r="CG36" i="1"/>
  <c r="CE36" i="1"/>
  <c r="CA36" i="1"/>
  <c r="BY31" i="1"/>
  <c r="BT39" i="1"/>
  <c r="BQ36" i="1"/>
  <c r="BP36" i="1"/>
  <c r="CB36" i="1" l="1"/>
  <c r="BZ36" i="1"/>
  <c r="CH36" i="1"/>
  <c r="CE35" i="1"/>
  <c r="CE40" i="1"/>
  <c r="CH40" i="1"/>
  <c r="BZ40" i="1"/>
  <c r="CH35" i="1"/>
  <c r="CD35" i="1"/>
  <c r="CG40" i="1"/>
  <c r="CG35" i="1"/>
  <c r="CC35" i="1"/>
  <c r="CF40" i="1"/>
  <c r="CB35" i="1"/>
  <c r="CA35" i="1"/>
  <c r="CF35" i="1"/>
  <c r="BZ35" i="1"/>
  <c r="BX31" i="1"/>
  <c r="CF36" i="1"/>
  <c r="CE31" i="1"/>
  <c r="CD38" i="1"/>
  <c r="CH37" i="1"/>
  <c r="BZ37" i="1"/>
  <c r="CC38" i="1"/>
  <c r="CG37" i="1"/>
  <c r="CH31" i="1"/>
  <c r="CC36" i="1"/>
  <c r="CB38" i="1"/>
  <c r="CF37" i="1"/>
  <c r="CD36" i="1"/>
  <c r="CA38" i="1"/>
  <c r="CE37" i="1"/>
  <c r="CD31" i="1"/>
  <c r="CD40" i="1"/>
  <c r="CH38" i="1"/>
  <c r="BZ38" i="1"/>
  <c r="CD37" i="1"/>
  <c r="CG31" i="1"/>
  <c r="CC40" i="1"/>
  <c r="CG38" i="1"/>
  <c r="CC37" i="1"/>
  <c r="CB31" i="1"/>
  <c r="BZ31" i="1"/>
  <c r="CB40" i="1"/>
  <c r="CF38" i="1"/>
  <c r="CB37" i="1"/>
  <c r="CF31" i="1"/>
  <c r="CA40" i="1"/>
  <c r="CE38" i="1"/>
  <c r="CE42" i="1" s="1"/>
  <c r="CA37" i="1"/>
  <c r="CA31" i="1"/>
  <c r="CC31" i="1"/>
  <c r="BQ37" i="1"/>
  <c r="BO38" i="1"/>
  <c r="BR37" i="1"/>
  <c r="BQ40" i="1"/>
  <c r="BR40" i="1"/>
  <c r="AL10" i="1"/>
  <c r="AL16" i="1"/>
  <c r="AL20" i="1"/>
  <c r="AL8" i="1"/>
  <c r="AL14" i="1"/>
  <c r="AL11" i="1"/>
  <c r="AL15" i="1"/>
  <c r="AL17" i="1"/>
  <c r="AL19" i="1"/>
  <c r="AL23" i="1"/>
  <c r="AL12" i="1"/>
  <c r="AJ11" i="1"/>
  <c r="AJ19" i="1"/>
  <c r="AJ15" i="1"/>
  <c r="AJ17" i="1"/>
  <c r="AJ23" i="1"/>
  <c r="AJ12" i="1"/>
  <c r="AJ16" i="1"/>
  <c r="AJ10" i="1"/>
  <c r="AJ14" i="1"/>
  <c r="AJ20" i="1"/>
  <c r="AH11" i="1"/>
  <c r="AH15" i="1"/>
  <c r="AH17" i="1"/>
  <c r="AH23" i="1"/>
  <c r="AH19" i="1"/>
  <c r="AH8" i="1"/>
  <c r="AH10" i="1"/>
  <c r="AH12" i="1"/>
  <c r="AH14" i="1"/>
  <c r="AH16" i="1"/>
  <c r="AH20" i="1"/>
  <c r="AF17" i="1"/>
  <c r="AF19" i="1"/>
  <c r="AF23" i="1"/>
  <c r="AF11" i="1"/>
  <c r="AF15" i="1"/>
  <c r="AF8" i="1"/>
  <c r="AF14" i="1"/>
  <c r="AF20" i="1"/>
  <c r="AF12" i="1"/>
  <c r="AF10" i="1"/>
  <c r="AF16" i="1"/>
  <c r="AD15" i="1"/>
  <c r="AD17" i="1"/>
  <c r="AD19" i="1"/>
  <c r="AD23" i="1"/>
  <c r="AD10" i="1"/>
  <c r="AD20" i="1"/>
  <c r="AD8" i="1"/>
  <c r="AD14" i="1"/>
  <c r="AD16" i="1"/>
  <c r="AD12" i="1"/>
  <c r="AD11" i="1"/>
  <c r="AB12" i="1"/>
  <c r="AB20" i="1"/>
  <c r="AB14" i="1"/>
  <c r="AB8" i="1"/>
  <c r="AB16" i="1"/>
  <c r="AB10" i="1"/>
  <c r="AB17" i="1"/>
  <c r="AB11" i="1"/>
  <c r="AB15" i="1"/>
  <c r="AB19" i="1"/>
  <c r="AB23" i="1"/>
  <c r="Z14" i="1"/>
  <c r="Z10" i="1"/>
  <c r="Z15" i="1"/>
  <c r="Z8" i="1"/>
  <c r="Z16" i="1"/>
  <c r="Z12" i="1"/>
  <c r="Z20" i="1"/>
  <c r="Z11" i="1"/>
  <c r="Z17" i="1"/>
  <c r="Z19" i="1"/>
  <c r="Z23" i="1"/>
  <c r="X8" i="1"/>
  <c r="X16" i="1"/>
  <c r="X11" i="1"/>
  <c r="X15" i="1"/>
  <c r="X19" i="1"/>
  <c r="X14" i="1"/>
  <c r="X17" i="1"/>
  <c r="X23" i="1"/>
  <c r="X12" i="1"/>
  <c r="X20" i="1"/>
  <c r="BR39" i="1"/>
  <c r="BR38" i="1"/>
  <c r="BQ38" i="1"/>
  <c r="BQ39" i="1"/>
  <c r="BP37" i="1"/>
  <c r="BP38" i="1"/>
  <c r="BP40" i="1"/>
  <c r="BP39" i="1"/>
  <c r="BO37" i="1"/>
  <c r="BO40" i="1"/>
  <c r="BO39" i="1"/>
  <c r="AH3" i="1"/>
  <c r="N39" i="1"/>
  <c r="M39" i="1"/>
  <c r="L39" i="1"/>
  <c r="K39" i="1"/>
  <c r="H39" i="1"/>
  <c r="G39" i="1"/>
  <c r="BV36" i="1"/>
  <c r="BV38" i="1"/>
  <c r="BV37" i="1"/>
  <c r="BV40" i="1"/>
  <c r="BV39" i="1"/>
  <c r="BU36" i="1"/>
  <c r="BU38" i="1"/>
  <c r="BU37" i="1"/>
  <c r="BU40" i="1"/>
  <c r="BU39" i="1"/>
  <c r="BT36" i="1"/>
  <c r="BT38" i="1"/>
  <c r="BT37" i="1"/>
  <c r="BT40" i="1"/>
  <c r="BS38" i="1"/>
  <c r="BS40" i="1"/>
  <c r="BS39" i="1"/>
  <c r="BS37" i="1"/>
  <c r="BS36" i="1"/>
  <c r="BR36" i="1"/>
  <c r="BO36" i="1"/>
  <c r="BZ42" i="1" l="1"/>
  <c r="CC42" i="1"/>
  <c r="CF42" i="1"/>
  <c r="CG42" i="1"/>
  <c r="CA42" i="1"/>
  <c r="CD42" i="1"/>
  <c r="CH42" i="1"/>
  <c r="CB42" i="1"/>
  <c r="N37" i="1"/>
  <c r="H40" i="1"/>
  <c r="AJ8" i="1"/>
  <c r="L38" i="1"/>
  <c r="I40" i="1"/>
  <c r="H37" i="1"/>
  <c r="G37" i="1"/>
  <c r="I37" i="1"/>
  <c r="H38" i="1"/>
  <c r="H36" i="1"/>
  <c r="X10" i="1"/>
  <c r="BV35" i="1"/>
  <c r="BV42" i="1" s="1"/>
  <c r="BV31" i="1"/>
  <c r="BU35" i="1"/>
  <c r="BU42" i="1" s="1"/>
  <c r="BU31" i="1"/>
  <c r="BT31" i="1"/>
  <c r="BS35" i="1"/>
  <c r="BS42" i="1" s="1"/>
  <c r="BS31" i="1"/>
  <c r="BR35" i="1"/>
  <c r="BR42" i="1" s="1"/>
  <c r="BR31" i="1"/>
  <c r="BQ35" i="1"/>
  <c r="BQ42" i="1" s="1"/>
  <c r="BQ31" i="1"/>
  <c r="BP35" i="1"/>
  <c r="BP42" i="1" s="1"/>
  <c r="BP31" i="1"/>
  <c r="BO35" i="1"/>
  <c r="BO42" i="1" s="1"/>
  <c r="BO31" i="1"/>
  <c r="K37" i="1"/>
  <c r="I39" i="1"/>
  <c r="Z3" i="1"/>
  <c r="AH35" i="1"/>
  <c r="N38" i="1"/>
  <c r="N40" i="1"/>
  <c r="M40" i="1"/>
  <c r="M38" i="1"/>
  <c r="M37" i="1"/>
  <c r="L37" i="1"/>
  <c r="L35" i="1"/>
  <c r="L36" i="1"/>
  <c r="L40" i="1"/>
  <c r="K40" i="1"/>
  <c r="K38" i="1"/>
  <c r="J36" i="1"/>
  <c r="AD3" i="1"/>
  <c r="J39" i="1"/>
  <c r="J37" i="1"/>
  <c r="J40" i="1"/>
  <c r="J38" i="1"/>
  <c r="AB3" i="1"/>
  <c r="I36" i="1"/>
  <c r="I38" i="1"/>
  <c r="G40" i="1"/>
  <c r="G38" i="1"/>
  <c r="BT35" i="1"/>
  <c r="BT42" i="1" s="1"/>
  <c r="AL25" i="1" l="1"/>
  <c r="AF25" i="1"/>
  <c r="AF39" i="1" s="1"/>
  <c r="AF22" i="1"/>
  <c r="AF4" i="1"/>
  <c r="AF6" i="1"/>
  <c r="AF13" i="1"/>
  <c r="AD25" i="1"/>
  <c r="AB21" i="1"/>
  <c r="H35" i="1"/>
  <c r="H42" i="1" s="1"/>
  <c r="AJ27" i="1"/>
  <c r="H31" i="1"/>
  <c r="AD35" i="1"/>
  <c r="AL3" i="1"/>
  <c r="N35" i="1"/>
  <c r="X3" i="1"/>
  <c r="G35" i="1"/>
  <c r="AB35" i="1"/>
  <c r="AF3" i="1"/>
  <c r="K35" i="1"/>
  <c r="AJ3" i="1"/>
  <c r="M35" i="1"/>
  <c r="Z35" i="1"/>
  <c r="N36" i="1"/>
  <c r="N31" i="1"/>
  <c r="M36" i="1"/>
  <c r="M31" i="1"/>
  <c r="L31" i="1"/>
  <c r="L42" i="1"/>
  <c r="K36" i="1"/>
  <c r="K31" i="1"/>
  <c r="J31" i="1"/>
  <c r="J35" i="1"/>
  <c r="J42" i="1" s="1"/>
  <c r="I35" i="1"/>
  <c r="I42" i="1" s="1"/>
  <c r="I31" i="1"/>
  <c r="G36" i="1"/>
  <c r="G31" i="1"/>
  <c r="AF24" i="1" l="1"/>
  <c r="AF36" i="1" s="1"/>
  <c r="AH26" i="1"/>
  <c r="AB13" i="1"/>
  <c r="AB4" i="1"/>
  <c r="AB25" i="1"/>
  <c r="AB18" i="1"/>
  <c r="AH22" i="1"/>
  <c r="AH25" i="1"/>
  <c r="AH24" i="1"/>
  <c r="AH4" i="1"/>
  <c r="AH18" i="1"/>
  <c r="AF9" i="1"/>
  <c r="AJ25" i="1"/>
  <c r="AJ39" i="1" s="1"/>
  <c r="M42" i="1"/>
  <c r="AD27" i="1"/>
  <c r="G42" i="1"/>
  <c r="K42" i="1"/>
  <c r="AD6" i="1"/>
  <c r="AD24" i="1"/>
  <c r="AD21" i="1"/>
  <c r="AB24" i="1"/>
  <c r="AJ9" i="1"/>
  <c r="AJ22" i="1"/>
  <c r="AB29" i="1"/>
  <c r="AB6" i="1"/>
  <c r="AJ26" i="1"/>
  <c r="AB9" i="1"/>
  <c r="AJ7" i="1"/>
  <c r="AJ5" i="1"/>
  <c r="AJ13" i="1"/>
  <c r="AJ28" i="1"/>
  <c r="AF28" i="1"/>
  <c r="AF21" i="1"/>
  <c r="AF40" i="1" s="1"/>
  <c r="AF27" i="1"/>
  <c r="AF35" i="1"/>
  <c r="AH27" i="1"/>
  <c r="AF5" i="1"/>
  <c r="AL29" i="1"/>
  <c r="AL9" i="1"/>
  <c r="AL18" i="1"/>
  <c r="AL6" i="1"/>
  <c r="AD39" i="1"/>
  <c r="N42" i="1"/>
  <c r="AL39" i="1"/>
  <c r="AF18" i="1"/>
  <c r="AF29" i="1"/>
  <c r="AF26" i="1"/>
  <c r="AL4" i="1"/>
  <c r="AL24" i="1"/>
  <c r="X35" i="1"/>
  <c r="AL13" i="1"/>
  <c r="AL28" i="1"/>
  <c r="AL5" i="1"/>
  <c r="AL27" i="1"/>
  <c r="AL26" i="1"/>
  <c r="AL7" i="1"/>
  <c r="AF7" i="1"/>
  <c r="AL22" i="1"/>
  <c r="AL21" i="1"/>
  <c r="AL35" i="1"/>
  <c r="AB22" i="1"/>
  <c r="AJ35" i="1"/>
  <c r="AB39" i="1" l="1"/>
  <c r="AH36" i="1"/>
  <c r="AH5" i="1"/>
  <c r="AH13" i="1"/>
  <c r="AH28" i="1"/>
  <c r="AH7" i="1"/>
  <c r="AB36" i="1"/>
  <c r="AB7" i="1"/>
  <c r="AH6" i="1"/>
  <c r="AB27" i="1"/>
  <c r="AB28" i="1"/>
  <c r="AB26" i="1"/>
  <c r="AH21" i="1"/>
  <c r="AB5" i="1"/>
  <c r="AH39" i="1"/>
  <c r="AH29" i="1"/>
  <c r="AD4" i="1"/>
  <c r="AD36" i="1" s="1"/>
  <c r="AH9" i="1"/>
  <c r="AJ29" i="1"/>
  <c r="AD29" i="1"/>
  <c r="AJ6" i="1"/>
  <c r="AD9" i="1"/>
  <c r="AD18" i="1"/>
  <c r="AD22" i="1"/>
  <c r="AD26" i="1"/>
  <c r="AJ21" i="1"/>
  <c r="AJ40" i="1" s="1"/>
  <c r="AD28" i="1"/>
  <c r="AD5" i="1"/>
  <c r="AD13" i="1"/>
  <c r="AD7" i="1"/>
  <c r="AJ24" i="1"/>
  <c r="AJ4" i="1"/>
  <c r="AF38" i="1"/>
  <c r="AJ18" i="1"/>
  <c r="AB38" i="1"/>
  <c r="AJ37" i="1"/>
  <c r="AL36" i="1"/>
  <c r="AL31" i="1"/>
  <c r="AF31" i="1"/>
  <c r="AL40" i="1"/>
  <c r="AL38" i="1"/>
  <c r="AF37" i="1"/>
  <c r="AL37" i="1"/>
  <c r="AB40" i="1"/>
  <c r="AB31" i="1" l="1"/>
  <c r="AH38" i="1"/>
  <c r="AH37" i="1"/>
  <c r="AH40" i="1"/>
  <c r="AB37" i="1"/>
  <c r="AB42" i="1" s="1"/>
  <c r="AH31" i="1"/>
  <c r="AD38" i="1"/>
  <c r="AD40" i="1"/>
  <c r="AD31" i="1"/>
  <c r="AD37" i="1"/>
  <c r="AJ36" i="1"/>
  <c r="AJ38" i="1"/>
  <c r="AF42" i="1"/>
  <c r="AJ31" i="1"/>
  <c r="AL42" i="1"/>
  <c r="AH42" i="1" l="1"/>
  <c r="AD42" i="1"/>
  <c r="AJ42" i="1"/>
  <c r="BY39" i="1" l="1"/>
  <c r="BX39" i="1"/>
  <c r="BW39" i="1"/>
  <c r="BY36" i="1"/>
  <c r="BX36" i="1"/>
  <c r="BW31" i="1"/>
  <c r="BL39" i="1"/>
  <c r="BN39" i="1"/>
  <c r="BK39" i="1"/>
  <c r="X25" i="1" l="1"/>
  <c r="BW40" i="1"/>
  <c r="BW35" i="1"/>
  <c r="BW38" i="1"/>
  <c r="BW36" i="1"/>
  <c r="BM39" i="1"/>
  <c r="BM36" i="1"/>
  <c r="BL37" i="1"/>
  <c r="BN36" i="1"/>
  <c r="BL36" i="1"/>
  <c r="BK38" i="1"/>
  <c r="BL38" i="1"/>
  <c r="BL40" i="1"/>
  <c r="BK40" i="1"/>
  <c r="BK37" i="1"/>
  <c r="BK36" i="1"/>
  <c r="BW37" i="1"/>
  <c r="BX40" i="1"/>
  <c r="BX38" i="1"/>
  <c r="BX37" i="1"/>
  <c r="BY38" i="1"/>
  <c r="BY40" i="1"/>
  <c r="BY37" i="1"/>
  <c r="BX35" i="1"/>
  <c r="BY35" i="1"/>
  <c r="BN37" i="1"/>
  <c r="BN40" i="1"/>
  <c r="BM38" i="1"/>
  <c r="BM40" i="1"/>
  <c r="BN35" i="1"/>
  <c r="BK35" i="1"/>
  <c r="BN38" i="1"/>
  <c r="BL35" i="1"/>
  <c r="BM35" i="1"/>
  <c r="BM37" i="1"/>
  <c r="E40" i="1" l="1"/>
  <c r="F38" i="1"/>
  <c r="F37" i="1"/>
  <c r="C37" i="1"/>
  <c r="E35" i="1"/>
  <c r="D40" i="1"/>
  <c r="V10" i="1"/>
  <c r="R12" i="1"/>
  <c r="X39" i="1"/>
  <c r="F35" i="1"/>
  <c r="Z25" i="1"/>
  <c r="X13" i="1"/>
  <c r="X5" i="1"/>
  <c r="X28" i="1"/>
  <c r="X27" i="1"/>
  <c r="X26" i="1"/>
  <c r="X7" i="1"/>
  <c r="X21" i="1"/>
  <c r="X22" i="1"/>
  <c r="X29" i="1"/>
  <c r="X6" i="1"/>
  <c r="X18" i="1"/>
  <c r="X9" i="1"/>
  <c r="X24" i="1"/>
  <c r="X4" i="1"/>
  <c r="D35" i="1"/>
  <c r="C35" i="1"/>
  <c r="D37" i="1"/>
  <c r="D38" i="1"/>
  <c r="BW42" i="1"/>
  <c r="BL42" i="1"/>
  <c r="BK31" i="1"/>
  <c r="BL31" i="1"/>
  <c r="BN31" i="1"/>
  <c r="BK42" i="1"/>
  <c r="BY42" i="1"/>
  <c r="BX42" i="1"/>
  <c r="F40" i="1"/>
  <c r="F36" i="1"/>
  <c r="V14" i="1"/>
  <c r="V15" i="1"/>
  <c r="V16" i="1"/>
  <c r="V17" i="1"/>
  <c r="V8" i="1"/>
  <c r="V11" i="1"/>
  <c r="V19" i="1"/>
  <c r="V23" i="1"/>
  <c r="V20" i="1"/>
  <c r="V12" i="1"/>
  <c r="E39" i="1"/>
  <c r="E38" i="1"/>
  <c r="E37" i="1"/>
  <c r="E36" i="1"/>
  <c r="D39" i="1"/>
  <c r="R10" i="1"/>
  <c r="R15" i="1"/>
  <c r="R16" i="1"/>
  <c r="R8" i="1"/>
  <c r="R14" i="1"/>
  <c r="R19" i="1"/>
  <c r="R11" i="1"/>
  <c r="R17" i="1"/>
  <c r="R20" i="1"/>
  <c r="R23" i="1"/>
  <c r="D36" i="1"/>
  <c r="P23" i="1"/>
  <c r="P19" i="1"/>
  <c r="P16" i="1"/>
  <c r="P14" i="1"/>
  <c r="P11" i="1"/>
  <c r="P8" i="1"/>
  <c r="P20" i="1"/>
  <c r="P17" i="1"/>
  <c r="P15" i="1"/>
  <c r="P12" i="1"/>
  <c r="P10" i="1"/>
  <c r="BN42" i="1"/>
  <c r="BM42" i="1"/>
  <c r="P3" i="1" l="1"/>
  <c r="Z39" i="1"/>
  <c r="X40" i="1"/>
  <c r="X31" i="1"/>
  <c r="X36" i="1"/>
  <c r="X38" i="1"/>
  <c r="X37" i="1"/>
  <c r="Z6" i="1"/>
  <c r="Z29" i="1"/>
  <c r="Z18" i="1"/>
  <c r="Z9" i="1"/>
  <c r="Z7" i="1"/>
  <c r="Z27" i="1"/>
  <c r="Z13" i="1"/>
  <c r="Z5" i="1"/>
  <c r="Z28" i="1"/>
  <c r="Z26" i="1"/>
  <c r="Z22" i="1"/>
  <c r="Z21" i="1"/>
  <c r="Z4" i="1"/>
  <c r="Z24" i="1"/>
  <c r="E31" i="1"/>
  <c r="P25" i="1"/>
  <c r="P39" i="1" s="1"/>
  <c r="F39" i="1"/>
  <c r="V3" i="1"/>
  <c r="F31" i="1"/>
  <c r="T8" i="1"/>
  <c r="T20" i="1"/>
  <c r="T12" i="1"/>
  <c r="T15" i="1"/>
  <c r="T23" i="1"/>
  <c r="T10" i="1"/>
  <c r="T16" i="1"/>
  <c r="T17" i="1"/>
  <c r="T11" i="1"/>
  <c r="T3" i="1"/>
  <c r="T19" i="1"/>
  <c r="T14" i="1"/>
  <c r="R3" i="1"/>
  <c r="D31" i="1"/>
  <c r="P35" i="1" l="1"/>
  <c r="V13" i="1"/>
  <c r="V24" i="1"/>
  <c r="V25" i="1"/>
  <c r="V39" i="1" s="1"/>
  <c r="V6" i="1"/>
  <c r="Z38" i="1"/>
  <c r="Z37" i="1"/>
  <c r="Z31" i="1"/>
  <c r="Z36" i="1"/>
  <c r="Z40" i="1"/>
  <c r="X42" i="1"/>
  <c r="V7" i="1"/>
  <c r="V5" i="1"/>
  <c r="V28" i="1"/>
  <c r="V27" i="1"/>
  <c r="V22" i="1"/>
  <c r="V21" i="1"/>
  <c r="V29" i="1"/>
  <c r="V35" i="1"/>
  <c r="R35" i="1"/>
  <c r="T25" i="1"/>
  <c r="P21" i="1"/>
  <c r="P22" i="1"/>
  <c r="P13" i="1"/>
  <c r="P27" i="1"/>
  <c r="P5" i="1"/>
  <c r="P28" i="1"/>
  <c r="P26" i="1"/>
  <c r="P7" i="1"/>
  <c r="P18" i="1"/>
  <c r="P6" i="1"/>
  <c r="P29" i="1"/>
  <c r="P9" i="1"/>
  <c r="R25" i="1"/>
  <c r="T35" i="1"/>
  <c r="F42" i="1"/>
  <c r="V9" i="1" l="1"/>
  <c r="V26" i="1"/>
  <c r="V18" i="1"/>
  <c r="V4" i="1"/>
  <c r="Z42" i="1"/>
  <c r="V40" i="1"/>
  <c r="T27" i="1"/>
  <c r="T28" i="1"/>
  <c r="T13" i="1"/>
  <c r="T7" i="1"/>
  <c r="T5" i="1"/>
  <c r="T26" i="1"/>
  <c r="T18" i="1"/>
  <c r="T9" i="1"/>
  <c r="T6" i="1"/>
  <c r="T29" i="1"/>
  <c r="T22" i="1"/>
  <c r="T21" i="1"/>
  <c r="T24" i="1"/>
  <c r="T4" i="1"/>
  <c r="T39" i="1"/>
  <c r="P37" i="1"/>
  <c r="P38" i="1"/>
  <c r="P40" i="1"/>
  <c r="R21" i="1"/>
  <c r="R22" i="1"/>
  <c r="R6" i="1"/>
  <c r="R18" i="1"/>
  <c r="R9" i="1"/>
  <c r="R29" i="1"/>
  <c r="R24" i="1"/>
  <c r="R4" i="1"/>
  <c r="R39" i="1"/>
  <c r="R26" i="1"/>
  <c r="R7" i="1"/>
  <c r="R27" i="1"/>
  <c r="R28" i="1"/>
  <c r="R5" i="1"/>
  <c r="R13" i="1"/>
  <c r="D42" i="1"/>
  <c r="C39" i="1"/>
  <c r="C38" i="1"/>
  <c r="C36" i="1"/>
  <c r="C31" i="1"/>
  <c r="C40" i="1"/>
  <c r="V38" i="1" l="1"/>
  <c r="V31" i="1"/>
  <c r="V36" i="1"/>
  <c r="V37" i="1"/>
  <c r="T31" i="1"/>
  <c r="R31" i="1"/>
  <c r="T37" i="1"/>
  <c r="T40" i="1"/>
  <c r="T36" i="1"/>
  <c r="T38" i="1"/>
  <c r="R37" i="1"/>
  <c r="R38" i="1"/>
  <c r="R36" i="1"/>
  <c r="R40" i="1"/>
  <c r="C42" i="1"/>
  <c r="E42" i="1"/>
  <c r="V42" i="1" l="1"/>
  <c r="T42" i="1"/>
  <c r="R42" i="1"/>
  <c r="BM31" i="1"/>
  <c r="BH6" i="1" l="1"/>
  <c r="AZ6" i="1"/>
  <c r="BF6" i="1"/>
  <c r="AX6" i="1"/>
  <c r="AV6" i="1"/>
  <c r="BD6" i="1"/>
  <c r="BJ6" i="1"/>
  <c r="BB6" i="1"/>
  <c r="AV18" i="1"/>
  <c r="CM18" i="1" s="1"/>
  <c r="BD18" i="1"/>
  <c r="CQ18" i="1" s="1"/>
  <c r="BB18" i="1"/>
  <c r="CP18" i="1" s="1"/>
  <c r="BJ18" i="1"/>
  <c r="CT18" i="1" s="1"/>
  <c r="AZ18" i="1"/>
  <c r="CO18" i="1" s="1"/>
  <c r="BH18" i="1"/>
  <c r="CS18" i="1" s="1"/>
  <c r="BF18" i="1"/>
  <c r="CR18" i="1" s="1"/>
  <c r="AX18" i="1"/>
  <c r="CN18" i="1" s="1"/>
  <c r="AX9" i="1"/>
  <c r="CN9" i="1" s="1"/>
  <c r="AV9" i="1"/>
  <c r="CM9" i="1" s="1"/>
  <c r="BD9" i="1"/>
  <c r="CQ9" i="1" s="1"/>
  <c r="AZ9" i="1"/>
  <c r="CO9" i="1" s="1"/>
  <c r="BJ9" i="1"/>
  <c r="CT9" i="1" s="1"/>
  <c r="BB9" i="1"/>
  <c r="CP9" i="1" s="1"/>
  <c r="BH9" i="1"/>
  <c r="CS9" i="1" s="1"/>
  <c r="BF9" i="1"/>
  <c r="CR9" i="1" s="1"/>
  <c r="BF24" i="1"/>
  <c r="CR24" i="1" s="1"/>
  <c r="AX24" i="1"/>
  <c r="CN24" i="1" s="1"/>
  <c r="AV24" i="1"/>
  <c r="CM24" i="1" s="1"/>
  <c r="BD24" i="1"/>
  <c r="CQ24" i="1" s="1"/>
  <c r="BB24" i="1"/>
  <c r="CP24" i="1" s="1"/>
  <c r="BJ24" i="1"/>
  <c r="CT24" i="1" s="1"/>
  <c r="BH24" i="1"/>
  <c r="CS24" i="1" s="1"/>
  <c r="AZ24" i="1"/>
  <c r="CO24" i="1" s="1"/>
  <c r="AT24" i="1"/>
  <c r="CL24" i="1" s="1"/>
  <c r="AP24" i="1"/>
  <c r="CJ24" i="1" s="1"/>
  <c r="AR24" i="1"/>
  <c r="CK24" i="1" s="1"/>
  <c r="BJ29" i="1"/>
  <c r="CT29" i="1" s="1"/>
  <c r="BH29" i="1"/>
  <c r="CS29" i="1" s="1"/>
  <c r="AZ29" i="1"/>
  <c r="CO29" i="1" s="1"/>
  <c r="BF29" i="1"/>
  <c r="CR29" i="1" s="1"/>
  <c r="AX29" i="1"/>
  <c r="CN29" i="1" s="1"/>
  <c r="AV29" i="1"/>
  <c r="CM29" i="1" s="1"/>
  <c r="BD29" i="1"/>
  <c r="CQ29" i="1" s="1"/>
  <c r="BB29" i="1"/>
  <c r="CP29" i="1" s="1"/>
  <c r="BJ4" i="1"/>
  <c r="BB4" i="1"/>
  <c r="AZ4" i="1"/>
  <c r="BH4" i="1"/>
  <c r="AV4" i="1"/>
  <c r="BF4" i="1"/>
  <c r="AX4" i="1"/>
  <c r="BD4" i="1"/>
  <c r="AR4" i="1"/>
  <c r="AP4" i="1"/>
  <c r="AT4" i="1"/>
  <c r="AT29" i="1"/>
  <c r="CL29" i="1" s="1"/>
  <c r="AR29" i="1"/>
  <c r="CK29" i="1" s="1"/>
  <c r="AP29" i="1"/>
  <c r="CJ29" i="1" s="1"/>
  <c r="AN29" i="1"/>
  <c r="CI29" i="1" s="1"/>
  <c r="AR18" i="1"/>
  <c r="CK18" i="1" s="1"/>
  <c r="AP18" i="1"/>
  <c r="CJ18" i="1" s="1"/>
  <c r="AT18" i="1"/>
  <c r="CL18" i="1" s="1"/>
  <c r="AN18" i="1"/>
  <c r="CI18" i="1" s="1"/>
  <c r="AT6" i="1"/>
  <c r="CL6" i="1" s="1"/>
  <c r="AR6" i="1"/>
  <c r="AP6" i="1"/>
  <c r="AN6" i="1"/>
  <c r="AR9" i="1"/>
  <c r="CK9" i="1" s="1"/>
  <c r="AN9" i="1"/>
  <c r="CI9" i="1" s="1"/>
  <c r="AT9" i="1"/>
  <c r="CL9" i="1" s="1"/>
  <c r="AP9" i="1"/>
  <c r="CJ9" i="1" s="1"/>
  <c r="CR4" i="1" l="1"/>
  <c r="CR36" i="1" s="1"/>
  <c r="BF36" i="1"/>
  <c r="BD27" i="1"/>
  <c r="CQ27" i="1" s="1"/>
  <c r="BF27" i="1"/>
  <c r="CR27" i="1" s="1"/>
  <c r="BJ27" i="1"/>
  <c r="CT27" i="1" s="1"/>
  <c r="BB27" i="1"/>
  <c r="CP27" i="1" s="1"/>
  <c r="AX27" i="1"/>
  <c r="CN27" i="1" s="1"/>
  <c r="BH27" i="1"/>
  <c r="CS27" i="1" s="1"/>
  <c r="AZ27" i="1"/>
  <c r="CO27" i="1" s="1"/>
  <c r="AV27" i="1"/>
  <c r="CM27" i="1" s="1"/>
  <c r="AN27" i="1"/>
  <c r="CI27" i="1" s="1"/>
  <c r="AT27" i="1"/>
  <c r="CL27" i="1" s="1"/>
  <c r="AP27" i="1"/>
  <c r="CJ27" i="1" s="1"/>
  <c r="AR27" i="1"/>
  <c r="CK27" i="1" s="1"/>
  <c r="BB38" i="1"/>
  <c r="CP6" i="1"/>
  <c r="CP38" i="1" s="1"/>
  <c r="CM4" i="1"/>
  <c r="CM36" i="1" s="1"/>
  <c r="AV36" i="1"/>
  <c r="BH7" i="1"/>
  <c r="CS7" i="1" s="1"/>
  <c r="AZ7" i="1"/>
  <c r="CO7" i="1" s="1"/>
  <c r="BJ7" i="1"/>
  <c r="CT7" i="1" s="1"/>
  <c r="BF7" i="1"/>
  <c r="CR7" i="1" s="1"/>
  <c r="AX7" i="1"/>
  <c r="CN7" i="1" s="1"/>
  <c r="AV7" i="1"/>
  <c r="CM7" i="1" s="1"/>
  <c r="BD7" i="1"/>
  <c r="CQ7" i="1" s="1"/>
  <c r="BB7" i="1"/>
  <c r="CP7" i="1" s="1"/>
  <c r="AR7" i="1"/>
  <c r="CK7" i="1" s="1"/>
  <c r="AT7" i="1"/>
  <c r="CL7" i="1" s="1"/>
  <c r="AN7" i="1"/>
  <c r="CI7" i="1" s="1"/>
  <c r="AP7" i="1"/>
  <c r="CJ7" i="1" s="1"/>
  <c r="BJ38" i="1"/>
  <c r="CT6" i="1"/>
  <c r="CT38" i="1" s="1"/>
  <c r="CL4" i="1"/>
  <c r="CL36" i="1" s="1"/>
  <c r="AT36" i="1"/>
  <c r="CS4" i="1"/>
  <c r="CS36" i="1" s="1"/>
  <c r="BH36" i="1"/>
  <c r="BJ13" i="1"/>
  <c r="CT13" i="1" s="1"/>
  <c r="BB13" i="1"/>
  <c r="CP13" i="1" s="1"/>
  <c r="BH13" i="1"/>
  <c r="CS13" i="1" s="1"/>
  <c r="AZ13" i="1"/>
  <c r="CO13" i="1" s="1"/>
  <c r="BD13" i="1"/>
  <c r="CQ13" i="1" s="1"/>
  <c r="BF13" i="1"/>
  <c r="CR13" i="1" s="1"/>
  <c r="AX13" i="1"/>
  <c r="CN13" i="1" s="1"/>
  <c r="AV13" i="1"/>
  <c r="CM13" i="1" s="1"/>
  <c r="AR13" i="1"/>
  <c r="CK13" i="1" s="1"/>
  <c r="AN13" i="1"/>
  <c r="CI13" i="1" s="1"/>
  <c r="AT13" i="1"/>
  <c r="CL13" i="1" s="1"/>
  <c r="AP13" i="1"/>
  <c r="CJ13" i="1" s="1"/>
  <c r="CQ6" i="1"/>
  <c r="CQ38" i="1" s="1"/>
  <c r="BD38" i="1"/>
  <c r="CO4" i="1"/>
  <c r="CO36" i="1" s="1"/>
  <c r="AZ36" i="1"/>
  <c r="BD26" i="1"/>
  <c r="CQ26" i="1" s="1"/>
  <c r="BJ26" i="1"/>
  <c r="CT26" i="1" s="1"/>
  <c r="BB26" i="1"/>
  <c r="CP26" i="1" s="1"/>
  <c r="AZ26" i="1"/>
  <c r="CO26" i="1" s="1"/>
  <c r="BH26" i="1"/>
  <c r="CS26" i="1" s="1"/>
  <c r="BF26" i="1"/>
  <c r="CR26" i="1" s="1"/>
  <c r="AX26" i="1"/>
  <c r="CN26" i="1" s="1"/>
  <c r="AV26" i="1"/>
  <c r="CM26" i="1" s="1"/>
  <c r="AT26" i="1"/>
  <c r="CL26" i="1" s="1"/>
  <c r="AR26" i="1"/>
  <c r="CK26" i="1" s="1"/>
  <c r="AN26" i="1"/>
  <c r="CI26" i="1" s="1"/>
  <c r="AP26" i="1"/>
  <c r="CJ26" i="1" s="1"/>
  <c r="CM6" i="1"/>
  <c r="CM38" i="1" s="1"/>
  <c r="AV38" i="1"/>
  <c r="AP36" i="1"/>
  <c r="CJ4" i="1"/>
  <c r="CJ36" i="1" s="1"/>
  <c r="BB36" i="1"/>
  <c r="CP4" i="1"/>
  <c r="CP36" i="1" s="1"/>
  <c r="AX38" i="1"/>
  <c r="CN6" i="1"/>
  <c r="CN38" i="1" s="1"/>
  <c r="CK4" i="1"/>
  <c r="CK36" i="1" s="1"/>
  <c r="AR36" i="1"/>
  <c r="BF38" i="1"/>
  <c r="CR6" i="1"/>
  <c r="CR38" i="1" s="1"/>
  <c r="BD36" i="1"/>
  <c r="CQ4" i="1"/>
  <c r="CQ36" i="1" s="1"/>
  <c r="BJ28" i="1"/>
  <c r="CT28" i="1" s="1"/>
  <c r="BB28" i="1"/>
  <c r="CP28" i="1" s="1"/>
  <c r="AZ28" i="1"/>
  <c r="CO28" i="1" s="1"/>
  <c r="AV28" i="1"/>
  <c r="CM28" i="1" s="1"/>
  <c r="BH28" i="1"/>
  <c r="CS28" i="1" s="1"/>
  <c r="AX28" i="1"/>
  <c r="CN28" i="1" s="1"/>
  <c r="BF28" i="1"/>
  <c r="CR28" i="1" s="1"/>
  <c r="BD28" i="1"/>
  <c r="CQ28" i="1" s="1"/>
  <c r="AT28" i="1"/>
  <c r="CL28" i="1" s="1"/>
  <c r="AP28" i="1"/>
  <c r="CJ28" i="1" s="1"/>
  <c r="AR28" i="1"/>
  <c r="CK28" i="1" s="1"/>
  <c r="AN28" i="1"/>
  <c r="CI28" i="1" s="1"/>
  <c r="CO6" i="1"/>
  <c r="CO38" i="1" s="1"/>
  <c r="AZ38" i="1"/>
  <c r="CT4" i="1"/>
  <c r="CT36" i="1" s="1"/>
  <c r="BJ36" i="1"/>
  <c r="CN4" i="1"/>
  <c r="CN36" i="1" s="1"/>
  <c r="AX36" i="1"/>
  <c r="BH5" i="1"/>
  <c r="AZ5" i="1"/>
  <c r="BD5" i="1"/>
  <c r="AV5" i="1"/>
  <c r="BF5" i="1"/>
  <c r="AX5" i="1"/>
  <c r="BJ5" i="1"/>
  <c r="BB5" i="1"/>
  <c r="AP5" i="1"/>
  <c r="AT5" i="1"/>
  <c r="AR5" i="1"/>
  <c r="AN5" i="1"/>
  <c r="CS6" i="1"/>
  <c r="CS38" i="1" s="1"/>
  <c r="BH38" i="1"/>
  <c r="CU29" i="1"/>
  <c r="CW29" i="1" s="1"/>
  <c r="CU9" i="1"/>
  <c r="CW9" i="1" s="1"/>
  <c r="CU18" i="1"/>
  <c r="CW18" i="1" s="1"/>
  <c r="CI6" i="1"/>
  <c r="AN38" i="1"/>
  <c r="CJ6" i="1"/>
  <c r="CJ38" i="1" s="1"/>
  <c r="AP38" i="1"/>
  <c r="AR38" i="1"/>
  <c r="CK6" i="1"/>
  <c r="CK38" i="1" s="1"/>
  <c r="CL38" i="1"/>
  <c r="AT38" i="1"/>
  <c r="P24" i="1"/>
  <c r="AN24" i="1" s="1"/>
  <c r="CI24" i="1" s="1"/>
  <c r="BB37" i="1" l="1"/>
  <c r="CP5" i="1"/>
  <c r="CP37" i="1" s="1"/>
  <c r="CT5" i="1"/>
  <c r="CT37" i="1" s="1"/>
  <c r="BJ37" i="1"/>
  <c r="CU26" i="1"/>
  <c r="CW26" i="1" s="1"/>
  <c r="AX37" i="1"/>
  <c r="CN5" i="1"/>
  <c r="CN37" i="1" s="1"/>
  <c r="CU13" i="1"/>
  <c r="CW13" i="1" s="1"/>
  <c r="CR5" i="1"/>
  <c r="CR37" i="1" s="1"/>
  <c r="BF37" i="1"/>
  <c r="CU7" i="1"/>
  <c r="CW7" i="1" s="1"/>
  <c r="CI5" i="1"/>
  <c r="AN37" i="1"/>
  <c r="CM5" i="1"/>
  <c r="CM37" i="1" s="1"/>
  <c r="AV37" i="1"/>
  <c r="AR37" i="1"/>
  <c r="CK5" i="1"/>
  <c r="CK37" i="1" s="1"/>
  <c r="CQ5" i="1"/>
  <c r="CQ37" i="1" s="1"/>
  <c r="BD37" i="1"/>
  <c r="CU27" i="1"/>
  <c r="CW27" i="1" s="1"/>
  <c r="CL5" i="1"/>
  <c r="CL37" i="1" s="1"/>
  <c r="AT37" i="1"/>
  <c r="CO5" i="1"/>
  <c r="CO37" i="1" s="1"/>
  <c r="AZ37" i="1"/>
  <c r="CU28" i="1"/>
  <c r="CW28" i="1" s="1"/>
  <c r="CJ5" i="1"/>
  <c r="CJ37" i="1" s="1"/>
  <c r="AP37" i="1"/>
  <c r="BH37" i="1"/>
  <c r="CS5" i="1"/>
  <c r="CS37" i="1" s="1"/>
  <c r="CU6" i="1"/>
  <c r="CW6" i="1" s="1"/>
  <c r="P4" i="1"/>
  <c r="P31" i="1" s="1"/>
  <c r="CU24" i="1"/>
  <c r="CW24" i="1" s="1"/>
  <c r="CI38" i="1"/>
  <c r="BF17" i="1" l="1"/>
  <c r="CR17" i="1" s="1"/>
  <c r="AZ17" i="1"/>
  <c r="CO17" i="1" s="1"/>
  <c r="AV17" i="1"/>
  <c r="CM17" i="1" s="1"/>
  <c r="BD17" i="1"/>
  <c r="CQ17" i="1" s="1"/>
  <c r="BJ17" i="1"/>
  <c r="CT17" i="1" s="1"/>
  <c r="BB17" i="1"/>
  <c r="CP17" i="1" s="1"/>
  <c r="AX17" i="1"/>
  <c r="CN17" i="1" s="1"/>
  <c r="BH17" i="1"/>
  <c r="CS17" i="1" s="1"/>
  <c r="CI37" i="1"/>
  <c r="CU5" i="1"/>
  <c r="CW5" i="1" s="1"/>
  <c r="BD10" i="1"/>
  <c r="CQ10" i="1" s="1"/>
  <c r="BJ10" i="1"/>
  <c r="CT10" i="1" s="1"/>
  <c r="BB10" i="1"/>
  <c r="CP10" i="1" s="1"/>
  <c r="BH10" i="1"/>
  <c r="CS10" i="1" s="1"/>
  <c r="AZ10" i="1"/>
  <c r="CO10" i="1" s="1"/>
  <c r="BF10" i="1"/>
  <c r="CR10" i="1" s="1"/>
  <c r="AX10" i="1"/>
  <c r="CN10" i="1" s="1"/>
  <c r="AV10" i="1"/>
  <c r="CM10" i="1" s="1"/>
  <c r="BD11" i="1"/>
  <c r="CQ11" i="1" s="1"/>
  <c r="BJ11" i="1"/>
  <c r="CT11" i="1" s="1"/>
  <c r="BB11" i="1"/>
  <c r="CP11" i="1" s="1"/>
  <c r="BH11" i="1"/>
  <c r="CS11" i="1" s="1"/>
  <c r="AZ11" i="1"/>
  <c r="CO11" i="1" s="1"/>
  <c r="BF11" i="1"/>
  <c r="CR11" i="1" s="1"/>
  <c r="AV11" i="1"/>
  <c r="CM11" i="1" s="1"/>
  <c r="AX11" i="1"/>
  <c r="CN11" i="1" s="1"/>
  <c r="BH15" i="1"/>
  <c r="CS15" i="1" s="1"/>
  <c r="BF15" i="1"/>
  <c r="CR15" i="1" s="1"/>
  <c r="AX15" i="1"/>
  <c r="CN15" i="1" s="1"/>
  <c r="AV15" i="1"/>
  <c r="CM15" i="1" s="1"/>
  <c r="BJ15" i="1"/>
  <c r="CT15" i="1" s="1"/>
  <c r="BD15" i="1"/>
  <c r="CQ15" i="1" s="1"/>
  <c r="AZ15" i="1"/>
  <c r="CO15" i="1" s="1"/>
  <c r="BB15" i="1"/>
  <c r="CP15" i="1" s="1"/>
  <c r="BH22" i="1"/>
  <c r="CS22" i="1" s="1"/>
  <c r="AZ22" i="1"/>
  <c r="CO22" i="1" s="1"/>
  <c r="AX22" i="1"/>
  <c r="CN22" i="1" s="1"/>
  <c r="BF22" i="1"/>
  <c r="CR22" i="1" s="1"/>
  <c r="AV22" i="1"/>
  <c r="CM22" i="1" s="1"/>
  <c r="BD22" i="1"/>
  <c r="CQ22" i="1" s="1"/>
  <c r="BJ22" i="1"/>
  <c r="CT22" i="1" s="1"/>
  <c r="BB22" i="1"/>
  <c r="CP22" i="1" s="1"/>
  <c r="AV25" i="1"/>
  <c r="BD25" i="1"/>
  <c r="BJ25" i="1"/>
  <c r="BB25" i="1"/>
  <c r="BH25" i="1"/>
  <c r="AZ25" i="1"/>
  <c r="BF25" i="1"/>
  <c r="AX25" i="1"/>
  <c r="BD3" i="1"/>
  <c r="BB3" i="1"/>
  <c r="AZ3" i="1"/>
  <c r="AX3" i="1"/>
  <c r="BJ3" i="1"/>
  <c r="BH3" i="1"/>
  <c r="AV3" i="1"/>
  <c r="BF3" i="1"/>
  <c r="AP3" i="1"/>
  <c r="AR3" i="1"/>
  <c r="AN3" i="1"/>
  <c r="AT3" i="1"/>
  <c r="CL3" i="1" s="1"/>
  <c r="AV12" i="1"/>
  <c r="CM12" i="1" s="1"/>
  <c r="BJ12" i="1"/>
  <c r="CT12" i="1" s="1"/>
  <c r="BB12" i="1"/>
  <c r="CP12" i="1" s="1"/>
  <c r="BH12" i="1"/>
  <c r="CS12" i="1" s="1"/>
  <c r="AZ12" i="1"/>
  <c r="CO12" i="1" s="1"/>
  <c r="AX12" i="1"/>
  <c r="CN12" i="1" s="1"/>
  <c r="BF12" i="1"/>
  <c r="CR12" i="1" s="1"/>
  <c r="BD12" i="1"/>
  <c r="CQ12" i="1" s="1"/>
  <c r="BH23" i="1"/>
  <c r="CS23" i="1" s="1"/>
  <c r="BB23" i="1"/>
  <c r="CP23" i="1" s="1"/>
  <c r="BF23" i="1"/>
  <c r="CR23" i="1" s="1"/>
  <c r="AX23" i="1"/>
  <c r="CN23" i="1" s="1"/>
  <c r="BJ23" i="1"/>
  <c r="CT23" i="1" s="1"/>
  <c r="AV23" i="1"/>
  <c r="CM23" i="1" s="1"/>
  <c r="BD23" i="1"/>
  <c r="CQ23" i="1" s="1"/>
  <c r="AZ23" i="1"/>
  <c r="CO23" i="1" s="1"/>
  <c r="BH14" i="1"/>
  <c r="CS14" i="1" s="1"/>
  <c r="AZ14" i="1"/>
  <c r="CO14" i="1" s="1"/>
  <c r="BF14" i="1"/>
  <c r="CR14" i="1" s="1"/>
  <c r="AX14" i="1"/>
  <c r="CN14" i="1" s="1"/>
  <c r="AV14" i="1"/>
  <c r="CM14" i="1" s="1"/>
  <c r="BD14" i="1"/>
  <c r="CQ14" i="1" s="1"/>
  <c r="BJ14" i="1"/>
  <c r="CT14" i="1" s="1"/>
  <c r="BB14" i="1"/>
  <c r="CP14" i="1" s="1"/>
  <c r="BJ21" i="1"/>
  <c r="BD21" i="1"/>
  <c r="BH21" i="1"/>
  <c r="AZ21" i="1"/>
  <c r="AV21" i="1"/>
  <c r="BF21" i="1"/>
  <c r="AX21" i="1"/>
  <c r="BB21" i="1"/>
  <c r="BJ20" i="1"/>
  <c r="CT20" i="1" s="1"/>
  <c r="BB20" i="1"/>
  <c r="CP20" i="1" s="1"/>
  <c r="AZ20" i="1"/>
  <c r="CO20" i="1" s="1"/>
  <c r="AX20" i="1"/>
  <c r="CN20" i="1" s="1"/>
  <c r="BH20" i="1"/>
  <c r="CS20" i="1" s="1"/>
  <c r="BF20" i="1"/>
  <c r="CR20" i="1" s="1"/>
  <c r="AV20" i="1"/>
  <c r="CM20" i="1" s="1"/>
  <c r="BD20" i="1"/>
  <c r="CQ20" i="1" s="1"/>
  <c r="BF8" i="1"/>
  <c r="CR8" i="1" s="1"/>
  <c r="AX8" i="1"/>
  <c r="CN8" i="1" s="1"/>
  <c r="AV8" i="1"/>
  <c r="CM8" i="1" s="1"/>
  <c r="BD8" i="1"/>
  <c r="CQ8" i="1" s="1"/>
  <c r="BJ8" i="1"/>
  <c r="CT8" i="1" s="1"/>
  <c r="BB8" i="1"/>
  <c r="CP8" i="1" s="1"/>
  <c r="BH8" i="1"/>
  <c r="CS8" i="1" s="1"/>
  <c r="AZ8" i="1"/>
  <c r="CO8" i="1" s="1"/>
  <c r="BF16" i="1"/>
  <c r="CR16" i="1" s="1"/>
  <c r="AX16" i="1"/>
  <c r="CN16" i="1" s="1"/>
  <c r="AV16" i="1"/>
  <c r="CM16" i="1" s="1"/>
  <c r="BD16" i="1"/>
  <c r="CQ16" i="1" s="1"/>
  <c r="BB16" i="1"/>
  <c r="CP16" i="1" s="1"/>
  <c r="BJ16" i="1"/>
  <c r="CT16" i="1" s="1"/>
  <c r="BH16" i="1"/>
  <c r="CS16" i="1" s="1"/>
  <c r="AZ16" i="1"/>
  <c r="CO16" i="1" s="1"/>
  <c r="AX19" i="1"/>
  <c r="CN19" i="1" s="1"/>
  <c r="BJ19" i="1"/>
  <c r="CT19" i="1" s="1"/>
  <c r="BB19" i="1"/>
  <c r="CP19" i="1" s="1"/>
  <c r="BH19" i="1"/>
  <c r="CS19" i="1" s="1"/>
  <c r="AZ19" i="1"/>
  <c r="CO19" i="1" s="1"/>
  <c r="AV19" i="1"/>
  <c r="CM19" i="1" s="1"/>
  <c r="BD19" i="1"/>
  <c r="CQ19" i="1" s="1"/>
  <c r="BF19" i="1"/>
  <c r="CR19" i="1" s="1"/>
  <c r="AN4" i="1"/>
  <c r="CI4" i="1" s="1"/>
  <c r="CU4" i="1" s="1"/>
  <c r="CW4" i="1" s="1"/>
  <c r="P36" i="1"/>
  <c r="P42" i="1" s="1"/>
  <c r="CU38" i="1"/>
  <c r="AR17" i="1"/>
  <c r="CK17" i="1" s="1"/>
  <c r="AN17" i="1"/>
  <c r="CI17" i="1" s="1"/>
  <c r="AT17" i="1"/>
  <c r="CL17" i="1" s="1"/>
  <c r="AP17" i="1"/>
  <c r="CJ17" i="1" s="1"/>
  <c r="AR10" i="1"/>
  <c r="CK10" i="1" s="1"/>
  <c r="AT10" i="1"/>
  <c r="CL10" i="1" s="1"/>
  <c r="AP10" i="1"/>
  <c r="CJ10" i="1" s="1"/>
  <c r="AN10" i="1"/>
  <c r="CI10" i="1" s="1"/>
  <c r="AR11" i="1"/>
  <c r="CK11" i="1" s="1"/>
  <c r="AT11" i="1"/>
  <c r="CL11" i="1" s="1"/>
  <c r="AP11" i="1"/>
  <c r="CJ11" i="1" s="1"/>
  <c r="AN11" i="1"/>
  <c r="CI11" i="1" s="1"/>
  <c r="AT22" i="1"/>
  <c r="CL22" i="1" s="1"/>
  <c r="AR22" i="1"/>
  <c r="CK22" i="1" s="1"/>
  <c r="AP22" i="1"/>
  <c r="CJ22" i="1" s="1"/>
  <c r="AN22" i="1"/>
  <c r="CI22" i="1" s="1"/>
  <c r="AR15" i="1"/>
  <c r="CK15" i="1" s="1"/>
  <c r="AP15" i="1"/>
  <c r="CJ15" i="1" s="1"/>
  <c r="AT15" i="1"/>
  <c r="CL15" i="1" s="1"/>
  <c r="AN15" i="1"/>
  <c r="CI15" i="1" s="1"/>
  <c r="AN21" i="1"/>
  <c r="AR21" i="1"/>
  <c r="AP21" i="1"/>
  <c r="AT21" i="1"/>
  <c r="CL21" i="1" s="1"/>
  <c r="AP25" i="1"/>
  <c r="AN25" i="1"/>
  <c r="AR25" i="1"/>
  <c r="AT25" i="1"/>
  <c r="CL25" i="1" s="1"/>
  <c r="AT12" i="1"/>
  <c r="CL12" i="1" s="1"/>
  <c r="AR12" i="1"/>
  <c r="CK12" i="1" s="1"/>
  <c r="AN12" i="1"/>
  <c r="CI12" i="1" s="1"/>
  <c r="AP12" i="1"/>
  <c r="CJ12" i="1" s="1"/>
  <c r="AT23" i="1"/>
  <c r="CL23" i="1" s="1"/>
  <c r="AR23" i="1"/>
  <c r="CK23" i="1" s="1"/>
  <c r="AP23" i="1"/>
  <c r="CJ23" i="1" s="1"/>
  <c r="AN23" i="1"/>
  <c r="CI23" i="1" s="1"/>
  <c r="AR14" i="1"/>
  <c r="CK14" i="1" s="1"/>
  <c r="AP14" i="1"/>
  <c r="CJ14" i="1" s="1"/>
  <c r="AN14" i="1"/>
  <c r="CI14" i="1" s="1"/>
  <c r="AT14" i="1"/>
  <c r="CL14" i="1" s="1"/>
  <c r="AT8" i="1"/>
  <c r="CL8" i="1" s="1"/>
  <c r="AR8" i="1"/>
  <c r="CK8" i="1" s="1"/>
  <c r="AP8" i="1"/>
  <c r="CJ8" i="1" s="1"/>
  <c r="AN8" i="1"/>
  <c r="CI8" i="1" s="1"/>
  <c r="AT20" i="1"/>
  <c r="CL20" i="1" s="1"/>
  <c r="AN20" i="1"/>
  <c r="CI20" i="1" s="1"/>
  <c r="AP20" i="1"/>
  <c r="CJ20" i="1" s="1"/>
  <c r="AR20" i="1"/>
  <c r="CK20" i="1" s="1"/>
  <c r="AR16" i="1"/>
  <c r="CK16" i="1" s="1"/>
  <c r="AP16" i="1"/>
  <c r="CJ16" i="1" s="1"/>
  <c r="AN16" i="1"/>
  <c r="CI16" i="1" s="1"/>
  <c r="AT16" i="1"/>
  <c r="CL16" i="1" s="1"/>
  <c r="AT19" i="1"/>
  <c r="CL19" i="1" s="1"/>
  <c r="AP19" i="1"/>
  <c r="CJ19" i="1" s="1"/>
  <c r="AN19" i="1"/>
  <c r="CI19" i="1" s="1"/>
  <c r="AR19" i="1"/>
  <c r="CK19" i="1" s="1"/>
  <c r="AN36" i="1" l="1"/>
  <c r="CP21" i="1"/>
  <c r="CP40" i="1" s="1"/>
  <c r="BB40" i="1"/>
  <c r="CT3" i="1"/>
  <c r="BJ35" i="1"/>
  <c r="BJ31" i="1"/>
  <c r="CS25" i="1"/>
  <c r="CS39" i="1" s="1"/>
  <c r="BH39" i="1"/>
  <c r="CN21" i="1"/>
  <c r="CN40" i="1" s="1"/>
  <c r="AX40" i="1"/>
  <c r="CN3" i="1"/>
  <c r="AX35" i="1"/>
  <c r="AX31" i="1"/>
  <c r="CP25" i="1"/>
  <c r="CP39" i="1" s="1"/>
  <c r="BB39" i="1"/>
  <c r="BF40" i="1"/>
  <c r="CR21" i="1"/>
  <c r="CR40" i="1" s="1"/>
  <c r="CO3" i="1"/>
  <c r="AZ35" i="1"/>
  <c r="AZ31" i="1"/>
  <c r="CT25" i="1"/>
  <c r="CT39" i="1" s="1"/>
  <c r="BJ39" i="1"/>
  <c r="CM21" i="1"/>
  <c r="CM40" i="1" s="1"/>
  <c r="AV40" i="1"/>
  <c r="BB35" i="1"/>
  <c r="CP3" i="1"/>
  <c r="BB31" i="1"/>
  <c r="BD39" i="1"/>
  <c r="CQ25" i="1"/>
  <c r="CQ39" i="1" s="1"/>
  <c r="CO21" i="1"/>
  <c r="CO40" i="1" s="1"/>
  <c r="AZ40" i="1"/>
  <c r="CQ3" i="1"/>
  <c r="BD35" i="1"/>
  <c r="AV39" i="1"/>
  <c r="CM25" i="1"/>
  <c r="CM39" i="1" s="1"/>
  <c r="CS21" i="1"/>
  <c r="CS40" i="1" s="1"/>
  <c r="BH40" i="1"/>
  <c r="BF35" i="1"/>
  <c r="CR3" i="1"/>
  <c r="BF31" i="1"/>
  <c r="CN25" i="1"/>
  <c r="CN39" i="1" s="1"/>
  <c r="AX39" i="1"/>
  <c r="BD31" i="1"/>
  <c r="CQ21" i="1"/>
  <c r="CQ40" i="1" s="1"/>
  <c r="BD40" i="1"/>
  <c r="AV35" i="1"/>
  <c r="CM3" i="1"/>
  <c r="AV31" i="1"/>
  <c r="BF39" i="1"/>
  <c r="CR25" i="1"/>
  <c r="CR39" i="1" s="1"/>
  <c r="CU37" i="1"/>
  <c r="CW37" i="1"/>
  <c r="BJ40" i="1"/>
  <c r="CT21" i="1"/>
  <c r="CT40" i="1" s="1"/>
  <c r="CS3" i="1"/>
  <c r="BH35" i="1"/>
  <c r="BH31" i="1"/>
  <c r="CO25" i="1"/>
  <c r="CO39" i="1" s="1"/>
  <c r="AZ39" i="1"/>
  <c r="CU8" i="1"/>
  <c r="CW8" i="1" s="1"/>
  <c r="CU22" i="1"/>
  <c r="CW22" i="1" s="1"/>
  <c r="CU17" i="1"/>
  <c r="CW17" i="1" s="1"/>
  <c r="CL31" i="1"/>
  <c r="CU16" i="1"/>
  <c r="CW16" i="1" s="1"/>
  <c r="CU19" i="1"/>
  <c r="CW19" i="1" s="1"/>
  <c r="CU23" i="1"/>
  <c r="CW23" i="1" s="1"/>
  <c r="CU20" i="1"/>
  <c r="CW20" i="1" s="1"/>
  <c r="CU11" i="1"/>
  <c r="CW11" i="1" s="1"/>
  <c r="CU12" i="1"/>
  <c r="CW12" i="1" s="1"/>
  <c r="CU10" i="1"/>
  <c r="CW10" i="1" s="1"/>
  <c r="CU14" i="1"/>
  <c r="CW14" i="1" s="1"/>
  <c r="CU15" i="1"/>
  <c r="CW15" i="1" s="1"/>
  <c r="CW38" i="1"/>
  <c r="CK21" i="1"/>
  <c r="CK40" i="1" s="1"/>
  <c r="AR40" i="1"/>
  <c r="CL39" i="1"/>
  <c r="AT39" i="1"/>
  <c r="CI21" i="1"/>
  <c r="AN40" i="1"/>
  <c r="CJ3" i="1"/>
  <c r="AP35" i="1"/>
  <c r="AP31" i="1"/>
  <c r="CI3" i="1"/>
  <c r="AN35" i="1"/>
  <c r="CK25" i="1"/>
  <c r="CK39" i="1" s="1"/>
  <c r="AR39" i="1"/>
  <c r="AT31" i="1"/>
  <c r="CL35" i="1"/>
  <c r="AT35" i="1"/>
  <c r="CJ21" i="1"/>
  <c r="CJ40" i="1" s="1"/>
  <c r="AP40" i="1"/>
  <c r="AR35" i="1"/>
  <c r="CK3" i="1"/>
  <c r="AR31" i="1"/>
  <c r="CJ25" i="1"/>
  <c r="CJ39" i="1" s="1"/>
  <c r="AP39" i="1"/>
  <c r="AN39" i="1"/>
  <c r="CI25" i="1"/>
  <c r="AN31" i="1"/>
  <c r="CL40" i="1"/>
  <c r="AT40" i="1"/>
  <c r="CI36" i="1"/>
  <c r="BH42" i="1" l="1"/>
  <c r="AV42" i="1"/>
  <c r="AX42" i="1"/>
  <c r="BB42" i="1"/>
  <c r="CQ35" i="1"/>
  <c r="CQ42" i="1" s="1"/>
  <c r="CQ31" i="1"/>
  <c r="CS35" i="1"/>
  <c r="CS42" i="1" s="1"/>
  <c r="CS31" i="1"/>
  <c r="CM35" i="1"/>
  <c r="CM42" i="1" s="1"/>
  <c r="CM31" i="1"/>
  <c r="CR35" i="1"/>
  <c r="CR42" i="1" s="1"/>
  <c r="CR31" i="1"/>
  <c r="BF42" i="1"/>
  <c r="BD42" i="1"/>
  <c r="BJ42" i="1"/>
  <c r="CT35" i="1"/>
  <c r="CT42" i="1" s="1"/>
  <c r="CT31" i="1"/>
  <c r="AZ42" i="1"/>
  <c r="CN35" i="1"/>
  <c r="CN42" i="1" s="1"/>
  <c r="CN31" i="1"/>
  <c r="CP35" i="1"/>
  <c r="CP42" i="1" s="1"/>
  <c r="CP31" i="1"/>
  <c r="CO35" i="1"/>
  <c r="CO42" i="1" s="1"/>
  <c r="CO31" i="1"/>
  <c r="CU25" i="1"/>
  <c r="CW25" i="1" s="1"/>
  <c r="CK35" i="1"/>
  <c r="CK42" i="1" s="1"/>
  <c r="CK31" i="1"/>
  <c r="CJ35" i="1"/>
  <c r="CJ42" i="1" s="1"/>
  <c r="CJ31" i="1"/>
  <c r="CU21" i="1"/>
  <c r="CW21" i="1" s="1"/>
  <c r="CI31" i="1"/>
  <c r="CU3" i="1"/>
  <c r="CW3" i="1" s="1"/>
  <c r="AT42" i="1"/>
  <c r="AN42" i="1"/>
  <c r="AR42" i="1"/>
  <c r="CI39" i="1"/>
  <c r="CI40" i="1"/>
  <c r="CI35" i="1"/>
  <c r="CL42" i="1"/>
  <c r="AP42" i="1"/>
  <c r="CU36" i="1"/>
  <c r="CU31" i="1" l="1"/>
  <c r="CI42" i="1"/>
  <c r="CU35" i="1"/>
  <c r="CU39" i="1"/>
  <c r="CU40" i="1"/>
  <c r="CW36" i="1"/>
  <c r="CU42" i="1" l="1"/>
  <c r="CW40" i="1"/>
  <c r="CW39" i="1"/>
  <c r="CW31" i="1"/>
  <c r="CW35" i="1" l="1"/>
  <c r="CW42" i="1" s="1"/>
</calcChain>
</file>

<file path=xl/sharedStrings.xml><?xml version="1.0" encoding="utf-8"?>
<sst xmlns="http://schemas.openxmlformats.org/spreadsheetml/2006/main" count="796" uniqueCount="109">
  <si>
    <t>Entry Point</t>
  </si>
  <si>
    <t>Entry Point Type</t>
  </si>
  <si>
    <t>BIOMETHANE PLANT</t>
  </si>
  <si>
    <t>STORAGE SITE</t>
  </si>
  <si>
    <t>INTERCONNECTION POINT</t>
  </si>
  <si>
    <t>BEACH TERMINAL</t>
  </si>
  <si>
    <t>ONSHORE FIELD</t>
  </si>
  <si>
    <t>LNG IMPORTATION TERMINAL</t>
  </si>
  <si>
    <t xml:space="preserve"> </t>
  </si>
  <si>
    <t>TOTAL</t>
  </si>
  <si>
    <t>1) Historic Flows</t>
  </si>
  <si>
    <t>Q4</t>
  </si>
  <si>
    <t>2) Normalisation Factor</t>
  </si>
  <si>
    <t>3) Utilisation Factor</t>
  </si>
  <si>
    <t>4) Future Sold (inc EC)</t>
  </si>
  <si>
    <t>5) PARCA</t>
  </si>
  <si>
    <t>MAX</t>
  </si>
  <si>
    <t>Y</t>
  </si>
  <si>
    <t>FCC Oct 2021 kWh/d</t>
  </si>
  <si>
    <t>EC</t>
  </si>
  <si>
    <t>1) Historic Flows (5 Yr Av kWh/d)</t>
  </si>
  <si>
    <t>4) Future Sold (inc EC)- kWh/d</t>
  </si>
  <si>
    <t>January</t>
  </si>
  <si>
    <t>February</t>
  </si>
  <si>
    <t>March</t>
  </si>
  <si>
    <t>April</t>
  </si>
  <si>
    <t>October</t>
  </si>
  <si>
    <t>November</t>
  </si>
  <si>
    <t>December</t>
  </si>
  <si>
    <t>May</t>
  </si>
  <si>
    <t>June</t>
  </si>
  <si>
    <t>July</t>
  </si>
  <si>
    <t>August</t>
  </si>
  <si>
    <t>September</t>
  </si>
  <si>
    <t>check</t>
  </si>
  <si>
    <t>ENTRY FCC kWh/d</t>
  </si>
  <si>
    <t>FCC</t>
  </si>
  <si>
    <t>EXISTING CONTRACT kWh/d</t>
  </si>
  <si>
    <t>Existing Contract</t>
  </si>
  <si>
    <t>ENTRY NON EC FCC kWh/d</t>
  </si>
  <si>
    <t xml:space="preserve"> = Entry Non EC</t>
  </si>
  <si>
    <t>MONTHLY ENTRY NON EC FCC kWh/m</t>
  </si>
  <si>
    <t xml:space="preserve"> = Monthly Entry Non EC</t>
  </si>
  <si>
    <t>Non Storage</t>
  </si>
  <si>
    <t>Storage</t>
  </si>
  <si>
    <t>SHORTHAUL (Monthly)</t>
  </si>
  <si>
    <t>Monthly Shorthaul</t>
  </si>
  <si>
    <t>MONTHLY ENTRY NON EC - Shorthaul FCC kWh/m</t>
  </si>
  <si>
    <t xml:space="preserve"> = Monthly Entry Non EC - Shorthaul</t>
  </si>
  <si>
    <t>Price</t>
  </si>
  <si>
    <t>Non-Storage</t>
  </si>
  <si>
    <t>Non Storage Int</t>
  </si>
  <si>
    <t>Storage Int</t>
  </si>
  <si>
    <t>% Int</t>
  </si>
  <si>
    <t>Need to match values from Tx Charge Model Capacity Split</t>
  </si>
  <si>
    <t>Average Price</t>
  </si>
  <si>
    <t>MONTHLY CAPACITY REVENUE £</t>
  </si>
  <si>
    <t xml:space="preserve"> = Monthly Entry Non EC FCC Revenue</t>
  </si>
  <si>
    <t>EC REVENUE £</t>
  </si>
  <si>
    <t>Existing Contract Revenue</t>
  </si>
  <si>
    <t>Shorthaul REVENUE £</t>
  </si>
  <si>
    <t>Shorthaul Revenue</t>
  </si>
  <si>
    <t>Shorthaul</t>
  </si>
  <si>
    <t>TOTAL REVENUE £</t>
  </si>
  <si>
    <t xml:space="preserve"> = TOTAL MONTHLY REVENUE</t>
  </si>
  <si>
    <t>Non EC Revenue</t>
  </si>
  <si>
    <t>%</t>
  </si>
  <si>
    <t>Fry</t>
  </si>
  <si>
    <t>A</t>
  </si>
  <si>
    <t>Volume</t>
  </si>
  <si>
    <t>Revenue</t>
  </si>
  <si>
    <t>B</t>
  </si>
  <si>
    <t>FCC Cap (excl st)</t>
  </si>
  <si>
    <t>FRY</t>
  </si>
  <si>
    <t>% int</t>
  </si>
  <si>
    <t>Full Price FCC</t>
  </si>
  <si>
    <t>Oct - Mar</t>
  </si>
  <si>
    <t>Int Price FCC</t>
  </si>
  <si>
    <t>Apr - Sep</t>
  </si>
  <si>
    <t>Storage FCC</t>
  </si>
  <si>
    <t>Storage Int FCC</t>
  </si>
  <si>
    <t>Target Revenue</t>
  </si>
  <si>
    <t>Variance</t>
  </si>
  <si>
    <t>Oct - Mar Capacity Rev</t>
  </si>
  <si>
    <t>Apr - Sep Capacity Rev</t>
  </si>
  <si>
    <t>Target Actual  Oct - Mar</t>
  </si>
  <si>
    <t>Target Actual Apr - Sep</t>
  </si>
  <si>
    <t>New Charge - FRY (Flows) Oct - Mar</t>
  </si>
  <si>
    <t>New Charge - FRY (Flows) Apr - Sep</t>
  </si>
  <si>
    <t>Forecast Throughput 22.23</t>
  </si>
  <si>
    <t>Additional Charge Revenue</t>
  </si>
  <si>
    <t>Throughput 22.23</t>
  </si>
  <si>
    <t>Excluding Storage and Interconnectors</t>
  </si>
  <si>
    <t>Revenue to be collected</t>
  </si>
  <si>
    <t>Pence per kWh</t>
  </si>
  <si>
    <t>National Grid</t>
  </si>
  <si>
    <t>Contact for any questions: box.NTSGasCharges@nationalgrid.com</t>
  </si>
  <si>
    <t>Comments</t>
  </si>
  <si>
    <t>Model Software Change History</t>
  </si>
  <si>
    <t>Version</t>
  </si>
  <si>
    <t>Date</t>
  </si>
  <si>
    <t>Produced by</t>
  </si>
  <si>
    <t>Description</t>
  </si>
  <si>
    <t>1.0</t>
  </si>
  <si>
    <t>Transmission Services Charges - Additional Charge Caclulation</t>
  </si>
  <si>
    <t xml:space="preserve">This is a copy of the NTS Transmission Services Additional Charge calculations that calculates the target revenues for the additional charge. This version is published to provide Users with information to support the discussions at the working group on potention revisions to the charging regime . This model should not be used as any indication of actual charges.  
</t>
  </si>
  <si>
    <r>
      <rPr>
        <u/>
        <sz val="12"/>
        <color indexed="9"/>
        <rFont val="Arial"/>
        <family val="2"/>
      </rPr>
      <t>Disclaimer:</t>
    </r>
    <r>
      <rPr>
        <sz val="12"/>
        <color indexed="9"/>
        <rFont val="Arial"/>
        <family val="2"/>
      </rPr>
      <t xml:space="preserve"> This NTS  Transmission Services Additional Charge Calculation is provided to you by National Grid Gas plc (“NGG”) solely for the purposes of study in connection with the charge setting process and is not to be used for any commercial purpose.  The information that it contains is for guidance purposes only and is given in good faith.  However, no warranty or representation or other obligation or commitment of any kind is given by NGG, its employees or advisors as to the accuracy or completeness of any such information. Neither  NGG nor its employees or advisors shall be under any liability for any error or misstatement in the information provided.  While certain precautions have been taken to detect computer viruses, we cannot guarantee that the Tariff Model is virus-free and NGG shall not be liable for any loss or damage which occurs as a result of any virus.  Your use of the Tariff Model shall constitute your acceptance of the above.
</t>
    </r>
  </si>
  <si>
    <t>October 2021</t>
  </si>
  <si>
    <t>Draft version to support working group discussions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</si>
</sst>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44" formatCode="_-&quot;£&quot;* #,##0.00_-;\-&quot;£&quot;* #,##0.00_-;_-&quot;£&quot;* &quot;-&quot;??_-;_-@_-"/>
    <numFmt numFmtId="43" formatCode="_-* #,##0.00_-;\-* #,##0.00_-;_-* &quot;-&quot;??_-;_-@_-"/>
    <numFmt numFmtId="164" formatCode="#,##0_ ;\-#,##0\ "/>
    <numFmt numFmtId="165" formatCode="_-* #,##0_-;\-* #,##0_-;_-* &quot;-&quot;??_-;_-@_-"/>
    <numFmt numFmtId="166" formatCode="#,##0.00_ ;\-#,##0.00\ "/>
    <numFmt numFmtId="167" formatCode="0.0000"/>
    <numFmt numFmtId="168" formatCode="0.00000"/>
    <numFmt numFmtId="169" formatCode="0.0%"/>
    <numFmt numFmtId="170" formatCode="#,##0.00000000"/>
    <numFmt numFmtId="171" formatCode="&quot;£&quot;#,##0"/>
    <numFmt numFmtId="172" formatCode="#,##0.000"/>
    <numFmt numFmtId="173" formatCode="0.000"/>
    <numFmt numFmtId="174" formatCode="#,##0.0000_ ;\-#,##0.0000\ "/>
    <numFmt numFmtId="175" formatCode="[$-F800]dddd\,\ mmmm\ dd\,\ yyyy"/>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color indexed="8"/>
      <name val="Arial"/>
      <family val="2"/>
    </font>
    <font>
      <sz val="10"/>
      <color indexed="8"/>
      <name val="Arial"/>
      <family val="2"/>
    </font>
    <font>
      <b/>
      <sz val="11"/>
      <color theme="0"/>
      <name val="Calibri"/>
      <family val="2"/>
      <scheme val="minor"/>
    </font>
    <font>
      <b/>
      <sz val="11"/>
      <name val="Calibri"/>
      <family val="2"/>
      <scheme val="minor"/>
    </font>
    <font>
      <sz val="12"/>
      <name val="Arial"/>
      <family val="2"/>
    </font>
    <font>
      <sz val="11"/>
      <color theme="0"/>
      <name val="Calibri"/>
      <family val="2"/>
      <scheme val="minor"/>
    </font>
    <font>
      <sz val="10"/>
      <color theme="1"/>
      <name val="Calibri"/>
      <family val="2"/>
      <scheme val="minor"/>
    </font>
    <font>
      <b/>
      <sz val="10"/>
      <color indexed="8"/>
      <name val="Calibri"/>
      <family val="2"/>
      <scheme val="minor"/>
    </font>
    <font>
      <b/>
      <sz val="10"/>
      <name val="Calibri"/>
      <family val="2"/>
      <scheme val="minor"/>
    </font>
    <font>
      <b/>
      <sz val="10"/>
      <color theme="0"/>
      <name val="Calibri"/>
      <family val="2"/>
      <scheme val="minor"/>
    </font>
    <font>
      <sz val="10"/>
      <name val="Calibri"/>
      <family val="2"/>
      <scheme val="minor"/>
    </font>
    <font>
      <sz val="8"/>
      <color theme="1"/>
      <name val="Calibri"/>
      <family val="2"/>
      <scheme val="minor"/>
    </font>
    <font>
      <sz val="8"/>
      <name val="Calibri"/>
      <family val="2"/>
      <scheme val="minor"/>
    </font>
    <font>
      <b/>
      <sz val="10"/>
      <color theme="1"/>
      <name val="Calibri"/>
      <family val="2"/>
      <scheme val="minor"/>
    </font>
    <font>
      <i/>
      <sz val="10"/>
      <color theme="1"/>
      <name val="Calibri"/>
      <family val="2"/>
      <scheme val="minor"/>
    </font>
    <font>
      <sz val="10"/>
      <color indexed="8"/>
      <name val="Calibri"/>
      <family val="2"/>
      <scheme val="minor"/>
    </font>
    <font>
      <sz val="10"/>
      <color theme="0"/>
      <name val="Calibri"/>
      <family val="2"/>
      <scheme val="minor"/>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2"/>
      <color indexed="9"/>
      <name val="Arial"/>
      <family val="2"/>
    </font>
    <font>
      <b/>
      <i/>
      <sz val="12"/>
      <color indexed="9"/>
      <name val="Arial"/>
      <family val="2"/>
    </font>
    <font>
      <b/>
      <sz val="12"/>
      <color indexed="9"/>
      <name val="Arial"/>
      <family val="2"/>
    </font>
    <font>
      <u/>
      <sz val="12"/>
      <color indexed="9"/>
      <name val="Arial"/>
      <family val="2"/>
    </font>
    <font>
      <sz val="10"/>
      <color rgb="FFFF0000"/>
      <name val="Arial"/>
      <family val="2"/>
    </font>
    <font>
      <b/>
      <sz val="12"/>
      <color rgb="FFFF0000"/>
      <name val="Arial"/>
      <family val="2"/>
    </font>
    <font>
      <b/>
      <i/>
      <sz val="12"/>
      <color rgb="FFFF0000"/>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indexed="48"/>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s>
  <cellStyleXfs count="6">
    <xf numFmtId="0" fontId="0" fillId="0" borderId="0"/>
    <xf numFmtId="43" fontId="1" fillId="0" borderId="0" applyFont="0" applyFill="0" applyBorder="0" applyAlignment="0" applyProtection="0"/>
    <xf numFmtId="0" fontId="3" fillId="0" borderId="0"/>
    <xf numFmtId="0" fontId="8" fillId="0" borderId="0" applyFont="0" applyFill="0" applyBorder="0" applyAlignment="0" applyProtection="0"/>
    <xf numFmtId="44" fontId="3" fillId="0" borderId="0" applyFont="0" applyFill="0" applyBorder="0" applyAlignment="0" applyProtection="0"/>
    <xf numFmtId="9" fontId="1" fillId="0" borderId="0" applyFont="0" applyFill="0" applyBorder="0" applyAlignment="0" applyProtection="0"/>
  </cellStyleXfs>
  <cellXfs count="398">
    <xf numFmtId="0" fontId="0" fillId="0" borderId="0" xfId="0"/>
    <xf numFmtId="0" fontId="0" fillId="0" borderId="0" xfId="0" applyAlignment="1">
      <alignment horizontal="center" vertical="center" wrapText="1"/>
    </xf>
    <xf numFmtId="3" fontId="3" fillId="0" borderId="4" xfId="2" applyNumberFormat="1" applyFont="1" applyBorder="1" applyAlignment="1">
      <alignment horizontal="center" vertical="center" wrapText="1"/>
    </xf>
    <xf numFmtId="164" fontId="1" fillId="0" borderId="1" xfId="1" applyNumberFormat="1" applyFont="1" applyBorder="1" applyAlignment="1">
      <alignment horizontal="center" vertical="center" wrapText="1"/>
    </xf>
    <xf numFmtId="164" fontId="0" fillId="0" borderId="1" xfId="0" applyNumberFormat="1" applyBorder="1" applyAlignment="1">
      <alignment horizontal="center" vertical="center" wrapText="1"/>
    </xf>
    <xf numFmtId="0" fontId="5" fillId="0" borderId="13" xfId="2" applyFont="1" applyBorder="1" applyAlignment="1">
      <alignment horizontal="center" vertical="center" wrapText="1"/>
    </xf>
    <xf numFmtId="3" fontId="3" fillId="0" borderId="13" xfId="2" applyNumberFormat="1" applyFont="1" applyBorder="1" applyAlignment="1">
      <alignment horizontal="center" vertical="center" wrapText="1"/>
    </xf>
    <xf numFmtId="0" fontId="5" fillId="0" borderId="14" xfId="2" applyFont="1" applyBorder="1" applyAlignment="1">
      <alignment horizontal="center" vertical="center" wrapText="1"/>
    </xf>
    <xf numFmtId="3" fontId="3" fillId="0" borderId="15" xfId="2" applyNumberFormat="1" applyFont="1" applyBorder="1" applyAlignment="1">
      <alignment horizontal="center" vertical="center" wrapText="1"/>
    </xf>
    <xf numFmtId="164" fontId="1" fillId="0" borderId="16" xfId="1" applyNumberFormat="1" applyFont="1" applyBorder="1" applyAlignment="1">
      <alignment horizontal="center" vertical="center" wrapText="1"/>
    </xf>
    <xf numFmtId="164" fontId="1" fillId="0" borderId="10" xfId="1" applyNumberFormat="1" applyFont="1" applyBorder="1" applyAlignment="1">
      <alignment horizontal="center" vertical="center" wrapText="1"/>
    </xf>
    <xf numFmtId="164" fontId="1" fillId="0" borderId="21" xfId="1" applyNumberFormat="1" applyFont="1" applyBorder="1" applyAlignment="1">
      <alignment horizontal="center" vertical="center" wrapText="1"/>
    </xf>
    <xf numFmtId="3" fontId="3" fillId="0" borderId="8" xfId="2" applyNumberFormat="1" applyFont="1" applyBorder="1" applyAlignment="1">
      <alignment horizontal="center" vertical="center" wrapText="1"/>
    </xf>
    <xf numFmtId="3" fontId="3" fillId="0" borderId="10" xfId="2" applyNumberFormat="1" applyFont="1" applyBorder="1" applyAlignment="1">
      <alignment horizontal="center" vertical="center" wrapText="1"/>
    </xf>
    <xf numFmtId="3" fontId="3" fillId="0" borderId="21" xfId="2" applyNumberFormat="1" applyFont="1" applyBorder="1" applyAlignment="1">
      <alignment horizontal="center" vertical="center" wrapText="1"/>
    </xf>
    <xf numFmtId="0" fontId="0" fillId="0" borderId="23" xfId="0" applyBorder="1" applyAlignment="1">
      <alignment horizontal="center" vertical="center" wrapText="1"/>
    </xf>
    <xf numFmtId="164" fontId="0" fillId="0" borderId="9" xfId="0" applyNumberFormat="1" applyBorder="1" applyAlignment="1">
      <alignment horizontal="center" vertical="center" wrapText="1"/>
    </xf>
    <xf numFmtId="164" fontId="0" fillId="0" borderId="24" xfId="0" applyNumberFormat="1" applyBorder="1" applyAlignment="1">
      <alignment horizontal="center" vertical="center" wrapText="1"/>
    </xf>
    <xf numFmtId="164" fontId="0" fillId="0" borderId="16" xfId="0" applyNumberFormat="1" applyBorder="1" applyAlignment="1">
      <alignment horizontal="center" vertical="center" wrapText="1"/>
    </xf>
    <xf numFmtId="3" fontId="3" fillId="0" borderId="26" xfId="2" applyNumberFormat="1" applyFont="1" applyBorder="1" applyAlignment="1">
      <alignment horizontal="center" vertical="center" wrapText="1"/>
    </xf>
    <xf numFmtId="164" fontId="0" fillId="0" borderId="27" xfId="0" applyNumberFormat="1" applyBorder="1" applyAlignment="1">
      <alignment horizontal="center" vertical="center" wrapText="1"/>
    </xf>
    <xf numFmtId="164" fontId="0" fillId="0" borderId="5" xfId="0" applyNumberFormat="1" applyBorder="1" applyAlignment="1">
      <alignment horizontal="center" vertical="center" wrapText="1"/>
    </xf>
    <xf numFmtId="164" fontId="0" fillId="0" borderId="28" xfId="0" applyNumberFormat="1" applyBorder="1" applyAlignment="1">
      <alignment horizontal="center" vertical="center" wrapText="1"/>
    </xf>
    <xf numFmtId="164" fontId="0" fillId="0" borderId="8" xfId="0" applyNumberFormat="1" applyBorder="1" applyAlignment="1">
      <alignment horizontal="center" vertical="center" wrapText="1"/>
    </xf>
    <xf numFmtId="164" fontId="0" fillId="0" borderId="10" xfId="0" applyNumberFormat="1" applyBorder="1" applyAlignment="1">
      <alignment horizontal="center" vertical="center" wrapText="1"/>
    </xf>
    <xf numFmtId="164" fontId="0" fillId="0" borderId="21" xfId="0" applyNumberFormat="1" applyBorder="1" applyAlignment="1">
      <alignment horizontal="center" vertical="center" wrapText="1"/>
    </xf>
    <xf numFmtId="164" fontId="0" fillId="0" borderId="30" xfId="0" applyNumberFormat="1" applyBorder="1" applyAlignment="1">
      <alignment horizontal="center" vertical="center" wrapText="1"/>
    </xf>
    <xf numFmtId="164" fontId="0" fillId="0" borderId="23" xfId="0" applyNumberFormat="1" applyBorder="1" applyAlignment="1">
      <alignment horizontal="center" vertical="center" wrapText="1"/>
    </xf>
    <xf numFmtId="164" fontId="1" fillId="0" borderId="3" xfId="1" applyNumberFormat="1" applyFont="1" applyBorder="1" applyAlignment="1">
      <alignment horizontal="center" vertical="center" wrapText="1"/>
    </xf>
    <xf numFmtId="164" fontId="1" fillId="0" borderId="31" xfId="1" applyNumberFormat="1" applyFont="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164" fontId="1" fillId="0" borderId="9" xfId="1" applyNumberFormat="1" applyFont="1" applyBorder="1" applyAlignment="1">
      <alignment horizontal="center" vertical="center" wrapText="1"/>
    </xf>
    <xf numFmtId="164" fontId="1" fillId="0" borderId="8" xfId="1" applyNumberFormat="1" applyFont="1" applyBorder="1" applyAlignment="1">
      <alignment horizontal="center" vertical="center" wrapText="1"/>
    </xf>
    <xf numFmtId="164" fontId="1" fillId="0" borderId="6" xfId="1" applyNumberFormat="1" applyFont="1" applyBorder="1" applyAlignment="1">
      <alignment horizontal="center" vertical="center" wrapText="1"/>
    </xf>
    <xf numFmtId="0" fontId="2" fillId="2" borderId="2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7" fillId="2" borderId="16" xfId="0" applyFont="1" applyFill="1" applyBorder="1" applyAlignment="1">
      <alignment horizontal="center" vertical="center" wrapText="1"/>
    </xf>
    <xf numFmtId="3" fontId="3" fillId="0" borderId="40" xfId="2" applyNumberFormat="1" applyFont="1" applyBorder="1" applyAlignment="1">
      <alignment horizontal="center" vertical="center" wrapText="1"/>
    </xf>
    <xf numFmtId="0" fontId="2" fillId="2" borderId="28" xfId="0" applyFont="1" applyFill="1" applyBorder="1" applyAlignment="1">
      <alignment horizontal="center" vertical="center" wrapText="1"/>
    </xf>
    <xf numFmtId="164" fontId="1" fillId="0" borderId="11" xfId="1" applyNumberFormat="1" applyFont="1" applyBorder="1" applyAlignment="1">
      <alignment horizontal="center" vertical="center" wrapText="1"/>
    </xf>
    <xf numFmtId="164" fontId="1" fillId="0" borderId="12" xfId="1" applyNumberFormat="1" applyFont="1" applyBorder="1" applyAlignment="1">
      <alignment horizontal="center" vertical="center" wrapText="1"/>
    </xf>
    <xf numFmtId="164" fontId="0" fillId="0" borderId="12" xfId="1" applyNumberFormat="1" applyFont="1" applyBorder="1" applyAlignment="1">
      <alignment horizontal="center" vertical="center" wrapText="1"/>
    </xf>
    <xf numFmtId="164" fontId="1" fillId="0" borderId="17" xfId="1" applyNumberFormat="1" applyFont="1" applyBorder="1" applyAlignment="1">
      <alignment horizontal="center" vertical="center" wrapText="1"/>
    </xf>
    <xf numFmtId="164" fontId="0" fillId="0" borderId="22" xfId="0" applyNumberFormat="1" applyBorder="1" applyAlignment="1">
      <alignment horizontal="center" vertical="center" wrapText="1"/>
    </xf>
    <xf numFmtId="164" fontId="0" fillId="0" borderId="12" xfId="0" applyNumberFormat="1" applyBorder="1" applyAlignment="1">
      <alignment horizontal="center" vertical="center" wrapText="1"/>
    </xf>
    <xf numFmtId="164" fontId="0" fillId="0" borderId="17" xfId="0" applyNumberFormat="1" applyBorder="1" applyAlignment="1">
      <alignment horizontal="center" vertical="center" wrapText="1"/>
    </xf>
    <xf numFmtId="0" fontId="2" fillId="2" borderId="17"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7" xfId="0" applyFont="1" applyFill="1" applyBorder="1" applyAlignment="1">
      <alignment horizontal="center" vertical="center" wrapText="1"/>
    </xf>
    <xf numFmtId="17" fontId="6" fillId="4" borderId="37" xfId="0" applyNumberFormat="1" applyFont="1" applyFill="1" applyBorder="1" applyAlignment="1">
      <alignment horizontal="center" vertical="center" wrapText="1"/>
    </xf>
    <xf numFmtId="0" fontId="6" fillId="4" borderId="39" xfId="0" applyFont="1" applyFill="1" applyBorder="1" applyAlignment="1">
      <alignment horizontal="center" vertical="center" wrapText="1"/>
    </xf>
    <xf numFmtId="164" fontId="0" fillId="0" borderId="37" xfId="0" applyNumberFormat="1" applyBorder="1" applyAlignment="1">
      <alignment horizontal="center" vertical="center" wrapText="1"/>
    </xf>
    <xf numFmtId="164" fontId="0" fillId="0" borderId="38" xfId="0" applyNumberFormat="1" applyBorder="1" applyAlignment="1">
      <alignment horizontal="center" vertical="center" wrapText="1"/>
    </xf>
    <xf numFmtId="164" fontId="0" fillId="0" borderId="39" xfId="0" applyNumberFormat="1" applyBorder="1" applyAlignment="1">
      <alignment horizontal="center" vertical="center" wrapText="1"/>
    </xf>
    <xf numFmtId="164" fontId="0" fillId="0" borderId="25" xfId="0" applyNumberFormat="1" applyBorder="1" applyAlignment="1">
      <alignment horizontal="center" vertical="center" wrapText="1"/>
    </xf>
    <xf numFmtId="164" fontId="1" fillId="0" borderId="22" xfId="1" applyNumberFormat="1" applyFont="1" applyBorder="1" applyAlignment="1">
      <alignment horizontal="center" vertical="center" wrapText="1"/>
    </xf>
    <xf numFmtId="164" fontId="1" fillId="0" borderId="32" xfId="1" applyNumberFormat="1" applyFont="1" applyBorder="1" applyAlignment="1">
      <alignment horizontal="center" vertical="center" wrapText="1"/>
    </xf>
    <xf numFmtId="164" fontId="0" fillId="0" borderId="47" xfId="0" applyNumberFormat="1" applyBorder="1" applyAlignment="1">
      <alignment horizontal="center" vertical="center" wrapText="1"/>
    </xf>
    <xf numFmtId="164" fontId="0" fillId="0" borderId="29" xfId="0" applyNumberFormat="1" applyBorder="1" applyAlignment="1">
      <alignment horizontal="center" vertical="center" wrapText="1"/>
    </xf>
    <xf numFmtId="164" fontId="0" fillId="0" borderId="0" xfId="0" applyNumberFormat="1" applyBorder="1" applyAlignment="1">
      <alignment horizontal="center" vertical="center" wrapText="1"/>
    </xf>
    <xf numFmtId="164" fontId="1" fillId="0" borderId="38" xfId="1" applyNumberFormat="1" applyFont="1" applyBorder="1" applyAlignment="1">
      <alignment horizontal="center" vertical="center" wrapText="1"/>
    </xf>
    <xf numFmtId="164" fontId="1" fillId="0" borderId="39" xfId="1" applyNumberFormat="1" applyFont="1" applyBorder="1" applyAlignment="1">
      <alignment horizontal="center" vertical="center" wrapText="1"/>
    </xf>
    <xf numFmtId="0" fontId="7" fillId="2" borderId="28" xfId="0" applyFont="1" applyFill="1" applyBorder="1" applyAlignment="1">
      <alignment horizontal="center" vertical="center" wrapText="1"/>
    </xf>
    <xf numFmtId="164" fontId="1" fillId="0" borderId="41" xfId="1" applyNumberFormat="1" applyFont="1" applyBorder="1" applyAlignment="1">
      <alignment horizontal="center" vertical="center" wrapText="1"/>
    </xf>
    <xf numFmtId="164" fontId="0" fillId="0" borderId="36" xfId="0" applyNumberFormat="1" applyBorder="1" applyAlignment="1">
      <alignment horizontal="center" vertical="center" wrapText="1"/>
    </xf>
    <xf numFmtId="166" fontId="1" fillId="0" borderId="3" xfId="1" applyNumberFormat="1" applyFont="1" applyBorder="1" applyAlignment="1">
      <alignment horizontal="center" vertical="center" wrapText="1"/>
    </xf>
    <xf numFmtId="166" fontId="1" fillId="0" borderId="1" xfId="1" applyNumberFormat="1" applyFont="1" applyBorder="1" applyAlignment="1">
      <alignment horizontal="center" vertical="center" wrapText="1"/>
    </xf>
    <xf numFmtId="166" fontId="1" fillId="0" borderId="16" xfId="1" applyNumberFormat="1" applyFont="1" applyBorder="1" applyAlignment="1">
      <alignment horizontal="center" vertical="center" wrapText="1"/>
    </xf>
    <xf numFmtId="166" fontId="1" fillId="0" borderId="6" xfId="1" applyNumberFormat="1" applyFont="1" applyBorder="1" applyAlignment="1">
      <alignment horizontal="center" vertical="center" wrapText="1"/>
    </xf>
    <xf numFmtId="3" fontId="1" fillId="0" borderId="1" xfId="1" applyNumberFormat="1" applyFont="1" applyBorder="1" applyAlignment="1">
      <alignment horizontal="center" vertical="center" wrapText="1"/>
    </xf>
    <xf numFmtId="3" fontId="1" fillId="0" borderId="16" xfId="1" applyNumberFormat="1" applyFont="1" applyBorder="1" applyAlignment="1">
      <alignment horizontal="center" vertical="center" wrapText="1"/>
    </xf>
    <xf numFmtId="3" fontId="0" fillId="0" borderId="9"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6" xfId="0" applyNumberFormat="1" applyBorder="1" applyAlignment="1">
      <alignment horizontal="center" vertical="center" wrapText="1"/>
    </xf>
    <xf numFmtId="3" fontId="0" fillId="0" borderId="0" xfId="0" applyNumberFormat="1" applyAlignment="1">
      <alignment horizontal="center" vertical="center" wrapText="1"/>
    </xf>
    <xf numFmtId="3" fontId="0" fillId="0" borderId="24" xfId="0" applyNumberFormat="1" applyBorder="1" applyAlignment="1">
      <alignment horizontal="center" vertical="center" wrapText="1"/>
    </xf>
    <xf numFmtId="3" fontId="1" fillId="0" borderId="3" xfId="1" applyNumberFormat="1" applyFont="1" applyBorder="1" applyAlignment="1">
      <alignment horizontal="center" vertical="center" wrapText="1"/>
    </xf>
    <xf numFmtId="3" fontId="0" fillId="0" borderId="4" xfId="0" applyNumberFormat="1" applyBorder="1" applyAlignment="1">
      <alignment horizontal="center" vertical="center" wrapText="1"/>
    </xf>
    <xf numFmtId="3" fontId="0" fillId="0" borderId="5" xfId="0" applyNumberFormat="1" applyBorder="1" applyAlignment="1">
      <alignment horizontal="center" vertical="center" wrapText="1"/>
    </xf>
    <xf numFmtId="3" fontId="0" fillId="0" borderId="28" xfId="0" applyNumberFormat="1" applyBorder="1" applyAlignment="1">
      <alignment horizontal="center" vertical="center" wrapText="1"/>
    </xf>
    <xf numFmtId="164" fontId="0" fillId="0" borderId="0" xfId="0" applyNumberFormat="1" applyAlignment="1">
      <alignment horizontal="center" vertical="center" wrapText="1"/>
    </xf>
    <xf numFmtId="164" fontId="1" fillId="0" borderId="37" xfId="1" applyNumberFormat="1" applyFont="1" applyBorder="1" applyAlignment="1">
      <alignment horizontal="center" vertical="center" wrapText="1"/>
    </xf>
    <xf numFmtId="3" fontId="1" fillId="0" borderId="4" xfId="1" applyNumberFormat="1" applyFont="1" applyBorder="1" applyAlignment="1">
      <alignment horizontal="center" vertical="center" wrapText="1"/>
    </xf>
    <xf numFmtId="3" fontId="1" fillId="0" borderId="5" xfId="1" applyNumberFormat="1" applyFont="1" applyBorder="1" applyAlignment="1">
      <alignment horizontal="center" vertical="center" wrapText="1"/>
    </xf>
    <xf numFmtId="3" fontId="1" fillId="0" borderId="28" xfId="1" applyNumberFormat="1" applyFont="1" applyBorder="1" applyAlignment="1">
      <alignment horizontal="center" vertical="center" wrapText="1"/>
    </xf>
    <xf numFmtId="3" fontId="0" fillId="0" borderId="29" xfId="0" applyNumberFormat="1" applyBorder="1" applyAlignment="1">
      <alignment horizontal="center" vertical="center" wrapText="1"/>
    </xf>
    <xf numFmtId="166" fontId="1" fillId="0" borderId="31" xfId="1" applyNumberFormat="1" applyFont="1" applyBorder="1" applyAlignment="1">
      <alignment horizontal="center" vertical="center" wrapText="1"/>
    </xf>
    <xf numFmtId="166" fontId="1" fillId="0" borderId="10" xfId="1" applyNumberFormat="1" applyFont="1" applyBorder="1" applyAlignment="1">
      <alignment horizontal="center" vertical="center" wrapText="1"/>
    </xf>
    <xf numFmtId="166" fontId="1" fillId="0" borderId="21" xfId="1" applyNumberFormat="1" applyFont="1" applyBorder="1" applyAlignment="1">
      <alignment horizontal="center" vertical="center" wrapText="1"/>
    </xf>
    <xf numFmtId="3" fontId="1" fillId="0" borderId="11" xfId="1" applyNumberFormat="1" applyFont="1" applyBorder="1" applyAlignment="1">
      <alignment horizontal="center" vertical="center" wrapText="1"/>
    </xf>
    <xf numFmtId="3" fontId="0" fillId="0" borderId="27" xfId="0" applyNumberFormat="1" applyBorder="1" applyAlignment="1">
      <alignment horizontal="center" vertical="center" wrapText="1"/>
    </xf>
    <xf numFmtId="3" fontId="0" fillId="0" borderId="30" xfId="0" applyNumberFormat="1" applyBorder="1" applyAlignment="1">
      <alignment horizontal="center" vertical="center" wrapText="1"/>
    </xf>
    <xf numFmtId="17" fontId="2" fillId="3" borderId="22" xfId="0" applyNumberFormat="1" applyFont="1" applyFill="1" applyBorder="1" applyAlignment="1">
      <alignment horizontal="center" vertical="center" wrapText="1"/>
    </xf>
    <xf numFmtId="165" fontId="0" fillId="0" borderId="0" xfId="1" applyNumberFormat="1" applyFont="1" applyAlignment="1">
      <alignment horizontal="center" vertical="center" wrapText="1"/>
    </xf>
    <xf numFmtId="164" fontId="1" fillId="0" borderId="5" xfId="1" applyNumberFormat="1" applyFont="1" applyBorder="1" applyAlignment="1">
      <alignment horizontal="center" vertical="center" wrapText="1"/>
    </xf>
    <xf numFmtId="164" fontId="0" fillId="0" borderId="5" xfId="1" applyNumberFormat="1" applyFont="1" applyBorder="1" applyAlignment="1">
      <alignment horizontal="center" vertical="center" wrapText="1"/>
    </xf>
    <xf numFmtId="164" fontId="1" fillId="0" borderId="28" xfId="1" applyNumberFormat="1" applyFont="1" applyBorder="1" applyAlignment="1">
      <alignment horizontal="center" vertical="center" wrapText="1"/>
    </xf>
    <xf numFmtId="165" fontId="0" fillId="0" borderId="35" xfId="1" applyNumberFormat="1" applyFont="1" applyBorder="1"/>
    <xf numFmtId="165" fontId="0" fillId="0" borderId="1" xfId="1" applyNumberFormat="1" applyFont="1" applyBorder="1"/>
    <xf numFmtId="0" fontId="0" fillId="0" borderId="0" xfId="0" applyBorder="1" applyAlignment="1">
      <alignment horizontal="center" vertical="center" wrapText="1"/>
    </xf>
    <xf numFmtId="164" fontId="1" fillId="0" borderId="4" xfId="1" applyNumberFormat="1" applyFont="1" applyBorder="1" applyAlignment="1">
      <alignment horizontal="center" vertical="center" wrapText="1"/>
    </xf>
    <xf numFmtId="0" fontId="0" fillId="0" borderId="35" xfId="0" applyBorder="1" applyAlignment="1">
      <alignment horizontal="center" vertical="center" wrapText="1"/>
    </xf>
    <xf numFmtId="3" fontId="0" fillId="0" borderId="0" xfId="1" applyNumberFormat="1" applyFont="1" applyBorder="1" applyAlignment="1">
      <alignment horizontal="center"/>
    </xf>
    <xf numFmtId="164" fontId="0" fillId="0" borderId="49" xfId="0" applyNumberFormat="1" applyBorder="1" applyAlignment="1">
      <alignment horizontal="center" vertical="center" wrapText="1"/>
    </xf>
    <xf numFmtId="3" fontId="1" fillId="0" borderId="5" xfId="1" applyNumberFormat="1" applyFont="1" applyBorder="1" applyAlignment="1">
      <alignment horizontal="center"/>
    </xf>
    <xf numFmtId="164" fontId="1" fillId="0" borderId="27" xfId="1" applyNumberFormat="1" applyFont="1" applyBorder="1" applyAlignment="1">
      <alignment horizontal="center" vertical="center" wrapText="1"/>
    </xf>
    <xf numFmtId="164" fontId="1" fillId="0" borderId="15" xfId="1" applyNumberFormat="1" applyFont="1" applyBorder="1" applyAlignment="1">
      <alignment horizontal="center" vertical="center" wrapText="1"/>
    </xf>
    <xf numFmtId="164" fontId="1" fillId="0" borderId="50" xfId="1" applyNumberFormat="1" applyFont="1" applyBorder="1" applyAlignment="1">
      <alignment horizontal="center" vertical="center" wrapText="1"/>
    </xf>
    <xf numFmtId="164" fontId="1" fillId="0" borderId="2" xfId="1" applyNumberFormat="1" applyFont="1" applyBorder="1" applyAlignment="1">
      <alignment horizontal="center" vertical="center" wrapText="1"/>
    </xf>
    <xf numFmtId="3" fontId="1" fillId="0" borderId="27" xfId="1" applyNumberFormat="1" applyFont="1" applyBorder="1" applyAlignment="1">
      <alignment horizontal="center" vertical="center" wrapText="1"/>
    </xf>
    <xf numFmtId="3" fontId="1" fillId="0" borderId="51" xfId="1" applyNumberFormat="1" applyFont="1" applyBorder="1" applyAlignment="1">
      <alignment horizontal="center" vertical="center" wrapText="1"/>
    </xf>
    <xf numFmtId="3" fontId="1" fillId="0" borderId="22" xfId="1" applyNumberFormat="1" applyFont="1" applyBorder="1" applyAlignment="1">
      <alignment horizontal="center" vertical="center" wrapText="1"/>
    </xf>
    <xf numFmtId="3" fontId="1" fillId="0" borderId="15" xfId="1" applyNumberFormat="1" applyFont="1" applyBorder="1" applyAlignment="1">
      <alignment horizontal="center" vertical="center" wrapText="1"/>
    </xf>
    <xf numFmtId="3" fontId="1" fillId="0" borderId="32" xfId="1" applyNumberFormat="1" applyFont="1" applyBorder="1" applyAlignment="1">
      <alignment horizontal="center" vertical="center" wrapText="1"/>
    </xf>
    <xf numFmtId="43" fontId="0" fillId="0" borderId="0" xfId="1" applyFont="1" applyAlignment="1">
      <alignment horizontal="center" vertical="center" wrapText="1"/>
    </xf>
    <xf numFmtId="165" fontId="0" fillId="0" borderId="0" xfId="0" applyNumberFormat="1" applyAlignment="1">
      <alignment horizontal="center" vertical="center" wrapText="1"/>
    </xf>
    <xf numFmtId="43" fontId="0" fillId="0" borderId="0" xfId="0" applyNumberFormat="1" applyAlignment="1">
      <alignment horizontal="center" vertical="center" wrapText="1"/>
    </xf>
    <xf numFmtId="164" fontId="1" fillId="0" borderId="44" xfId="1" applyNumberFormat="1" applyFont="1" applyBorder="1" applyAlignment="1">
      <alignment horizontal="center" vertical="center" wrapText="1"/>
    </xf>
    <xf numFmtId="17" fontId="2" fillId="3" borderId="22" xfId="0" applyNumberFormat="1" applyFont="1" applyFill="1" applyBorder="1" applyAlignment="1">
      <alignment horizontal="center" vertical="center" wrapText="1"/>
    </xf>
    <xf numFmtId="3" fontId="3" fillId="0" borderId="40" xfId="2" applyNumberFormat="1" applyBorder="1" applyAlignment="1">
      <alignment horizontal="center" vertical="center" wrapText="1"/>
    </xf>
    <xf numFmtId="3" fontId="3" fillId="0" borderId="4" xfId="2" applyNumberFormat="1" applyBorder="1" applyAlignment="1">
      <alignment horizontal="center" vertical="center" wrapText="1"/>
    </xf>
    <xf numFmtId="3" fontId="3" fillId="0" borderId="13" xfId="2" applyNumberFormat="1" applyBorder="1" applyAlignment="1">
      <alignment horizontal="center" vertical="center" wrapText="1"/>
    </xf>
    <xf numFmtId="3" fontId="3" fillId="0" borderId="15" xfId="2" applyNumberFormat="1" applyBorder="1" applyAlignment="1">
      <alignment horizontal="center" vertical="center" wrapText="1"/>
    </xf>
    <xf numFmtId="3" fontId="3" fillId="0" borderId="8" xfId="2" applyNumberFormat="1" applyBorder="1" applyAlignment="1">
      <alignment horizontal="center" vertical="center" wrapText="1"/>
    </xf>
    <xf numFmtId="3" fontId="3" fillId="0" borderId="10" xfId="2" applyNumberFormat="1" applyBorder="1" applyAlignment="1">
      <alignment horizontal="center" vertical="center" wrapText="1"/>
    </xf>
    <xf numFmtId="3" fontId="3" fillId="0" borderId="26" xfId="2" applyNumberFormat="1" applyBorder="1" applyAlignment="1">
      <alignment horizontal="center" vertical="center" wrapText="1"/>
    </xf>
    <xf numFmtId="3" fontId="3" fillId="0" borderId="21" xfId="2" applyNumberFormat="1" applyBorder="1" applyAlignment="1">
      <alignment horizontal="center" vertical="center" wrapText="1"/>
    </xf>
    <xf numFmtId="0" fontId="10" fillId="0" borderId="0" xfId="0" applyFont="1"/>
    <xf numFmtId="17" fontId="13" fillId="4" borderId="37"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2" fillId="2" borderId="21"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3" fillId="4" borderId="39" xfId="0" applyFont="1" applyFill="1" applyBorder="1" applyAlignment="1">
      <alignment horizontal="center" vertical="center" wrapText="1"/>
    </xf>
    <xf numFmtId="3" fontId="14" fillId="0" borderId="8" xfId="2" applyNumberFormat="1" applyFont="1" applyBorder="1" applyAlignment="1">
      <alignment horizontal="center" vertical="center" wrapText="1"/>
    </xf>
    <xf numFmtId="164" fontId="10" fillId="0" borderId="37" xfId="0" applyNumberFormat="1" applyFont="1" applyBorder="1" applyAlignment="1">
      <alignment horizontal="center" vertical="center" wrapText="1"/>
    </xf>
    <xf numFmtId="0" fontId="15" fillId="0" borderId="0" xfId="0" applyFont="1" applyAlignment="1">
      <alignment horizontal="left" vertical="center" wrapText="1"/>
    </xf>
    <xf numFmtId="3" fontId="16" fillId="0" borderId="10" xfId="2" applyNumberFormat="1" applyFont="1" applyBorder="1" applyAlignment="1">
      <alignment horizontal="center" vertical="center" wrapText="1"/>
    </xf>
    <xf numFmtId="164" fontId="10" fillId="0" borderId="38" xfId="0" applyNumberFormat="1" applyFont="1" applyBorder="1" applyAlignment="1">
      <alignment horizontal="center" vertical="center" wrapText="1"/>
    </xf>
    <xf numFmtId="3" fontId="14" fillId="0" borderId="10" xfId="2" applyNumberFormat="1" applyFont="1" applyBorder="1" applyAlignment="1">
      <alignment horizontal="center" vertical="center" wrapText="1"/>
    </xf>
    <xf numFmtId="3" fontId="14" fillId="0" borderId="26" xfId="2" applyNumberFormat="1" applyFont="1" applyBorder="1" applyAlignment="1">
      <alignment horizontal="center" vertical="center" wrapText="1"/>
    </xf>
    <xf numFmtId="3" fontId="16" fillId="0" borderId="21" xfId="2" applyNumberFormat="1" applyFont="1" applyBorder="1" applyAlignment="1">
      <alignment horizontal="center" vertical="center" wrapText="1"/>
    </xf>
    <xf numFmtId="164" fontId="10" fillId="0" borderId="39" xfId="0" applyNumberFormat="1" applyFont="1" applyBorder="1" applyAlignment="1">
      <alignment horizontal="center" vertical="center" wrapText="1"/>
    </xf>
    <xf numFmtId="164" fontId="10" fillId="0" borderId="30" xfId="0" applyNumberFormat="1" applyFont="1" applyBorder="1" applyAlignment="1">
      <alignment horizontal="center" vertical="center" wrapText="1"/>
    </xf>
    <xf numFmtId="3" fontId="10" fillId="0" borderId="0" xfId="0" applyNumberFormat="1" applyFont="1" applyAlignment="1">
      <alignment horizontal="center" vertical="center" wrapText="1"/>
    </xf>
    <xf numFmtId="0" fontId="10" fillId="0" borderId="36" xfId="0" applyFont="1" applyBorder="1" applyAlignment="1">
      <alignment horizontal="center" vertical="center" wrapText="1"/>
    </xf>
    <xf numFmtId="164" fontId="10" fillId="0" borderId="47" xfId="0" applyNumberFormat="1" applyFont="1" applyBorder="1" applyAlignment="1">
      <alignment horizontal="center" vertical="center" wrapText="1"/>
    </xf>
    <xf numFmtId="164" fontId="10" fillId="0" borderId="24" xfId="0" applyNumberFormat="1" applyFont="1" applyBorder="1" applyAlignment="1">
      <alignment horizontal="center" vertical="center" wrapText="1"/>
    </xf>
    <xf numFmtId="3" fontId="10" fillId="0" borderId="29" xfId="0" applyNumberFormat="1" applyFont="1" applyBorder="1" applyAlignment="1">
      <alignment horizontal="center" vertical="center" wrapText="1"/>
    </xf>
    <xf numFmtId="164" fontId="10" fillId="0" borderId="36" xfId="0" applyNumberFormat="1" applyFont="1" applyBorder="1" applyAlignment="1">
      <alignment horizontal="center" vertical="center" wrapText="1"/>
    </xf>
    <xf numFmtId="164" fontId="10" fillId="0" borderId="0" xfId="0" applyNumberFormat="1" applyFont="1" applyAlignment="1">
      <alignment horizontal="center" vertical="center" wrapText="1"/>
    </xf>
    <xf numFmtId="164" fontId="10" fillId="0" borderId="8" xfId="0" applyNumberFormat="1" applyFont="1" applyBorder="1" applyAlignment="1">
      <alignment horizontal="center" vertical="center" wrapText="1"/>
    </xf>
    <xf numFmtId="164" fontId="10" fillId="0" borderId="9" xfId="0" applyNumberFormat="1" applyFont="1" applyBorder="1" applyAlignment="1">
      <alignment horizontal="center" vertical="center" wrapText="1"/>
    </xf>
    <xf numFmtId="3" fontId="10" fillId="0" borderId="27" xfId="0" applyNumberFormat="1" applyFont="1" applyBorder="1" applyAlignment="1">
      <alignment horizontal="center" vertical="center" wrapText="1"/>
    </xf>
    <xf numFmtId="164" fontId="10" fillId="0" borderId="10"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164" fontId="10" fillId="0" borderId="21" xfId="0" applyNumberFormat="1" applyFont="1" applyBorder="1" applyAlignment="1">
      <alignment horizontal="center" vertical="center" wrapText="1"/>
    </xf>
    <xf numFmtId="164" fontId="10" fillId="0" borderId="16" xfId="0" applyNumberFormat="1" applyFont="1" applyBorder="1" applyAlignment="1">
      <alignment horizontal="center" vertical="center" wrapText="1"/>
    </xf>
    <xf numFmtId="3" fontId="10" fillId="0" borderId="28" xfId="0" applyNumberFormat="1" applyFont="1" applyBorder="1" applyAlignment="1">
      <alignment horizontal="center" vertical="center" wrapText="1"/>
    </xf>
    <xf numFmtId="3" fontId="14" fillId="0" borderId="21" xfId="2" applyNumberFormat="1" applyFont="1" applyBorder="1" applyAlignment="1">
      <alignment horizontal="center" vertical="center" wrapText="1"/>
    </xf>
    <xf numFmtId="0" fontId="10" fillId="0" borderId="37" xfId="0" applyFont="1" applyBorder="1"/>
    <xf numFmtId="0" fontId="10" fillId="5" borderId="42" xfId="0" applyFont="1" applyFill="1" applyBorder="1"/>
    <xf numFmtId="0" fontId="10" fillId="0" borderId="9" xfId="0" applyFont="1" applyBorder="1"/>
    <xf numFmtId="167" fontId="10" fillId="0" borderId="22" xfId="0" applyNumberFormat="1" applyFont="1" applyBorder="1"/>
    <xf numFmtId="0" fontId="10" fillId="0" borderId="38" xfId="0" applyFont="1" applyBorder="1"/>
    <xf numFmtId="167" fontId="10" fillId="0" borderId="7" xfId="0" applyNumberFormat="1" applyFont="1" applyBorder="1"/>
    <xf numFmtId="0" fontId="10" fillId="0" borderId="1" xfId="0" applyFont="1" applyBorder="1"/>
    <xf numFmtId="167" fontId="10" fillId="0" borderId="12" xfId="0" applyNumberFormat="1" applyFont="1" applyBorder="1"/>
    <xf numFmtId="168" fontId="10" fillId="5" borderId="7" xfId="0" applyNumberFormat="1" applyFont="1" applyFill="1" applyBorder="1"/>
    <xf numFmtId="168" fontId="10" fillId="0" borderId="1" xfId="0" applyNumberFormat="1" applyFont="1" applyBorder="1"/>
    <xf numFmtId="168" fontId="10" fillId="5" borderId="12" xfId="0" applyNumberFormat="1" applyFont="1" applyFill="1" applyBorder="1"/>
    <xf numFmtId="0" fontId="18" fillId="0" borderId="0" xfId="0" applyFont="1"/>
    <xf numFmtId="0" fontId="10" fillId="0" borderId="39" xfId="0" applyFont="1" applyBorder="1"/>
    <xf numFmtId="167" fontId="10" fillId="0" borderId="33" xfId="0" applyNumberFormat="1" applyFont="1" applyBorder="1"/>
    <xf numFmtId="0" fontId="10" fillId="0" borderId="16" xfId="0" applyFont="1" applyBorder="1"/>
    <xf numFmtId="167" fontId="10" fillId="0" borderId="17" xfId="0" applyNumberFormat="1" applyFont="1" applyBorder="1"/>
    <xf numFmtId="3" fontId="14" fillId="0" borderId="23" xfId="2" applyNumberFormat="1" applyFont="1" applyBorder="1" applyAlignment="1">
      <alignment horizontal="center" vertical="center" wrapText="1"/>
    </xf>
    <xf numFmtId="0" fontId="19" fillId="0" borderId="18" xfId="2" applyFont="1" applyBorder="1" applyAlignment="1">
      <alignment horizontal="center" vertical="center" wrapText="1"/>
    </xf>
    <xf numFmtId="164" fontId="14" fillId="0" borderId="18" xfId="0" applyNumberFormat="1" applyFont="1" applyBorder="1" applyAlignment="1">
      <alignment horizontal="center" vertical="center" wrapText="1"/>
    </xf>
    <xf numFmtId="164" fontId="14" fillId="0" borderId="9" xfId="0" applyNumberFormat="1" applyFont="1" applyBorder="1" applyAlignment="1">
      <alignment horizontal="center" vertical="center" wrapText="1"/>
    </xf>
    <xf numFmtId="164" fontId="14" fillId="0" borderId="22" xfId="0" applyNumberFormat="1" applyFont="1" applyBorder="1" applyAlignment="1">
      <alignment horizontal="center" vertical="center" wrapText="1"/>
    </xf>
    <xf numFmtId="0" fontId="19" fillId="0" borderId="38" xfId="2" applyFont="1" applyBorder="1" applyAlignment="1">
      <alignment horizontal="center" vertical="center" wrapText="1"/>
    </xf>
    <xf numFmtId="164" fontId="14" fillId="0" borderId="13"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164" fontId="14" fillId="0" borderId="12" xfId="0" applyNumberFormat="1" applyFont="1" applyBorder="1" applyAlignment="1">
      <alignment horizontal="center" vertical="center" wrapText="1"/>
    </xf>
    <xf numFmtId="3" fontId="14" fillId="0" borderId="50" xfId="2" applyNumberFormat="1" applyFont="1" applyBorder="1" applyAlignment="1">
      <alignment horizontal="center" vertical="center" wrapText="1"/>
    </xf>
    <xf numFmtId="164" fontId="10" fillId="0" borderId="55"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164" fontId="10" fillId="0" borderId="32" xfId="0" applyNumberFormat="1" applyFont="1" applyBorder="1" applyAlignment="1">
      <alignment horizontal="center" vertical="center" wrapText="1"/>
    </xf>
    <xf numFmtId="164" fontId="10" fillId="0" borderId="44" xfId="0" applyNumberFormat="1" applyFont="1" applyBorder="1" applyAlignment="1">
      <alignment horizontal="center" vertical="center" wrapText="1"/>
    </xf>
    <xf numFmtId="164" fontId="10" fillId="0" borderId="56" xfId="0" applyNumberFormat="1" applyFont="1" applyBorder="1" applyAlignment="1">
      <alignment horizontal="center" vertical="center" wrapText="1"/>
    </xf>
    <xf numFmtId="169" fontId="10" fillId="0" borderId="47" xfId="5" applyNumberFormat="1" applyFont="1" applyBorder="1" applyAlignment="1">
      <alignment horizontal="center" vertical="center" wrapText="1"/>
    </xf>
    <xf numFmtId="169" fontId="10" fillId="0" borderId="24" xfId="5" applyNumberFormat="1" applyFont="1" applyBorder="1" applyAlignment="1">
      <alignment horizontal="center" vertical="center" wrapText="1"/>
    </xf>
    <xf numFmtId="169" fontId="10" fillId="0" borderId="29" xfId="5" applyNumberFormat="1" applyFont="1" applyBorder="1" applyAlignment="1">
      <alignment horizontal="center" vertical="center" wrapText="1"/>
    </xf>
    <xf numFmtId="3" fontId="10" fillId="0" borderId="20" xfId="0" applyNumberFormat="1" applyFont="1" applyBorder="1" applyAlignment="1">
      <alignment horizontal="center" vertical="center"/>
    </xf>
    <xf numFmtId="165" fontId="10" fillId="0" borderId="37" xfId="1" applyNumberFormat="1" applyFont="1" applyBorder="1" applyAlignment="1">
      <alignment horizontal="center" vertical="center"/>
    </xf>
    <xf numFmtId="0" fontId="10" fillId="0" borderId="48" xfId="0" applyFont="1" applyBorder="1" applyAlignment="1">
      <alignment horizontal="center"/>
    </xf>
    <xf numFmtId="0" fontId="17" fillId="0" borderId="57" xfId="0" applyFont="1" applyBorder="1" applyAlignment="1">
      <alignment horizontal="center"/>
    </xf>
    <xf numFmtId="0" fontId="10" fillId="0" borderId="0" xfId="0" applyFont="1" applyAlignment="1">
      <alignment horizontal="center"/>
    </xf>
    <xf numFmtId="3" fontId="10" fillId="0" borderId="53" xfId="0" applyNumberFormat="1" applyFont="1" applyBorder="1" applyAlignment="1">
      <alignment horizontal="center" vertical="center"/>
    </xf>
    <xf numFmtId="165" fontId="10" fillId="0" borderId="39" xfId="1" applyNumberFormat="1" applyFont="1" applyBorder="1" applyAlignment="1">
      <alignment horizontal="center" vertical="center"/>
    </xf>
    <xf numFmtId="0" fontId="10" fillId="0" borderId="48" xfId="0" applyFont="1" applyBorder="1" applyAlignment="1">
      <alignment horizontal="center" wrapText="1"/>
    </xf>
    <xf numFmtId="164" fontId="10" fillId="0" borderId="0" xfId="0" applyNumberFormat="1" applyFont="1" applyAlignment="1">
      <alignment horizontal="center"/>
    </xf>
    <xf numFmtId="170" fontId="20" fillId="4" borderId="52" xfId="0" applyNumberFormat="1" applyFont="1" applyFill="1" applyBorder="1" applyAlignment="1">
      <alignment horizontal="center" vertical="center"/>
    </xf>
    <xf numFmtId="0" fontId="10" fillId="0" borderId="0" xfId="0" applyFont="1" applyAlignment="1">
      <alignment horizontal="center" vertical="center"/>
    </xf>
    <xf numFmtId="168" fontId="10" fillId="0" borderId="0" xfId="0" applyNumberFormat="1" applyFont="1" applyAlignment="1">
      <alignment horizontal="center"/>
    </xf>
    <xf numFmtId="0" fontId="17" fillId="0" borderId="48" xfId="0" applyFont="1" applyBorder="1" applyAlignment="1">
      <alignment horizontal="center"/>
    </xf>
    <xf numFmtId="165" fontId="17" fillId="0" borderId="0" xfId="1" applyNumberFormat="1" applyFont="1" applyAlignment="1">
      <alignment horizontal="center"/>
    </xf>
    <xf numFmtId="171" fontId="10" fillId="0" borderId="0" xfId="1" applyNumberFormat="1" applyFont="1" applyAlignment="1">
      <alignment horizontal="center"/>
    </xf>
    <xf numFmtId="172" fontId="10" fillId="0" borderId="42" xfId="0" applyNumberFormat="1" applyFont="1" applyBorder="1" applyAlignment="1">
      <alignment horizontal="center" vertical="center"/>
    </xf>
    <xf numFmtId="173" fontId="20" fillId="4" borderId="22" xfId="0" applyNumberFormat="1" applyFont="1" applyFill="1" applyBorder="1" applyAlignment="1">
      <alignment horizontal="center" vertical="center"/>
    </xf>
    <xf numFmtId="167" fontId="10" fillId="0" borderId="0" xfId="0" applyNumberFormat="1" applyFont="1" applyAlignment="1">
      <alignment horizontal="center"/>
    </xf>
    <xf numFmtId="172" fontId="10" fillId="0" borderId="33" xfId="0" applyNumberFormat="1" applyFont="1" applyBorder="1" applyAlignment="1">
      <alignment horizontal="center" vertical="center"/>
    </xf>
    <xf numFmtId="173" fontId="20" fillId="4" borderId="17" xfId="0" applyNumberFormat="1" applyFont="1" applyFill="1" applyBorder="1" applyAlignment="1">
      <alignment horizontal="center" vertical="center"/>
    </xf>
    <xf numFmtId="171" fontId="10" fillId="0" borderId="0" xfId="0" applyNumberFormat="1" applyFont="1" applyAlignment="1">
      <alignment horizontal="center"/>
    </xf>
    <xf numFmtId="3" fontId="10" fillId="0" borderId="52" xfId="0" applyNumberFormat="1" applyFont="1" applyBorder="1" applyAlignment="1">
      <alignment horizontal="center" vertical="center"/>
    </xf>
    <xf numFmtId="3" fontId="20" fillId="4" borderId="36" xfId="0" applyNumberFormat="1" applyFont="1" applyFill="1" applyBorder="1" applyAlignment="1">
      <alignment horizontal="center" vertical="center"/>
    </xf>
    <xf numFmtId="164" fontId="17" fillId="0" borderId="0" xfId="0" applyNumberFormat="1" applyFont="1" applyAlignment="1">
      <alignment horizontal="center"/>
    </xf>
    <xf numFmtId="165" fontId="17" fillId="0" borderId="0" xfId="0" applyNumberFormat="1" applyFont="1" applyAlignment="1">
      <alignment horizontal="center"/>
    </xf>
    <xf numFmtId="165" fontId="10" fillId="0" borderId="58" xfId="0" applyNumberFormat="1" applyFont="1" applyBorder="1" applyAlignment="1">
      <alignment horizontal="center"/>
    </xf>
    <xf numFmtId="5" fontId="10" fillId="0" borderId="58" xfId="0" applyNumberFormat="1" applyFont="1" applyBorder="1" applyAlignment="1">
      <alignment horizontal="center"/>
    </xf>
    <xf numFmtId="165" fontId="10" fillId="0" borderId="0" xfId="1" applyNumberFormat="1" applyFont="1"/>
    <xf numFmtId="0" fontId="17" fillId="0" borderId="0" xfId="0" applyFont="1" applyAlignment="1">
      <alignment horizontal="right"/>
    </xf>
    <xf numFmtId="0" fontId="10" fillId="0" borderId="0" xfId="0" applyFont="1" applyAlignment="1">
      <alignment horizontal="right"/>
    </xf>
    <xf numFmtId="171" fontId="10" fillId="0" borderId="0" xfId="0" applyNumberFormat="1" applyFont="1"/>
    <xf numFmtId="167" fontId="14" fillId="0" borderId="0" xfId="0" applyNumberFormat="1" applyFont="1" applyFill="1" applyBorder="1" applyAlignment="1">
      <alignment horizontal="center"/>
    </xf>
    <xf numFmtId="0" fontId="10" fillId="0" borderId="0" xfId="0" applyFont="1" applyFill="1" applyBorder="1" applyAlignment="1">
      <alignment horizontal="center"/>
    </xf>
    <xf numFmtId="0" fontId="10" fillId="0" borderId="0" xfId="0" applyFont="1" applyFill="1" applyBorder="1"/>
    <xf numFmtId="167" fontId="20" fillId="0" borderId="0" xfId="0" applyNumberFormat="1" applyFont="1" applyFill="1" applyBorder="1" applyAlignment="1">
      <alignment horizontal="center"/>
    </xf>
    <xf numFmtId="171" fontId="17" fillId="0" borderId="0" xfId="0" applyNumberFormat="1" applyFont="1" applyFill="1" applyAlignment="1">
      <alignment horizontal="center"/>
    </xf>
    <xf numFmtId="164" fontId="10" fillId="6" borderId="8" xfId="0" applyNumberFormat="1" applyFont="1" applyFill="1" applyBorder="1" applyAlignment="1">
      <alignment horizontal="center" vertical="center" wrapText="1"/>
    </xf>
    <xf numFmtId="164" fontId="10" fillId="6" borderId="9" xfId="0" applyNumberFormat="1" applyFont="1" applyFill="1" applyBorder="1" applyAlignment="1">
      <alignment horizontal="center" vertical="center" wrapText="1"/>
    </xf>
    <xf numFmtId="3" fontId="10" fillId="6" borderId="27" xfId="0" applyNumberFormat="1" applyFont="1" applyFill="1" applyBorder="1" applyAlignment="1">
      <alignment horizontal="center" vertical="center" wrapText="1"/>
    </xf>
    <xf numFmtId="164" fontId="10" fillId="6" borderId="10" xfId="0" applyNumberFormat="1" applyFont="1" applyFill="1" applyBorder="1" applyAlignment="1">
      <alignment horizontal="center" vertical="center" wrapText="1"/>
    </xf>
    <xf numFmtId="164" fontId="10" fillId="6" borderId="1" xfId="0" applyNumberFormat="1" applyFont="1" applyFill="1" applyBorder="1" applyAlignment="1">
      <alignment horizontal="center" vertical="center" wrapText="1"/>
    </xf>
    <xf numFmtId="3" fontId="10" fillId="6" borderId="5" xfId="0" applyNumberFormat="1" applyFont="1" applyFill="1" applyBorder="1" applyAlignment="1">
      <alignment horizontal="center" vertical="center" wrapText="1"/>
    </xf>
    <xf numFmtId="164" fontId="10" fillId="6" borderId="21" xfId="0" applyNumberFormat="1" applyFont="1" applyFill="1" applyBorder="1" applyAlignment="1">
      <alignment horizontal="center" vertical="center" wrapText="1"/>
    </xf>
    <xf numFmtId="164" fontId="10" fillId="6" borderId="16" xfId="0" applyNumberFormat="1" applyFont="1" applyFill="1" applyBorder="1" applyAlignment="1">
      <alignment horizontal="center" vertical="center" wrapText="1"/>
    </xf>
    <xf numFmtId="3" fontId="10" fillId="6" borderId="28" xfId="0" applyNumberFormat="1" applyFont="1" applyFill="1" applyBorder="1" applyAlignment="1">
      <alignment horizontal="center" vertical="center" wrapText="1"/>
    </xf>
    <xf numFmtId="164" fontId="10" fillId="6" borderId="23" xfId="0" applyNumberFormat="1" applyFont="1" applyFill="1" applyBorder="1" applyAlignment="1">
      <alignment horizontal="center" vertical="center" wrapText="1"/>
    </xf>
    <xf numFmtId="164" fontId="10" fillId="6" borderId="24" xfId="0" applyNumberFormat="1" applyFont="1" applyFill="1" applyBorder="1" applyAlignment="1">
      <alignment horizontal="center" vertical="center" wrapText="1"/>
    </xf>
    <xf numFmtId="3" fontId="10" fillId="6" borderId="29" xfId="0" applyNumberFormat="1" applyFont="1" applyFill="1" applyBorder="1" applyAlignment="1">
      <alignment horizontal="center" vertical="center" wrapText="1"/>
    </xf>
    <xf numFmtId="5" fontId="17" fillId="0" borderId="58" xfId="0" applyNumberFormat="1" applyFont="1" applyBorder="1" applyAlignment="1">
      <alignment horizontal="center"/>
    </xf>
    <xf numFmtId="171" fontId="1" fillId="7" borderId="37" xfId="1" applyNumberFormat="1" applyFont="1" applyFill="1" applyBorder="1" applyAlignment="1">
      <alignment horizontal="center" vertical="center" wrapText="1"/>
    </xf>
    <xf numFmtId="171" fontId="1" fillId="7" borderId="38" xfId="1" applyNumberFormat="1" applyFont="1" applyFill="1" applyBorder="1" applyAlignment="1">
      <alignment horizontal="center" vertical="center" wrapText="1"/>
    </xf>
    <xf numFmtId="171" fontId="1" fillId="0" borderId="38" xfId="1" applyNumberFormat="1" applyFont="1" applyBorder="1" applyAlignment="1">
      <alignment horizontal="center" vertical="center" wrapText="1"/>
    </xf>
    <xf numFmtId="171" fontId="1" fillId="0" borderId="39" xfId="1" applyNumberFormat="1" applyFont="1" applyBorder="1" applyAlignment="1">
      <alignment horizontal="center" vertical="center" wrapText="1"/>
    </xf>
    <xf numFmtId="171" fontId="0" fillId="0" borderId="0" xfId="0" applyNumberFormat="1" applyAlignment="1">
      <alignment horizontal="center" vertical="center" wrapText="1"/>
    </xf>
    <xf numFmtId="171" fontId="0" fillId="0" borderId="1" xfId="0" applyNumberFormat="1" applyBorder="1" applyAlignment="1">
      <alignment horizontal="center" vertical="center" wrapText="1"/>
    </xf>
    <xf numFmtId="5" fontId="0" fillId="0" borderId="37" xfId="0" applyNumberFormat="1" applyBorder="1" applyAlignment="1">
      <alignment horizontal="center" vertical="center" wrapText="1"/>
    </xf>
    <xf numFmtId="5" fontId="0" fillId="0" borderId="38" xfId="0" applyNumberFormat="1" applyBorder="1" applyAlignment="1">
      <alignment horizontal="center" vertical="center" wrapText="1"/>
    </xf>
    <xf numFmtId="5" fontId="0" fillId="0" borderId="39" xfId="0" applyNumberFormat="1" applyBorder="1" applyAlignment="1">
      <alignment horizontal="center" vertical="center" wrapText="1"/>
    </xf>
    <xf numFmtId="5" fontId="0" fillId="0" borderId="30" xfId="0" applyNumberFormat="1" applyBorder="1" applyAlignment="1">
      <alignment horizontal="center" vertical="center" wrapText="1"/>
    </xf>
    <xf numFmtId="5" fontId="0" fillId="0" borderId="36" xfId="0" applyNumberFormat="1" applyBorder="1" applyAlignment="1">
      <alignment horizontal="center" vertical="center" wrapText="1"/>
    </xf>
    <xf numFmtId="164" fontId="9" fillId="4" borderId="36" xfId="0" applyNumberFormat="1" applyFont="1" applyFill="1" applyBorder="1" applyAlignment="1">
      <alignment horizontal="center" vertical="center" wrapText="1"/>
    </xf>
    <xf numFmtId="5" fontId="9" fillId="4" borderId="36" xfId="0" applyNumberFormat="1" applyFont="1" applyFill="1" applyBorder="1" applyAlignment="1">
      <alignment horizontal="center" vertical="center" wrapText="1"/>
    </xf>
    <xf numFmtId="174" fontId="9" fillId="4" borderId="36" xfId="0" applyNumberFormat="1" applyFont="1" applyFill="1" applyBorder="1" applyAlignment="1">
      <alignment horizontal="center" vertical="center" wrapText="1"/>
    </xf>
    <xf numFmtId="0" fontId="8" fillId="0" borderId="0" xfId="3"/>
    <xf numFmtId="49" fontId="21" fillId="0" borderId="0" xfId="3" applyNumberFormat="1" applyFont="1" applyAlignment="1">
      <alignment horizontal="left"/>
    </xf>
    <xf numFmtId="49" fontId="8" fillId="0" borderId="0" xfId="3" applyNumberFormat="1" applyAlignment="1">
      <alignment horizontal="left"/>
    </xf>
    <xf numFmtId="49" fontId="22" fillId="8" borderId="45" xfId="3" applyNumberFormat="1" applyFont="1" applyFill="1" applyBorder="1"/>
    <xf numFmtId="49" fontId="22" fillId="8" borderId="34" xfId="3" applyNumberFormat="1" applyFont="1" applyFill="1" applyBorder="1"/>
    <xf numFmtId="49" fontId="22" fillId="8" borderId="34" xfId="3" applyNumberFormat="1" applyFont="1" applyFill="1" applyBorder="1" applyAlignment="1">
      <alignment horizontal="left"/>
    </xf>
    <xf numFmtId="49" fontId="8" fillId="8" borderId="34" xfId="3" applyNumberFormat="1" applyFill="1" applyBorder="1"/>
    <xf numFmtId="49" fontId="8" fillId="8" borderId="46" xfId="3" applyNumberFormat="1" applyFill="1" applyBorder="1"/>
    <xf numFmtId="49" fontId="23" fillId="0" borderId="0" xfId="3" applyNumberFormat="1" applyFont="1"/>
    <xf numFmtId="49" fontId="23" fillId="0" borderId="0" xfId="3" applyNumberFormat="1" applyFont="1" applyAlignment="1">
      <alignment horizontal="left"/>
    </xf>
    <xf numFmtId="49" fontId="22" fillId="8" borderId="59" xfId="3" applyNumberFormat="1" applyFont="1" applyFill="1" applyBorder="1" applyAlignment="1">
      <alignment horizontal="left"/>
    </xf>
    <xf numFmtId="49" fontId="22" fillId="8" borderId="0" xfId="3" applyNumberFormat="1" applyFont="1" applyFill="1" applyAlignment="1">
      <alignment horizontal="left"/>
    </xf>
    <xf numFmtId="49" fontId="25" fillId="8" borderId="0" xfId="3" applyNumberFormat="1" applyFont="1" applyFill="1" applyAlignment="1">
      <alignment horizontal="left"/>
    </xf>
    <xf numFmtId="49" fontId="23" fillId="8" borderId="0" xfId="3" applyNumberFormat="1" applyFont="1" applyFill="1" applyAlignment="1">
      <alignment horizontal="center"/>
    </xf>
    <xf numFmtId="49" fontId="8" fillId="8" borderId="0" xfId="3" applyNumberFormat="1" applyFill="1"/>
    <xf numFmtId="49" fontId="8" fillId="8" borderId="60" xfId="3" applyNumberFormat="1" applyFill="1" applyBorder="1"/>
    <xf numFmtId="49" fontId="22" fillId="8" borderId="59" xfId="3" applyNumberFormat="1" applyFont="1" applyFill="1" applyBorder="1"/>
    <xf numFmtId="49" fontId="22" fillId="8" borderId="0" xfId="3" applyNumberFormat="1" applyFont="1" applyFill="1"/>
    <xf numFmtId="49" fontId="22" fillId="8" borderId="55" xfId="3" applyNumberFormat="1" applyFont="1" applyFill="1" applyBorder="1"/>
    <xf numFmtId="49" fontId="29" fillId="8" borderId="69" xfId="3" applyNumberFormat="1" applyFont="1" applyFill="1" applyBorder="1" applyAlignment="1">
      <alignment horizontal="left"/>
    </xf>
    <xf numFmtId="49" fontId="28" fillId="8" borderId="69" xfId="3" applyNumberFormat="1" applyFont="1" applyFill="1" applyBorder="1" applyAlignment="1">
      <alignment horizontal="left" vertical="center"/>
    </xf>
    <xf numFmtId="49" fontId="22" fillId="8" borderId="69" xfId="3" applyNumberFormat="1" applyFont="1" applyFill="1" applyBorder="1"/>
    <xf numFmtId="49" fontId="8" fillId="8" borderId="69" xfId="3" applyNumberFormat="1" applyFill="1" applyBorder="1"/>
    <xf numFmtId="49" fontId="8" fillId="8" borderId="70" xfId="3" applyNumberFormat="1" applyFill="1" applyBorder="1"/>
    <xf numFmtId="49" fontId="8" fillId="0" borderId="0" xfId="3" applyNumberFormat="1"/>
    <xf numFmtId="49" fontId="22" fillId="0" borderId="0" xfId="3" applyNumberFormat="1" applyFont="1"/>
    <xf numFmtId="49" fontId="29" fillId="0" borderId="0" xfId="3" applyNumberFormat="1" applyFont="1" applyAlignment="1">
      <alignment horizontal="left"/>
    </xf>
    <xf numFmtId="49" fontId="28" fillId="0" borderId="0" xfId="3" applyNumberFormat="1" applyFont="1" applyAlignment="1">
      <alignment horizontal="left" vertical="center"/>
    </xf>
    <xf numFmtId="49" fontId="29" fillId="8" borderId="34" xfId="3" applyNumberFormat="1" applyFont="1" applyFill="1" applyBorder="1" applyAlignment="1">
      <alignment horizontal="left"/>
    </xf>
    <xf numFmtId="49" fontId="28" fillId="8" borderId="34" xfId="3" applyNumberFormat="1" applyFont="1" applyFill="1" applyBorder="1" applyAlignment="1">
      <alignment horizontal="left" vertical="center"/>
    </xf>
    <xf numFmtId="49" fontId="22" fillId="8" borderId="71" xfId="3" applyNumberFormat="1" applyFont="1" applyFill="1" applyBorder="1"/>
    <xf numFmtId="49" fontId="31" fillId="0" borderId="0" xfId="3" applyNumberFormat="1" applyFont="1"/>
    <xf numFmtId="49" fontId="32" fillId="0" borderId="0" xfId="3" applyNumberFormat="1" applyFont="1" applyAlignment="1">
      <alignment horizontal="left"/>
    </xf>
    <xf numFmtId="49" fontId="33" fillId="0" borderId="0" xfId="3" applyNumberFormat="1" applyFont="1" applyAlignment="1">
      <alignment horizontal="left" vertical="center"/>
    </xf>
    <xf numFmtId="49" fontId="22" fillId="8" borderId="46" xfId="3" applyNumberFormat="1" applyFont="1" applyFill="1" applyBorder="1"/>
    <xf numFmtId="49" fontId="25" fillId="8" borderId="59" xfId="3" applyNumberFormat="1" applyFont="1" applyFill="1" applyBorder="1" applyAlignment="1">
      <alignment horizontal="center" wrapText="1"/>
    </xf>
    <xf numFmtId="49" fontId="25" fillId="8" borderId="0" xfId="3" applyNumberFormat="1" applyFont="1" applyFill="1" applyAlignment="1">
      <alignment horizontal="center" wrapText="1"/>
    </xf>
    <xf numFmtId="49" fontId="25" fillId="8" borderId="60" xfId="3" applyNumberFormat="1" applyFont="1" applyFill="1" applyBorder="1" applyAlignment="1">
      <alignment horizontal="center" wrapText="1"/>
    </xf>
    <xf numFmtId="49" fontId="28" fillId="8" borderId="77" xfId="3" applyNumberFormat="1" applyFont="1" applyFill="1" applyBorder="1" applyAlignment="1">
      <alignment horizontal="left" vertical="center"/>
    </xf>
    <xf numFmtId="49" fontId="22" fillId="8" borderId="60" xfId="3" applyNumberFormat="1" applyFont="1" applyFill="1" applyBorder="1"/>
    <xf numFmtId="49" fontId="27" fillId="8" borderId="77" xfId="3" applyNumberFormat="1" applyFont="1" applyFill="1" applyBorder="1" applyAlignment="1">
      <alignment vertical="center"/>
    </xf>
    <xf numFmtId="49" fontId="27" fillId="8" borderId="0" xfId="3" applyNumberFormat="1" applyFont="1" applyFill="1" applyAlignment="1">
      <alignment horizontal="left" vertical="center"/>
    </xf>
    <xf numFmtId="49" fontId="27" fillId="8" borderId="69" xfId="3" applyNumberFormat="1" applyFont="1" applyFill="1" applyBorder="1"/>
    <xf numFmtId="49" fontId="22" fillId="8" borderId="70" xfId="3" applyNumberFormat="1" applyFont="1" applyFill="1" applyBorder="1"/>
    <xf numFmtId="175" fontId="27" fillId="8" borderId="77" xfId="3" applyNumberFormat="1" applyFont="1" applyFill="1" applyBorder="1" applyAlignment="1">
      <alignment horizontal="left" vertical="center"/>
    </xf>
    <xf numFmtId="0" fontId="22" fillId="8" borderId="77" xfId="3" applyFont="1" applyFill="1" applyBorder="1"/>
    <xf numFmtId="49" fontId="27" fillId="8" borderId="77" xfId="3" applyNumberFormat="1" applyFont="1" applyFill="1" applyBorder="1" applyAlignment="1">
      <alignment horizontal="left" vertical="center"/>
    </xf>
    <xf numFmtId="49" fontId="27" fillId="8" borderId="78" xfId="3" applyNumberFormat="1" applyFont="1" applyFill="1" applyBorder="1" applyAlignment="1">
      <alignment horizontal="center" vertical="center" wrapText="1"/>
    </xf>
    <xf numFmtId="49" fontId="27" fillId="8" borderId="79" xfId="3" applyNumberFormat="1" applyFont="1" applyFill="1" applyBorder="1" applyAlignment="1">
      <alignment horizontal="center" vertical="center" wrapText="1"/>
    </xf>
    <xf numFmtId="49" fontId="27" fillId="8" borderId="80" xfId="3" applyNumberFormat="1" applyFont="1" applyFill="1" applyBorder="1" applyAlignment="1">
      <alignment horizontal="center" vertical="center" wrapText="1"/>
    </xf>
    <xf numFmtId="49" fontId="27" fillId="8" borderId="72" xfId="4" applyNumberFormat="1" applyFont="1" applyFill="1" applyBorder="1" applyAlignment="1">
      <alignment wrapText="1"/>
    </xf>
    <xf numFmtId="49" fontId="8" fillId="0" borderId="72" xfId="3" applyNumberFormat="1" applyBorder="1" applyAlignment="1">
      <alignment wrapText="1"/>
    </xf>
    <xf numFmtId="49" fontId="8" fillId="0" borderId="73" xfId="3" applyNumberFormat="1" applyBorder="1" applyAlignment="1">
      <alignment wrapText="1"/>
    </xf>
    <xf numFmtId="49" fontId="8" fillId="0" borderId="0" xfId="3" applyNumberFormat="1" applyAlignment="1">
      <alignment wrapText="1"/>
    </xf>
    <xf numFmtId="49" fontId="8" fillId="0" borderId="74" xfId="3" applyNumberFormat="1" applyBorder="1" applyAlignment="1">
      <alignment wrapText="1"/>
    </xf>
    <xf numFmtId="49" fontId="8" fillId="0" borderId="75" xfId="3" applyNumberFormat="1" applyBorder="1" applyAlignment="1">
      <alignment wrapText="1"/>
    </xf>
    <xf numFmtId="49" fontId="8" fillId="0" borderId="76" xfId="3" applyNumberFormat="1" applyBorder="1" applyAlignment="1">
      <alignment wrapText="1"/>
    </xf>
    <xf numFmtId="49" fontId="25" fillId="8" borderId="59" xfId="3" applyNumberFormat="1" applyFont="1" applyFill="1" applyBorder="1" applyAlignment="1">
      <alignment horizontal="center" wrapText="1"/>
    </xf>
    <xf numFmtId="49" fontId="25" fillId="8" borderId="0" xfId="3" applyNumberFormat="1" applyFont="1" applyFill="1" applyAlignment="1">
      <alignment horizontal="center" wrapText="1"/>
    </xf>
    <xf numFmtId="49" fontId="25" fillId="8" borderId="60" xfId="3" applyNumberFormat="1" applyFont="1" applyFill="1" applyBorder="1" applyAlignment="1">
      <alignment horizontal="center" wrapText="1"/>
    </xf>
    <xf numFmtId="49" fontId="28" fillId="8" borderId="77" xfId="3" applyNumberFormat="1" applyFont="1" applyFill="1" applyBorder="1" applyAlignment="1">
      <alignment horizontal="left" vertical="center"/>
    </xf>
    <xf numFmtId="49" fontId="28" fillId="8" borderId="78" xfId="3" applyNumberFormat="1" applyFont="1" applyFill="1" applyBorder="1" applyAlignment="1">
      <alignment horizontal="center" vertical="center"/>
    </xf>
    <xf numFmtId="49" fontId="28" fillId="8" borderId="79" xfId="3" applyNumberFormat="1" applyFont="1" applyFill="1" applyBorder="1" applyAlignment="1">
      <alignment horizontal="center" vertical="center"/>
    </xf>
    <xf numFmtId="49" fontId="28" fillId="8" borderId="80" xfId="3" applyNumberFormat="1" applyFont="1" applyFill="1" applyBorder="1" applyAlignment="1">
      <alignment horizontal="center" vertical="center"/>
    </xf>
    <xf numFmtId="49" fontId="22" fillId="8" borderId="77" xfId="3" applyNumberFormat="1" applyFont="1" applyFill="1" applyBorder="1"/>
    <xf numFmtId="49" fontId="24" fillId="8" borderId="59" xfId="3" applyNumberFormat="1" applyFont="1" applyFill="1" applyBorder="1" applyAlignment="1">
      <alignment horizontal="center"/>
    </xf>
    <xf numFmtId="49" fontId="24" fillId="8" borderId="0" xfId="3" applyNumberFormat="1" applyFont="1" applyFill="1" applyAlignment="1">
      <alignment horizontal="center"/>
    </xf>
    <xf numFmtId="49" fontId="24" fillId="8" borderId="60" xfId="3" applyNumberFormat="1" applyFont="1" applyFill="1" applyBorder="1" applyAlignment="1">
      <alignment horizontal="center"/>
    </xf>
    <xf numFmtId="49" fontId="26" fillId="8" borderId="59" xfId="3" applyNumberFormat="1" applyFont="1" applyFill="1" applyBorder="1" applyAlignment="1">
      <alignment horizontal="center"/>
    </xf>
    <xf numFmtId="49" fontId="26" fillId="8" borderId="0" xfId="3" applyNumberFormat="1" applyFont="1" applyFill="1" applyAlignment="1">
      <alignment horizontal="center"/>
    </xf>
    <xf numFmtId="49" fontId="26" fillId="8" borderId="60" xfId="3" applyNumberFormat="1" applyFont="1" applyFill="1" applyBorder="1" applyAlignment="1">
      <alignment horizontal="center"/>
    </xf>
    <xf numFmtId="49" fontId="27" fillId="8" borderId="59" xfId="3" applyNumberFormat="1" applyFont="1" applyFill="1" applyBorder="1" applyAlignment="1">
      <alignment horizontal="center"/>
    </xf>
    <xf numFmtId="49" fontId="27" fillId="8" borderId="0" xfId="3" applyNumberFormat="1" applyFont="1" applyFill="1" applyAlignment="1">
      <alignment horizontal="center"/>
    </xf>
    <xf numFmtId="49" fontId="27" fillId="8" borderId="60" xfId="3" applyNumberFormat="1" applyFont="1" applyFill="1" applyBorder="1" applyAlignment="1">
      <alignment horizontal="center"/>
    </xf>
    <xf numFmtId="49" fontId="28" fillId="8" borderId="61" xfId="3" applyNumberFormat="1" applyFont="1" applyFill="1" applyBorder="1" applyAlignment="1">
      <alignment vertical="center" wrapText="1"/>
    </xf>
    <xf numFmtId="49" fontId="28" fillId="8" borderId="62" xfId="3" applyNumberFormat="1" applyFont="1" applyFill="1" applyBorder="1" applyAlignment="1">
      <alignment vertical="center" wrapText="1"/>
    </xf>
    <xf numFmtId="49" fontId="28" fillId="8" borderId="63" xfId="3" applyNumberFormat="1" applyFont="1" applyFill="1" applyBorder="1" applyAlignment="1">
      <alignment vertical="center" wrapText="1"/>
    </xf>
    <xf numFmtId="49" fontId="28" fillId="8" borderId="64" xfId="3" applyNumberFormat="1" applyFont="1" applyFill="1" applyBorder="1" applyAlignment="1">
      <alignment vertical="center" wrapText="1"/>
    </xf>
    <xf numFmtId="49" fontId="28" fillId="8" borderId="0" xfId="3" applyNumberFormat="1" applyFont="1" applyFill="1" applyAlignment="1">
      <alignment vertical="center" wrapText="1"/>
    </xf>
    <xf numFmtId="49" fontId="28" fillId="8" borderId="65" xfId="3" applyNumberFormat="1" applyFont="1" applyFill="1" applyBorder="1" applyAlignment="1">
      <alignment vertical="center" wrapText="1"/>
    </xf>
    <xf numFmtId="49" fontId="28" fillId="8" borderId="66" xfId="3" applyNumberFormat="1" applyFont="1" applyFill="1" applyBorder="1" applyAlignment="1">
      <alignment vertical="center" wrapText="1"/>
    </xf>
    <xf numFmtId="49" fontId="28" fillId="8" borderId="67" xfId="3" applyNumberFormat="1" applyFont="1" applyFill="1" applyBorder="1" applyAlignment="1">
      <alignment vertical="center" wrapText="1"/>
    </xf>
    <xf numFmtId="49" fontId="28" fillId="8" borderId="68" xfId="3" applyNumberFormat="1" applyFont="1" applyFill="1" applyBorder="1" applyAlignment="1">
      <alignment vertical="center" wrapText="1"/>
    </xf>
    <xf numFmtId="49" fontId="27" fillId="8" borderId="61" xfId="3" applyNumberFormat="1" applyFont="1" applyFill="1" applyBorder="1" applyAlignment="1">
      <alignment horizontal="left" vertical="center" wrapText="1"/>
    </xf>
    <xf numFmtId="49" fontId="27" fillId="8" borderId="62" xfId="3" applyNumberFormat="1" applyFont="1" applyFill="1" applyBorder="1" applyAlignment="1">
      <alignment horizontal="left" vertical="center" wrapText="1"/>
    </xf>
    <xf numFmtId="49" fontId="27" fillId="8" borderId="63" xfId="3" applyNumberFormat="1" applyFont="1" applyFill="1" applyBorder="1" applyAlignment="1">
      <alignment horizontal="left" vertical="center" wrapText="1"/>
    </xf>
    <xf numFmtId="49" fontId="27" fillId="8" borderId="64" xfId="3" applyNumberFormat="1" applyFont="1" applyFill="1" applyBorder="1" applyAlignment="1">
      <alignment horizontal="left" vertical="center" wrapText="1"/>
    </xf>
    <xf numFmtId="49" fontId="27" fillId="8" borderId="0" xfId="3" applyNumberFormat="1" applyFont="1" applyFill="1" applyAlignment="1">
      <alignment horizontal="left" vertical="center" wrapText="1"/>
    </xf>
    <xf numFmtId="49" fontId="27" fillId="8" borderId="65" xfId="3" applyNumberFormat="1" applyFont="1" applyFill="1" applyBorder="1" applyAlignment="1">
      <alignment horizontal="left" vertical="center" wrapText="1"/>
    </xf>
    <xf numFmtId="49" fontId="27" fillId="8" borderId="66" xfId="3" applyNumberFormat="1" applyFont="1" applyFill="1" applyBorder="1" applyAlignment="1">
      <alignment horizontal="left" vertical="center" wrapText="1"/>
    </xf>
    <xf numFmtId="49" fontId="27" fillId="8" borderId="67" xfId="3" applyNumberFormat="1" applyFont="1" applyFill="1" applyBorder="1" applyAlignment="1">
      <alignment horizontal="left" vertical="center" wrapText="1"/>
    </xf>
    <xf numFmtId="49" fontId="27" fillId="8" borderId="68" xfId="3" applyNumberFormat="1" applyFont="1" applyFill="1" applyBorder="1" applyAlignment="1">
      <alignment horizontal="left" vertical="center" wrapText="1"/>
    </xf>
    <xf numFmtId="17" fontId="6" fillId="4" borderId="43" xfId="0" applyNumberFormat="1" applyFont="1" applyFill="1" applyBorder="1" applyAlignment="1">
      <alignment horizontal="center" vertical="center" wrapText="1"/>
    </xf>
    <xf numFmtId="17" fontId="6" fillId="4" borderId="44" xfId="0" applyNumberFormat="1" applyFont="1" applyFill="1" applyBorder="1" applyAlignment="1">
      <alignment horizontal="center" vertical="center" wrapText="1"/>
    </xf>
    <xf numFmtId="17" fontId="2" fillId="3" borderId="18" xfId="0" applyNumberFormat="1" applyFont="1" applyFill="1" applyBorder="1" applyAlignment="1">
      <alignment horizontal="center" vertical="center" wrapText="1"/>
    </xf>
    <xf numFmtId="17" fontId="2" fillId="3" borderId="19" xfId="0" applyNumberFormat="1" applyFont="1" applyFill="1" applyBorder="1" applyAlignment="1">
      <alignment horizontal="center" vertical="center" wrapText="1"/>
    </xf>
    <xf numFmtId="17" fontId="2" fillId="3" borderId="20" xfId="0" applyNumberFormat="1" applyFont="1" applyFill="1" applyBorder="1" applyAlignment="1">
      <alignment horizontal="center" vertical="center" wrapText="1"/>
    </xf>
    <xf numFmtId="17" fontId="2" fillId="2" borderId="18" xfId="0" applyNumberFormat="1" applyFont="1" applyFill="1" applyBorder="1" applyAlignment="1">
      <alignment horizontal="center" vertical="center" wrapText="1"/>
    </xf>
    <xf numFmtId="17" fontId="2" fillId="2" borderId="19" xfId="0" applyNumberFormat="1" applyFont="1" applyFill="1" applyBorder="1" applyAlignment="1">
      <alignment horizontal="center" vertical="center" wrapText="1"/>
    </xf>
    <xf numFmtId="17" fontId="2" fillId="2" borderId="20" xfId="0" applyNumberFormat="1" applyFont="1" applyFill="1" applyBorder="1" applyAlignment="1">
      <alignment horizontal="center" vertical="center" wrapText="1"/>
    </xf>
    <xf numFmtId="17" fontId="7" fillId="2" borderId="18" xfId="0" applyNumberFormat="1" applyFont="1" applyFill="1" applyBorder="1" applyAlignment="1">
      <alignment horizontal="center" vertical="center"/>
    </xf>
    <xf numFmtId="17" fontId="7" fillId="2" borderId="19" xfId="0" applyNumberFormat="1" applyFont="1" applyFill="1" applyBorder="1" applyAlignment="1">
      <alignment horizontal="center" vertical="center"/>
    </xf>
    <xf numFmtId="17" fontId="7" fillId="2" borderId="20" xfId="0" applyNumberFormat="1" applyFont="1" applyFill="1" applyBorder="1" applyAlignment="1">
      <alignment horizontal="center" vertical="center"/>
    </xf>
    <xf numFmtId="17" fontId="7" fillId="2" borderId="18" xfId="0" applyNumberFormat="1" applyFont="1" applyFill="1" applyBorder="1" applyAlignment="1">
      <alignment horizontal="center" vertical="center" wrapText="1"/>
    </xf>
    <xf numFmtId="17" fontId="7" fillId="2" borderId="19" xfId="0" applyNumberFormat="1" applyFont="1" applyFill="1" applyBorder="1" applyAlignment="1">
      <alignment horizontal="center" vertical="center" wrapText="1"/>
    </xf>
    <xf numFmtId="17" fontId="7" fillId="2" borderId="20" xfId="0" applyNumberFormat="1" applyFont="1" applyFill="1" applyBorder="1" applyAlignment="1">
      <alignment horizontal="center" vertical="center" wrapText="1"/>
    </xf>
    <xf numFmtId="0" fontId="4" fillId="2" borderId="8" xfId="2" applyFont="1" applyFill="1" applyBorder="1" applyAlignment="1">
      <alignment horizontal="center" vertical="center" wrapText="1"/>
    </xf>
    <xf numFmtId="0" fontId="4" fillId="2" borderId="21" xfId="2" applyFont="1" applyFill="1" applyBorder="1" applyAlignment="1">
      <alignment horizontal="center" vertical="center" wrapText="1"/>
    </xf>
    <xf numFmtId="0" fontId="4" fillId="2" borderId="27" xfId="2" applyFont="1" applyFill="1" applyBorder="1" applyAlignment="1">
      <alignment horizontal="center" vertical="center" wrapText="1"/>
    </xf>
    <xf numFmtId="0" fontId="4" fillId="2" borderId="28"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2" borderId="10" xfId="2" applyFont="1" applyFill="1" applyBorder="1" applyAlignment="1">
      <alignment horizontal="center" vertical="center" wrapText="1"/>
    </xf>
    <xf numFmtId="17" fontId="2" fillId="3" borderId="42" xfId="0" applyNumberFormat="1" applyFont="1" applyFill="1" applyBorder="1" applyAlignment="1">
      <alignment horizontal="center" vertical="center" wrapText="1"/>
    </xf>
    <xf numFmtId="0" fontId="4" fillId="0" borderId="0" xfId="2" applyFont="1" applyAlignment="1">
      <alignment horizontal="center" vertical="center" wrapText="1"/>
    </xf>
    <xf numFmtId="0" fontId="17" fillId="0" borderId="4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44" xfId="0" applyFont="1" applyBorder="1" applyAlignment="1">
      <alignment horizontal="center" vertical="center" wrapText="1"/>
    </xf>
    <xf numFmtId="0" fontId="11" fillId="2" borderId="43" xfId="2" applyFont="1" applyFill="1" applyBorder="1" applyAlignment="1">
      <alignment horizontal="center" vertical="center" wrapText="1"/>
    </xf>
    <xf numFmtId="0" fontId="11" fillId="2" borderId="44" xfId="2" applyFont="1" applyFill="1" applyBorder="1" applyAlignment="1">
      <alignment horizontal="center" vertical="center" wrapText="1"/>
    </xf>
    <xf numFmtId="17" fontId="12" fillId="2" borderId="18" xfId="0" applyNumberFormat="1" applyFont="1" applyFill="1" applyBorder="1" applyAlignment="1">
      <alignment horizontal="center" vertical="center"/>
    </xf>
    <xf numFmtId="17" fontId="12" fillId="2" borderId="19" xfId="0" applyNumberFormat="1" applyFont="1" applyFill="1" applyBorder="1" applyAlignment="1">
      <alignment horizontal="center" vertical="center"/>
    </xf>
    <xf numFmtId="17" fontId="12" fillId="2" borderId="20" xfId="0" applyNumberFormat="1" applyFont="1" applyFill="1" applyBorder="1" applyAlignment="1">
      <alignment horizontal="center" vertical="center"/>
    </xf>
    <xf numFmtId="0" fontId="20" fillId="4" borderId="43" xfId="0" applyFont="1" applyFill="1" applyBorder="1" applyAlignment="1">
      <alignment horizontal="center" vertical="center"/>
    </xf>
    <xf numFmtId="0" fontId="20" fillId="4" borderId="54" xfId="0" applyFont="1" applyFill="1" applyBorder="1" applyAlignment="1">
      <alignment horizontal="center" vertical="center"/>
    </xf>
    <xf numFmtId="0" fontId="20" fillId="4" borderId="44" xfId="0" applyFont="1" applyFill="1" applyBorder="1" applyAlignment="1">
      <alignment horizontal="center" vertical="center"/>
    </xf>
    <xf numFmtId="0" fontId="17" fillId="5" borderId="43"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44" xfId="0" applyFont="1" applyFill="1" applyBorder="1" applyAlignment="1">
      <alignment horizontal="center" vertical="center" wrapText="1"/>
    </xf>
    <xf numFmtId="0" fontId="17" fillId="5" borderId="43" xfId="0" applyFont="1" applyFill="1" applyBorder="1" applyAlignment="1">
      <alignment horizontal="center" vertical="center"/>
    </xf>
    <xf numFmtId="0" fontId="17" fillId="5" borderId="54" xfId="0" applyFont="1" applyFill="1" applyBorder="1" applyAlignment="1">
      <alignment horizontal="center" vertical="center"/>
    </xf>
    <xf numFmtId="0" fontId="17" fillId="5" borderId="44" xfId="0" applyFont="1" applyFill="1" applyBorder="1" applyAlignment="1">
      <alignment horizontal="center" vertical="center"/>
    </xf>
    <xf numFmtId="0" fontId="11" fillId="0" borderId="0" xfId="2" applyFont="1" applyAlignment="1">
      <alignment horizontal="center" vertical="center" wrapText="1"/>
    </xf>
    <xf numFmtId="0" fontId="11" fillId="5" borderId="43" xfId="2" applyFont="1" applyFill="1" applyBorder="1" applyAlignment="1">
      <alignment horizontal="center" vertical="center" wrapText="1"/>
    </xf>
    <xf numFmtId="0" fontId="11" fillId="5" borderId="54" xfId="2" applyFont="1" applyFill="1" applyBorder="1" applyAlignment="1">
      <alignment horizontal="center" vertical="center" wrapText="1"/>
    </xf>
    <xf numFmtId="0" fontId="11" fillId="5" borderId="44" xfId="2" applyFont="1" applyFill="1" applyBorder="1" applyAlignment="1">
      <alignment horizontal="center" vertical="center" wrapText="1"/>
    </xf>
  </cellXfs>
  <cellStyles count="6">
    <cellStyle name="Comma" xfId="1" builtinId="3"/>
    <cellStyle name="Currency 10 2 2" xfId="4" xr:uid="{D8EDC644-446E-4118-A801-D46A8CCD639C}"/>
    <cellStyle name="Normal" xfId="0" builtinId="0"/>
    <cellStyle name="Normal 330" xfId="3" xr:uid="{4E48F7CF-7338-406C-AC38-5E3EF4A15449}"/>
    <cellStyle name="Normal 7 2" xfId="2" xr:uid="{00000000-0005-0000-0000-000002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5AC52-0E11-42FF-AD84-B23F70D48A83}">
  <dimension ref="A1:R33"/>
  <sheetViews>
    <sheetView tabSelected="1" zoomScale="80" zoomScaleNormal="80" workbookViewId="0">
      <selection activeCell="J37" sqref="J37"/>
    </sheetView>
  </sheetViews>
  <sheetFormatPr defaultColWidth="8.81640625" defaultRowHeight="14.5" x14ac:dyDescent="0.35"/>
  <cols>
    <col min="5" max="5" width="14.7265625" customWidth="1"/>
    <col min="16" max="16" width="26.81640625" customWidth="1"/>
    <col min="17" max="17" width="10.453125" customWidth="1"/>
  </cols>
  <sheetData>
    <row r="1" spans="1:18" ht="25.5" thickBot="1" x14ac:dyDescent="0.55000000000000004">
      <c r="A1" s="263"/>
      <c r="B1" s="263"/>
      <c r="C1" s="263"/>
      <c r="D1" s="263"/>
      <c r="E1" s="263"/>
      <c r="F1" s="264"/>
      <c r="G1" s="264"/>
      <c r="H1" s="263"/>
      <c r="I1" s="263"/>
      <c r="J1" s="263"/>
      <c r="K1" s="263"/>
      <c r="L1" s="263"/>
      <c r="M1" s="263"/>
      <c r="N1" s="263"/>
      <c r="O1" s="263"/>
      <c r="P1" s="263"/>
      <c r="Q1" s="263"/>
      <c r="R1" s="263"/>
    </row>
    <row r="2" spans="1:18" ht="15.5" x14ac:dyDescent="0.35">
      <c r="A2" s="265"/>
      <c r="B2" s="266"/>
      <c r="C2" s="267"/>
      <c r="D2" s="267"/>
      <c r="E2" s="267"/>
      <c r="F2" s="268"/>
      <c r="G2" s="268"/>
      <c r="H2" s="269"/>
      <c r="I2" s="269"/>
      <c r="J2" s="269"/>
      <c r="K2" s="269"/>
      <c r="L2" s="269"/>
      <c r="M2" s="269"/>
      <c r="N2" s="269"/>
      <c r="O2" s="269"/>
      <c r="P2" s="269"/>
      <c r="Q2" s="270"/>
      <c r="R2" s="263"/>
    </row>
    <row r="3" spans="1:18" ht="30" x14ac:dyDescent="0.6">
      <c r="A3" s="271"/>
      <c r="B3" s="328" t="s">
        <v>95</v>
      </c>
      <c r="C3" s="329"/>
      <c r="D3" s="329"/>
      <c r="E3" s="329"/>
      <c r="F3" s="329"/>
      <c r="G3" s="329"/>
      <c r="H3" s="329"/>
      <c r="I3" s="329"/>
      <c r="J3" s="329"/>
      <c r="K3" s="329"/>
      <c r="L3" s="329"/>
      <c r="M3" s="329"/>
      <c r="N3" s="329"/>
      <c r="O3" s="329"/>
      <c r="P3" s="329"/>
      <c r="Q3" s="330"/>
      <c r="R3" s="263"/>
    </row>
    <row r="4" spans="1:18" ht="18" x14ac:dyDescent="0.4">
      <c r="A4" s="272"/>
      <c r="B4" s="273"/>
      <c r="C4" s="274"/>
      <c r="D4" s="274"/>
      <c r="E4" s="274"/>
      <c r="F4" s="275"/>
      <c r="G4" s="275"/>
      <c r="H4" s="276"/>
      <c r="I4" s="277"/>
      <c r="J4" s="277"/>
      <c r="K4" s="277"/>
      <c r="L4" s="277"/>
      <c r="M4" s="277"/>
      <c r="N4" s="277"/>
      <c r="O4" s="277"/>
      <c r="P4" s="277"/>
      <c r="Q4" s="278"/>
      <c r="R4" s="263"/>
    </row>
    <row r="5" spans="1:18" ht="23" x14ac:dyDescent="0.5">
      <c r="A5" s="272"/>
      <c r="B5" s="331" t="s">
        <v>104</v>
      </c>
      <c r="C5" s="332"/>
      <c r="D5" s="332"/>
      <c r="E5" s="332"/>
      <c r="F5" s="332"/>
      <c r="G5" s="332"/>
      <c r="H5" s="332"/>
      <c r="I5" s="332"/>
      <c r="J5" s="332"/>
      <c r="K5" s="332"/>
      <c r="L5" s="332"/>
      <c r="M5" s="332"/>
      <c r="N5" s="332"/>
      <c r="O5" s="332"/>
      <c r="P5" s="332"/>
      <c r="Q5" s="333"/>
      <c r="R5" s="263"/>
    </row>
    <row r="6" spans="1:18" ht="18" x14ac:dyDescent="0.4">
      <c r="A6" s="272"/>
      <c r="B6" s="334"/>
      <c r="C6" s="335"/>
      <c r="D6" s="335"/>
      <c r="E6" s="335"/>
      <c r="F6" s="335"/>
      <c r="G6" s="335"/>
      <c r="H6" s="335"/>
      <c r="I6" s="335"/>
      <c r="J6" s="335"/>
      <c r="K6" s="335"/>
      <c r="L6" s="335"/>
      <c r="M6" s="335"/>
      <c r="N6" s="335"/>
      <c r="O6" s="335"/>
      <c r="P6" s="335"/>
      <c r="Q6" s="336"/>
      <c r="R6" s="263"/>
    </row>
    <row r="7" spans="1:18" ht="18" x14ac:dyDescent="0.4">
      <c r="A7" s="272"/>
      <c r="B7" s="334" t="s">
        <v>96</v>
      </c>
      <c r="C7" s="335"/>
      <c r="D7" s="335"/>
      <c r="E7" s="335"/>
      <c r="F7" s="335"/>
      <c r="G7" s="335"/>
      <c r="H7" s="335"/>
      <c r="I7" s="335"/>
      <c r="J7" s="335"/>
      <c r="K7" s="335"/>
      <c r="L7" s="335"/>
      <c r="M7" s="335"/>
      <c r="N7" s="335"/>
      <c r="O7" s="335"/>
      <c r="P7" s="335"/>
      <c r="Q7" s="336"/>
      <c r="R7" s="263"/>
    </row>
    <row r="8" spans="1:18" ht="18" x14ac:dyDescent="0.4">
      <c r="A8" s="272"/>
      <c r="B8" s="279"/>
      <c r="C8" s="280"/>
      <c r="D8" s="280"/>
      <c r="E8" s="280"/>
      <c r="F8" s="274"/>
      <c r="G8" s="275"/>
      <c r="H8" s="276"/>
      <c r="I8" s="277"/>
      <c r="J8" s="277"/>
      <c r="K8" s="277"/>
      <c r="L8" s="277"/>
      <c r="M8" s="277"/>
      <c r="N8" s="277"/>
      <c r="O8" s="277"/>
      <c r="P8" s="277"/>
      <c r="Q8" s="278"/>
      <c r="R8" s="263"/>
    </row>
    <row r="9" spans="1:18" ht="15.5" x14ac:dyDescent="0.35">
      <c r="A9" s="263"/>
      <c r="B9" s="273"/>
      <c r="C9" s="337" t="s">
        <v>97</v>
      </c>
      <c r="D9" s="338"/>
      <c r="E9" s="339"/>
      <c r="F9" s="346" t="s">
        <v>105</v>
      </c>
      <c r="G9" s="347"/>
      <c r="H9" s="347"/>
      <c r="I9" s="347"/>
      <c r="J9" s="347"/>
      <c r="K9" s="347"/>
      <c r="L9" s="347"/>
      <c r="M9" s="347"/>
      <c r="N9" s="347"/>
      <c r="O9" s="348"/>
      <c r="P9" s="277"/>
      <c r="Q9" s="278"/>
      <c r="R9" s="263"/>
    </row>
    <row r="10" spans="1:18" ht="15.5" x14ac:dyDescent="0.35">
      <c r="A10" s="263"/>
      <c r="B10" s="273"/>
      <c r="C10" s="340"/>
      <c r="D10" s="341"/>
      <c r="E10" s="342"/>
      <c r="F10" s="349"/>
      <c r="G10" s="350"/>
      <c r="H10" s="350"/>
      <c r="I10" s="350"/>
      <c r="J10" s="350"/>
      <c r="K10" s="350"/>
      <c r="L10" s="350"/>
      <c r="M10" s="350"/>
      <c r="N10" s="350"/>
      <c r="O10" s="351"/>
      <c r="P10" s="277"/>
      <c r="Q10" s="278"/>
      <c r="R10" s="263"/>
    </row>
    <row r="11" spans="1:18" ht="15.5" x14ac:dyDescent="0.35">
      <c r="A11" s="263"/>
      <c r="B11" s="279"/>
      <c r="C11" s="340"/>
      <c r="D11" s="341"/>
      <c r="E11" s="342"/>
      <c r="F11" s="349"/>
      <c r="G11" s="350"/>
      <c r="H11" s="350"/>
      <c r="I11" s="350"/>
      <c r="J11" s="350"/>
      <c r="K11" s="350"/>
      <c r="L11" s="350"/>
      <c r="M11" s="350"/>
      <c r="N11" s="350"/>
      <c r="O11" s="351"/>
      <c r="P11" s="277"/>
      <c r="Q11" s="278"/>
      <c r="R11" s="263"/>
    </row>
    <row r="12" spans="1:18" ht="15.5" x14ac:dyDescent="0.35">
      <c r="A12" s="263"/>
      <c r="B12" s="279"/>
      <c r="C12" s="340"/>
      <c r="D12" s="341"/>
      <c r="E12" s="342"/>
      <c r="F12" s="349"/>
      <c r="G12" s="350"/>
      <c r="H12" s="350"/>
      <c r="I12" s="350"/>
      <c r="J12" s="350"/>
      <c r="K12" s="350"/>
      <c r="L12" s="350"/>
      <c r="M12" s="350"/>
      <c r="N12" s="350"/>
      <c r="O12" s="351"/>
      <c r="P12" s="277"/>
      <c r="Q12" s="278"/>
      <c r="R12" s="263"/>
    </row>
    <row r="13" spans="1:18" ht="15.5" x14ac:dyDescent="0.35">
      <c r="A13" s="263"/>
      <c r="B13" s="279"/>
      <c r="C13" s="343"/>
      <c r="D13" s="344"/>
      <c r="E13" s="345"/>
      <c r="F13" s="352"/>
      <c r="G13" s="353"/>
      <c r="H13" s="353"/>
      <c r="I13" s="353"/>
      <c r="J13" s="353"/>
      <c r="K13" s="353"/>
      <c r="L13" s="353"/>
      <c r="M13" s="353"/>
      <c r="N13" s="353"/>
      <c r="O13" s="354"/>
      <c r="P13" s="277"/>
      <c r="Q13" s="278"/>
      <c r="R13" s="263"/>
    </row>
    <row r="14" spans="1:18" ht="16" thickBot="1" x14ac:dyDescent="0.4">
      <c r="A14" s="263"/>
      <c r="B14" s="281"/>
      <c r="C14" s="282"/>
      <c r="D14" s="283"/>
      <c r="E14" s="283"/>
      <c r="F14" s="284"/>
      <c r="G14" s="284"/>
      <c r="H14" s="285"/>
      <c r="I14" s="285"/>
      <c r="J14" s="285"/>
      <c r="K14" s="285"/>
      <c r="L14" s="285"/>
      <c r="M14" s="285"/>
      <c r="N14" s="285"/>
      <c r="O14" s="285"/>
      <c r="P14" s="285"/>
      <c r="Q14" s="286"/>
      <c r="R14" s="263"/>
    </row>
    <row r="15" spans="1:18" ht="16" thickBot="1" x14ac:dyDescent="0.4">
      <c r="A15" s="287"/>
      <c r="B15" s="288"/>
      <c r="C15" s="289"/>
      <c r="D15" s="290"/>
      <c r="E15" s="290"/>
      <c r="F15" s="288"/>
      <c r="G15" s="288"/>
      <c r="H15" s="287"/>
      <c r="I15" s="287"/>
      <c r="J15" s="287"/>
      <c r="K15" s="287"/>
      <c r="L15" s="287"/>
      <c r="M15" s="287"/>
      <c r="N15" s="287"/>
      <c r="O15" s="287"/>
      <c r="P15" s="287"/>
      <c r="Q15" s="287"/>
      <c r="R15" s="287"/>
    </row>
    <row r="16" spans="1:18" ht="15.5" x14ac:dyDescent="0.35">
      <c r="A16" s="263"/>
      <c r="B16" s="266"/>
      <c r="C16" s="291"/>
      <c r="D16" s="292"/>
      <c r="E16" s="292"/>
      <c r="F16" s="267"/>
      <c r="G16" s="267"/>
      <c r="H16" s="269"/>
      <c r="I16" s="269"/>
      <c r="J16" s="269"/>
      <c r="K16" s="269"/>
      <c r="L16" s="269"/>
      <c r="M16" s="269"/>
      <c r="N16" s="269"/>
      <c r="O16" s="269"/>
      <c r="P16" s="269"/>
      <c r="Q16" s="270"/>
      <c r="R16" s="263"/>
    </row>
    <row r="17" spans="1:18" ht="15.5" x14ac:dyDescent="0.35">
      <c r="A17" s="263"/>
      <c r="B17" s="293"/>
      <c r="C17" s="313" t="s">
        <v>106</v>
      </c>
      <c r="D17" s="314"/>
      <c r="E17" s="314"/>
      <c r="F17" s="314"/>
      <c r="G17" s="314"/>
      <c r="H17" s="314"/>
      <c r="I17" s="314"/>
      <c r="J17" s="314"/>
      <c r="K17" s="314"/>
      <c r="L17" s="314"/>
      <c r="M17" s="314"/>
      <c r="N17" s="314"/>
      <c r="O17" s="314"/>
      <c r="P17" s="315"/>
      <c r="Q17" s="278"/>
      <c r="R17" s="263"/>
    </row>
    <row r="18" spans="1:18" ht="15.5" x14ac:dyDescent="0.35">
      <c r="A18" s="263"/>
      <c r="B18" s="293"/>
      <c r="C18" s="316"/>
      <c r="D18" s="316"/>
      <c r="E18" s="316"/>
      <c r="F18" s="316"/>
      <c r="G18" s="316"/>
      <c r="H18" s="316"/>
      <c r="I18" s="316"/>
      <c r="J18" s="316"/>
      <c r="K18" s="316"/>
      <c r="L18" s="316"/>
      <c r="M18" s="316"/>
      <c r="N18" s="316"/>
      <c r="O18" s="316"/>
      <c r="P18" s="317"/>
      <c r="Q18" s="278"/>
      <c r="R18" s="263"/>
    </row>
    <row r="19" spans="1:18" ht="15.5" x14ac:dyDescent="0.35">
      <c r="A19" s="263"/>
      <c r="B19" s="293"/>
      <c r="C19" s="318"/>
      <c r="D19" s="318"/>
      <c r="E19" s="318"/>
      <c r="F19" s="318"/>
      <c r="G19" s="318"/>
      <c r="H19" s="318"/>
      <c r="I19" s="318"/>
      <c r="J19" s="318"/>
      <c r="K19" s="318"/>
      <c r="L19" s="318"/>
      <c r="M19" s="318"/>
      <c r="N19" s="318"/>
      <c r="O19" s="318"/>
      <c r="P19" s="319"/>
      <c r="Q19" s="278"/>
      <c r="R19" s="263"/>
    </row>
    <row r="20" spans="1:18" ht="16" thickBot="1" x14ac:dyDescent="0.4">
      <c r="A20" s="263"/>
      <c r="B20" s="281"/>
      <c r="C20" s="282"/>
      <c r="D20" s="283"/>
      <c r="E20" s="283"/>
      <c r="F20" s="284"/>
      <c r="G20" s="284"/>
      <c r="H20" s="285"/>
      <c r="I20" s="285"/>
      <c r="J20" s="285"/>
      <c r="K20" s="285"/>
      <c r="L20" s="285"/>
      <c r="M20" s="285"/>
      <c r="N20" s="285"/>
      <c r="O20" s="285"/>
      <c r="P20" s="285"/>
      <c r="Q20" s="286"/>
      <c r="R20" s="263"/>
    </row>
    <row r="21" spans="1:18" ht="15.5" x14ac:dyDescent="0.35">
      <c r="A21" s="294"/>
      <c r="B21" s="294"/>
      <c r="C21" s="295"/>
      <c r="D21" s="296"/>
      <c r="E21" s="296"/>
      <c r="F21" s="294"/>
      <c r="G21" s="294"/>
      <c r="H21" s="294"/>
      <c r="I21" s="294"/>
      <c r="J21" s="294"/>
      <c r="K21" s="294"/>
      <c r="L21" s="294"/>
      <c r="M21" s="294"/>
      <c r="N21" s="294"/>
      <c r="O21" s="294"/>
      <c r="P21" s="294"/>
      <c r="Q21" s="294"/>
      <c r="R21" s="294"/>
    </row>
    <row r="22" spans="1:18" ht="16" thickBot="1" x14ac:dyDescent="0.4">
      <c r="A22" s="287"/>
      <c r="B22" s="288"/>
      <c r="C22" s="289"/>
      <c r="D22" s="290"/>
      <c r="E22" s="290"/>
      <c r="F22" s="288"/>
      <c r="G22" s="288"/>
      <c r="H22" s="287"/>
      <c r="I22" s="287"/>
      <c r="J22" s="287"/>
      <c r="K22" s="287"/>
      <c r="L22" s="287"/>
      <c r="M22" s="287"/>
      <c r="N22" s="287"/>
      <c r="O22" s="287"/>
      <c r="P22" s="287"/>
      <c r="Q22" s="287"/>
      <c r="R22" s="287"/>
    </row>
    <row r="23" spans="1:18" ht="15.5" x14ac:dyDescent="0.35">
      <c r="A23" s="287"/>
      <c r="B23" s="266"/>
      <c r="C23" s="291"/>
      <c r="D23" s="292"/>
      <c r="E23" s="292"/>
      <c r="F23" s="267"/>
      <c r="G23" s="267"/>
      <c r="H23" s="267"/>
      <c r="I23" s="267"/>
      <c r="J23" s="267"/>
      <c r="K23" s="267"/>
      <c r="L23" s="267"/>
      <c r="M23" s="267"/>
      <c r="N23" s="267"/>
      <c r="O23" s="267"/>
      <c r="P23" s="267"/>
      <c r="Q23" s="297"/>
      <c r="R23" s="287"/>
    </row>
    <row r="24" spans="1:18" ht="15.5" x14ac:dyDescent="0.35">
      <c r="A24" s="287"/>
      <c r="B24" s="320" t="s">
        <v>98</v>
      </c>
      <c r="C24" s="321"/>
      <c r="D24" s="321"/>
      <c r="E24" s="321"/>
      <c r="F24" s="321"/>
      <c r="G24" s="321"/>
      <c r="H24" s="321"/>
      <c r="I24" s="321"/>
      <c r="J24" s="321"/>
      <c r="K24" s="321"/>
      <c r="L24" s="321"/>
      <c r="M24" s="321"/>
      <c r="N24" s="321"/>
      <c r="O24" s="321"/>
      <c r="P24" s="321"/>
      <c r="Q24" s="322"/>
      <c r="R24" s="263"/>
    </row>
    <row r="25" spans="1:18" ht="15.5" x14ac:dyDescent="0.35">
      <c r="A25" s="287"/>
      <c r="B25" s="320"/>
      <c r="C25" s="321"/>
      <c r="D25" s="321"/>
      <c r="E25" s="321"/>
      <c r="F25" s="321"/>
      <c r="G25" s="321"/>
      <c r="H25" s="321"/>
      <c r="I25" s="321"/>
      <c r="J25" s="321"/>
      <c r="K25" s="321"/>
      <c r="L25" s="321"/>
      <c r="M25" s="321"/>
      <c r="N25" s="321"/>
      <c r="O25" s="321"/>
      <c r="P25" s="321"/>
      <c r="Q25" s="322"/>
      <c r="R25" s="263"/>
    </row>
    <row r="26" spans="1:18" ht="18" x14ac:dyDescent="0.4">
      <c r="A26" s="287"/>
      <c r="B26" s="298"/>
      <c r="C26" s="299"/>
      <c r="D26" s="299"/>
      <c r="E26" s="299"/>
      <c r="F26" s="299"/>
      <c r="G26" s="299"/>
      <c r="H26" s="299"/>
      <c r="I26" s="299"/>
      <c r="J26" s="299"/>
      <c r="K26" s="299"/>
      <c r="L26" s="299"/>
      <c r="M26" s="299"/>
      <c r="N26" s="299"/>
      <c r="O26" s="299"/>
      <c r="P26" s="299"/>
      <c r="Q26" s="300"/>
      <c r="R26" s="263"/>
    </row>
    <row r="27" spans="1:18" ht="15.5" x14ac:dyDescent="0.35">
      <c r="A27" s="287"/>
      <c r="B27" s="279"/>
      <c r="C27" s="280"/>
      <c r="D27" s="280"/>
      <c r="E27" s="301" t="s">
        <v>99</v>
      </c>
      <c r="F27" s="323" t="s">
        <v>100</v>
      </c>
      <c r="G27" s="308"/>
      <c r="H27" s="308"/>
      <c r="I27" s="323" t="s">
        <v>101</v>
      </c>
      <c r="J27" s="308"/>
      <c r="K27" s="324" t="s">
        <v>102</v>
      </c>
      <c r="L27" s="325"/>
      <c r="M27" s="325"/>
      <c r="N27" s="325"/>
      <c r="O27" s="325"/>
      <c r="P27" s="326"/>
      <c r="Q27" s="302"/>
      <c r="R27" s="263"/>
    </row>
    <row r="28" spans="1:18" ht="15.5" x14ac:dyDescent="0.35">
      <c r="A28" s="287"/>
      <c r="B28" s="279"/>
      <c r="C28" s="280"/>
      <c r="D28" s="280"/>
      <c r="E28" s="303" t="s">
        <v>103</v>
      </c>
      <c r="F28" s="309" t="s">
        <v>107</v>
      </c>
      <c r="G28" s="327"/>
      <c r="H28" s="327"/>
      <c r="I28" s="309" t="s">
        <v>95</v>
      </c>
      <c r="J28" s="308"/>
      <c r="K28" s="310" t="s">
        <v>108</v>
      </c>
      <c r="L28" s="311"/>
      <c r="M28" s="311"/>
      <c r="N28" s="311"/>
      <c r="O28" s="311"/>
      <c r="P28" s="312"/>
      <c r="Q28" s="302"/>
      <c r="R28" s="263"/>
    </row>
    <row r="29" spans="1:18" ht="15.5" x14ac:dyDescent="0.35">
      <c r="A29" s="287"/>
      <c r="B29" s="279"/>
      <c r="C29" s="280"/>
      <c r="D29" s="280"/>
      <c r="E29" s="303"/>
      <c r="F29" s="307"/>
      <c r="G29" s="308"/>
      <c r="H29" s="308"/>
      <c r="I29" s="309"/>
      <c r="J29" s="308"/>
      <c r="K29" s="310"/>
      <c r="L29" s="311"/>
      <c r="M29" s="311"/>
      <c r="N29" s="311"/>
      <c r="O29" s="311"/>
      <c r="P29" s="312"/>
      <c r="Q29" s="302"/>
      <c r="R29" s="263"/>
    </row>
    <row r="30" spans="1:18" ht="15.5" x14ac:dyDescent="0.35">
      <c r="A30" s="287"/>
      <c r="B30" s="279"/>
      <c r="C30" s="280"/>
      <c r="D30" s="304"/>
      <c r="E30" s="303"/>
      <c r="F30" s="307"/>
      <c r="G30" s="308"/>
      <c r="H30" s="308"/>
      <c r="I30" s="309"/>
      <c r="J30" s="308"/>
      <c r="K30" s="310"/>
      <c r="L30" s="311"/>
      <c r="M30" s="311"/>
      <c r="N30" s="311"/>
      <c r="O30" s="311"/>
      <c r="P30" s="312"/>
      <c r="Q30" s="302"/>
      <c r="R30" s="263"/>
    </row>
    <row r="31" spans="1:18" ht="15.5" x14ac:dyDescent="0.35">
      <c r="A31" s="287"/>
      <c r="B31" s="279"/>
      <c r="C31" s="280"/>
      <c r="D31" s="304"/>
      <c r="E31" s="303"/>
      <c r="F31" s="307"/>
      <c r="G31" s="308"/>
      <c r="H31" s="308"/>
      <c r="I31" s="309"/>
      <c r="J31" s="308"/>
      <c r="K31" s="310"/>
      <c r="L31" s="311"/>
      <c r="M31" s="311"/>
      <c r="N31" s="311"/>
      <c r="O31" s="311"/>
      <c r="P31" s="312"/>
      <c r="Q31" s="302"/>
      <c r="R31" s="263"/>
    </row>
    <row r="32" spans="1:18" ht="15.5" x14ac:dyDescent="0.35">
      <c r="A32" s="287"/>
      <c r="B32" s="279"/>
      <c r="C32" s="280"/>
      <c r="D32" s="304"/>
      <c r="E32" s="303"/>
      <c r="F32" s="307"/>
      <c r="G32" s="308"/>
      <c r="H32" s="308"/>
      <c r="I32" s="309"/>
      <c r="J32" s="308"/>
      <c r="K32" s="310"/>
      <c r="L32" s="311"/>
      <c r="M32" s="311"/>
      <c r="N32" s="311"/>
      <c r="O32" s="311"/>
      <c r="P32" s="312"/>
      <c r="Q32" s="302"/>
      <c r="R32" s="263"/>
    </row>
    <row r="33" spans="1:18" ht="16" thickBot="1" x14ac:dyDescent="0.4">
      <c r="A33" s="287"/>
      <c r="B33" s="281"/>
      <c r="C33" s="305"/>
      <c r="D33" s="305"/>
      <c r="E33" s="305"/>
      <c r="F33" s="305"/>
      <c r="G33" s="305"/>
      <c r="H33" s="305"/>
      <c r="I33" s="305"/>
      <c r="J33" s="305"/>
      <c r="K33" s="305"/>
      <c r="L33" s="305"/>
      <c r="M33" s="305"/>
      <c r="N33" s="284"/>
      <c r="O33" s="284"/>
      <c r="P33" s="284"/>
      <c r="Q33" s="306"/>
      <c r="R33" s="263"/>
    </row>
  </sheetData>
  <mergeCells count="26">
    <mergeCell ref="F28:H28"/>
    <mergeCell ref="I28:J28"/>
    <mergeCell ref="K28:P28"/>
    <mergeCell ref="B3:Q3"/>
    <mergeCell ref="B5:Q5"/>
    <mergeCell ref="B6:Q6"/>
    <mergeCell ref="B7:Q7"/>
    <mergeCell ref="C9:E13"/>
    <mergeCell ref="F9:O13"/>
    <mergeCell ref="C17:P19"/>
    <mergeCell ref="B24:Q25"/>
    <mergeCell ref="F27:H27"/>
    <mergeCell ref="I27:J27"/>
    <mergeCell ref="K27:P27"/>
    <mergeCell ref="F29:H29"/>
    <mergeCell ref="I29:J29"/>
    <mergeCell ref="K29:P29"/>
    <mergeCell ref="F30:H30"/>
    <mergeCell ref="I30:J30"/>
    <mergeCell ref="K30:P30"/>
    <mergeCell ref="F31:H31"/>
    <mergeCell ref="I31:J31"/>
    <mergeCell ref="K31:P31"/>
    <mergeCell ref="F32:H32"/>
    <mergeCell ref="I32:J32"/>
    <mergeCell ref="K32:P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53"/>
  <sheetViews>
    <sheetView zoomScale="75" zoomScaleNormal="75" workbookViewId="0">
      <pane xSplit="2" ySplit="2" topLeftCell="CN3" activePane="bottomRight" state="frozen"/>
      <selection pane="topRight" activeCell="C1" sqref="C1"/>
      <selection pane="bottomLeft" activeCell="A3" sqref="A3"/>
      <selection pane="bottomRight" activeCell="C1" sqref="C1:N1"/>
    </sheetView>
  </sheetViews>
  <sheetFormatPr defaultColWidth="8.7265625" defaultRowHeight="18" customHeight="1" x14ac:dyDescent="0.35"/>
  <cols>
    <col min="1" max="2" width="25.54296875" style="1" customWidth="1"/>
    <col min="3" max="3" width="16.453125" style="1" bestFit="1" customWidth="1"/>
    <col min="4" max="4" width="19.7265625" style="1" bestFit="1" customWidth="1"/>
    <col min="5" max="5" width="15.54296875" style="1" customWidth="1"/>
    <col min="6" max="6" width="16.453125" style="1" bestFit="1" customWidth="1"/>
    <col min="7" max="15" width="15.54296875" style="1" customWidth="1"/>
    <col min="16" max="17" width="16.90625" style="1" bestFit="1" customWidth="1"/>
    <col min="18" max="21" width="15.54296875" style="1" customWidth="1"/>
    <col min="22" max="22" width="16.90625" style="1" bestFit="1" customWidth="1"/>
    <col min="23" max="99" width="15.54296875" style="1" customWidth="1"/>
    <col min="100" max="100" width="8.7265625" style="1"/>
    <col min="101" max="101" width="15.54296875" style="1" customWidth="1"/>
    <col min="102" max="16384" width="8.7265625" style="1"/>
  </cols>
  <sheetData>
    <row r="1" spans="1:101" ht="29" customHeight="1" x14ac:dyDescent="0.35">
      <c r="A1" s="369" t="s">
        <v>0</v>
      </c>
      <c r="B1" s="371" t="s">
        <v>1</v>
      </c>
      <c r="C1" s="357" t="s">
        <v>20</v>
      </c>
      <c r="D1" s="358"/>
      <c r="E1" s="358"/>
      <c r="F1" s="358"/>
      <c r="G1" s="358"/>
      <c r="H1" s="358"/>
      <c r="I1" s="358"/>
      <c r="J1" s="358"/>
      <c r="K1" s="358"/>
      <c r="L1" s="358"/>
      <c r="M1" s="358"/>
      <c r="N1" s="359"/>
      <c r="O1" s="360" t="s">
        <v>12</v>
      </c>
      <c r="P1" s="361"/>
      <c r="Q1" s="361"/>
      <c r="R1" s="361"/>
      <c r="S1" s="361"/>
      <c r="T1" s="361"/>
      <c r="U1" s="361"/>
      <c r="V1" s="361"/>
      <c r="W1" s="361"/>
      <c r="X1" s="361"/>
      <c r="Y1" s="361"/>
      <c r="Z1" s="361"/>
      <c r="AA1" s="361"/>
      <c r="AB1" s="361"/>
      <c r="AC1" s="361"/>
      <c r="AD1" s="361"/>
      <c r="AE1" s="361"/>
      <c r="AF1" s="361"/>
      <c r="AG1" s="361"/>
      <c r="AH1" s="361"/>
      <c r="AI1" s="361"/>
      <c r="AJ1" s="361"/>
      <c r="AK1" s="361"/>
      <c r="AL1" s="362"/>
      <c r="AM1" s="357" t="s">
        <v>13</v>
      </c>
      <c r="AN1" s="358"/>
      <c r="AO1" s="358"/>
      <c r="AP1" s="358"/>
      <c r="AQ1" s="358"/>
      <c r="AR1" s="358"/>
      <c r="AS1" s="358"/>
      <c r="AT1" s="358"/>
      <c r="AU1" s="358"/>
      <c r="AV1" s="358"/>
      <c r="AW1" s="358"/>
      <c r="AX1" s="358"/>
      <c r="AY1" s="358"/>
      <c r="AZ1" s="358"/>
      <c r="BA1" s="358"/>
      <c r="BB1" s="358"/>
      <c r="BC1" s="358"/>
      <c r="BD1" s="358"/>
      <c r="BE1" s="358"/>
      <c r="BF1" s="358"/>
      <c r="BG1" s="358"/>
      <c r="BH1" s="358"/>
      <c r="BI1" s="358"/>
      <c r="BJ1" s="359"/>
      <c r="BK1" s="360" t="s">
        <v>21</v>
      </c>
      <c r="BL1" s="361"/>
      <c r="BM1" s="361"/>
      <c r="BN1" s="361"/>
      <c r="BO1" s="361"/>
      <c r="BP1" s="361"/>
      <c r="BQ1" s="361"/>
      <c r="BR1" s="361"/>
      <c r="BS1" s="361"/>
      <c r="BT1" s="361"/>
      <c r="BU1" s="361"/>
      <c r="BV1" s="362"/>
      <c r="BW1" s="357" t="s">
        <v>15</v>
      </c>
      <c r="BX1" s="358"/>
      <c r="BY1" s="358"/>
      <c r="BZ1" s="358"/>
      <c r="CA1" s="358"/>
      <c r="CB1" s="358"/>
      <c r="CC1" s="358"/>
      <c r="CD1" s="358"/>
      <c r="CE1" s="358"/>
      <c r="CF1" s="358"/>
      <c r="CG1" s="358"/>
      <c r="CH1" s="359"/>
      <c r="CI1" s="366" t="s">
        <v>16</v>
      </c>
      <c r="CJ1" s="367"/>
      <c r="CK1" s="367"/>
      <c r="CL1" s="367"/>
      <c r="CM1" s="367"/>
      <c r="CN1" s="367"/>
      <c r="CO1" s="367"/>
      <c r="CP1" s="367"/>
      <c r="CQ1" s="367"/>
      <c r="CR1" s="367"/>
      <c r="CS1" s="367"/>
      <c r="CT1" s="368"/>
      <c r="CU1" s="53" t="s">
        <v>16</v>
      </c>
      <c r="CW1" s="355" t="s">
        <v>18</v>
      </c>
    </row>
    <row r="2" spans="1:101" ht="15" thickBot="1" x14ac:dyDescent="0.4">
      <c r="A2" s="370"/>
      <c r="B2" s="372"/>
      <c r="C2" s="30" t="s">
        <v>26</v>
      </c>
      <c r="D2" s="31" t="s">
        <v>27</v>
      </c>
      <c r="E2" s="31" t="s">
        <v>28</v>
      </c>
      <c r="F2" s="38" t="s">
        <v>22</v>
      </c>
      <c r="G2" s="38" t="s">
        <v>23</v>
      </c>
      <c r="H2" s="38" t="s">
        <v>24</v>
      </c>
      <c r="I2" s="38" t="s">
        <v>25</v>
      </c>
      <c r="J2" s="38" t="s">
        <v>29</v>
      </c>
      <c r="K2" s="38" t="s">
        <v>30</v>
      </c>
      <c r="L2" s="38" t="s">
        <v>31</v>
      </c>
      <c r="M2" s="38" t="s">
        <v>32</v>
      </c>
      <c r="N2" s="32" t="s">
        <v>33</v>
      </c>
      <c r="O2" s="36" t="s">
        <v>26</v>
      </c>
      <c r="P2" s="37"/>
      <c r="Q2" s="37" t="s">
        <v>27</v>
      </c>
      <c r="R2" s="41"/>
      <c r="S2" s="37" t="s">
        <v>28</v>
      </c>
      <c r="T2" s="37"/>
      <c r="U2" s="37" t="s">
        <v>22</v>
      </c>
      <c r="V2" s="41"/>
      <c r="W2" s="41" t="s">
        <v>23</v>
      </c>
      <c r="X2" s="41"/>
      <c r="Y2" s="41" t="s">
        <v>24</v>
      </c>
      <c r="Z2" s="41"/>
      <c r="AA2" s="41" t="s">
        <v>25</v>
      </c>
      <c r="AB2" s="41"/>
      <c r="AC2" s="41" t="s">
        <v>29</v>
      </c>
      <c r="AD2" s="41"/>
      <c r="AE2" s="41" t="s">
        <v>30</v>
      </c>
      <c r="AF2" s="41"/>
      <c r="AG2" s="41" t="s">
        <v>31</v>
      </c>
      <c r="AH2" s="41"/>
      <c r="AI2" s="41" t="s">
        <v>32</v>
      </c>
      <c r="AJ2" s="41"/>
      <c r="AK2" s="41" t="s">
        <v>33</v>
      </c>
      <c r="AL2" s="49"/>
      <c r="AM2" s="30" t="s">
        <v>26</v>
      </c>
      <c r="AN2" s="31"/>
      <c r="AO2" s="31" t="s">
        <v>27</v>
      </c>
      <c r="AP2" s="38"/>
      <c r="AQ2" s="31" t="s">
        <v>28</v>
      </c>
      <c r="AR2" s="31"/>
      <c r="AS2" s="31" t="s">
        <v>22</v>
      </c>
      <c r="AT2" s="38"/>
      <c r="AU2" s="38" t="s">
        <v>23</v>
      </c>
      <c r="AV2" s="38"/>
      <c r="AW2" s="38" t="s">
        <v>24</v>
      </c>
      <c r="AX2" s="38"/>
      <c r="AY2" s="38" t="s">
        <v>25</v>
      </c>
      <c r="AZ2" s="38"/>
      <c r="BA2" s="38" t="s">
        <v>29</v>
      </c>
      <c r="BB2" s="38"/>
      <c r="BC2" s="38" t="s">
        <v>30</v>
      </c>
      <c r="BD2" s="38"/>
      <c r="BE2" s="38" t="s">
        <v>31</v>
      </c>
      <c r="BF2" s="38"/>
      <c r="BG2" s="38" t="s">
        <v>32</v>
      </c>
      <c r="BH2" s="38"/>
      <c r="BI2" s="38" t="s">
        <v>33</v>
      </c>
      <c r="BJ2" s="32"/>
      <c r="BK2" s="36" t="s">
        <v>26</v>
      </c>
      <c r="BL2" s="37" t="s">
        <v>27</v>
      </c>
      <c r="BM2" s="37" t="s">
        <v>28</v>
      </c>
      <c r="BN2" s="41" t="s">
        <v>22</v>
      </c>
      <c r="BO2" s="41" t="s">
        <v>23</v>
      </c>
      <c r="BP2" s="41" t="s">
        <v>24</v>
      </c>
      <c r="BQ2" s="41" t="s">
        <v>25</v>
      </c>
      <c r="BR2" s="41" t="s">
        <v>29</v>
      </c>
      <c r="BS2" s="41" t="s">
        <v>30</v>
      </c>
      <c r="BT2" s="41" t="s">
        <v>31</v>
      </c>
      <c r="BU2" s="41" t="s">
        <v>32</v>
      </c>
      <c r="BV2" s="49" t="s">
        <v>33</v>
      </c>
      <c r="BW2" s="30" t="s">
        <v>26</v>
      </c>
      <c r="BX2" s="31" t="s">
        <v>27</v>
      </c>
      <c r="BY2" s="31" t="s">
        <v>28</v>
      </c>
      <c r="BZ2" s="38" t="s">
        <v>22</v>
      </c>
      <c r="CA2" s="38" t="s">
        <v>23</v>
      </c>
      <c r="CB2" s="38" t="s">
        <v>24</v>
      </c>
      <c r="CC2" s="38" t="s">
        <v>25</v>
      </c>
      <c r="CD2" s="38" t="s">
        <v>29</v>
      </c>
      <c r="CE2" s="38" t="s">
        <v>30</v>
      </c>
      <c r="CF2" s="38" t="s">
        <v>31</v>
      </c>
      <c r="CG2" s="38" t="s">
        <v>32</v>
      </c>
      <c r="CH2" s="32" t="s">
        <v>33</v>
      </c>
      <c r="CI2" s="50" t="s">
        <v>26</v>
      </c>
      <c r="CJ2" s="39" t="s">
        <v>27</v>
      </c>
      <c r="CK2" s="39" t="s">
        <v>28</v>
      </c>
      <c r="CL2" s="66" t="s">
        <v>22</v>
      </c>
      <c r="CM2" s="66" t="s">
        <v>23</v>
      </c>
      <c r="CN2" s="66" t="s">
        <v>24</v>
      </c>
      <c r="CO2" s="66" t="s">
        <v>25</v>
      </c>
      <c r="CP2" s="66" t="s">
        <v>29</v>
      </c>
      <c r="CQ2" s="66" t="s">
        <v>30</v>
      </c>
      <c r="CR2" s="66" t="s">
        <v>31</v>
      </c>
      <c r="CS2" s="66" t="s">
        <v>32</v>
      </c>
      <c r="CT2" s="52" t="s">
        <v>33</v>
      </c>
      <c r="CU2" s="54" t="s">
        <v>17</v>
      </c>
      <c r="CW2" s="356"/>
    </row>
    <row r="3" spans="1:101" ht="18" customHeight="1" x14ac:dyDescent="0.35">
      <c r="A3" s="40">
        <v>1</v>
      </c>
      <c r="B3" s="2" t="s">
        <v>3</v>
      </c>
      <c r="C3" s="10">
        <v>0</v>
      </c>
      <c r="D3" s="3">
        <v>0</v>
      </c>
      <c r="E3" s="28">
        <v>0</v>
      </c>
      <c r="F3" s="98">
        <v>0</v>
      </c>
      <c r="G3" s="3">
        <v>0</v>
      </c>
      <c r="H3" s="3">
        <v>0</v>
      </c>
      <c r="I3" s="28">
        <v>0</v>
      </c>
      <c r="J3" s="98">
        <v>0</v>
      </c>
      <c r="K3" s="3">
        <v>0</v>
      </c>
      <c r="L3" s="3">
        <v>0</v>
      </c>
      <c r="M3" s="28">
        <v>0</v>
      </c>
      <c r="N3" s="98">
        <v>0</v>
      </c>
      <c r="O3" s="90">
        <v>1</v>
      </c>
      <c r="P3" s="80">
        <f>C3*O3</f>
        <v>0</v>
      </c>
      <c r="Q3" s="69">
        <v>1</v>
      </c>
      <c r="R3" s="81">
        <f>D3*Q3</f>
        <v>0</v>
      </c>
      <c r="S3" s="69">
        <v>1</v>
      </c>
      <c r="T3" s="28">
        <f>E3*S3</f>
        <v>0</v>
      </c>
      <c r="U3" s="69">
        <v>1</v>
      </c>
      <c r="V3" s="104">
        <f>F3*U3</f>
        <v>0</v>
      </c>
      <c r="W3" s="69">
        <v>1</v>
      </c>
      <c r="X3" s="104">
        <f>G3*W3</f>
        <v>0</v>
      </c>
      <c r="Y3" s="69">
        <v>1</v>
      </c>
      <c r="Z3" s="104">
        <f>H3*Y3</f>
        <v>0</v>
      </c>
      <c r="AA3" s="69">
        <v>1</v>
      </c>
      <c r="AB3" s="104">
        <f>I3*AA3</f>
        <v>0</v>
      </c>
      <c r="AC3" s="69">
        <v>1</v>
      </c>
      <c r="AD3" s="104">
        <f>J3*AC3</f>
        <v>0</v>
      </c>
      <c r="AE3" s="69">
        <v>1</v>
      </c>
      <c r="AF3" s="104">
        <f>K3*AE3</f>
        <v>0</v>
      </c>
      <c r="AG3" s="69">
        <v>1</v>
      </c>
      <c r="AH3" s="104">
        <f>L3*AG3</f>
        <v>0</v>
      </c>
      <c r="AI3" s="69">
        <v>1</v>
      </c>
      <c r="AJ3" s="104">
        <f>M3*AI3</f>
        <v>0</v>
      </c>
      <c r="AK3" s="69">
        <v>1</v>
      </c>
      <c r="AL3" s="42">
        <f>N3*AK3</f>
        <v>0</v>
      </c>
      <c r="AM3" s="90">
        <v>1.087192633887214</v>
      </c>
      <c r="AN3" s="80">
        <f>P3*AM3</f>
        <v>0</v>
      </c>
      <c r="AO3" s="69">
        <v>1.087192633887214</v>
      </c>
      <c r="AP3" s="81">
        <f>R3*AO3</f>
        <v>0</v>
      </c>
      <c r="AQ3" s="69">
        <v>1.087192633887214</v>
      </c>
      <c r="AR3" s="28">
        <f>T3*AQ3</f>
        <v>0</v>
      </c>
      <c r="AS3" s="69">
        <v>1.087192633887214</v>
      </c>
      <c r="AT3" s="86">
        <f>V3*AS3</f>
        <v>0</v>
      </c>
      <c r="AU3" s="69">
        <v>1.087192633887214</v>
      </c>
      <c r="AV3" s="81">
        <f t="shared" ref="AV3:AV29" si="0">X3*AU3</f>
        <v>0</v>
      </c>
      <c r="AW3" s="69">
        <v>1.087192633887214</v>
      </c>
      <c r="AX3" s="28">
        <f t="shared" ref="AX3:AX29" si="1">Z3*AW3</f>
        <v>0</v>
      </c>
      <c r="AY3" s="69">
        <v>1.087192633887214</v>
      </c>
      <c r="AZ3" s="86">
        <f t="shared" ref="AZ3:AZ29" si="2">AB3*AY3</f>
        <v>0</v>
      </c>
      <c r="BA3" s="69">
        <v>1.087192633887214</v>
      </c>
      <c r="BB3" s="81">
        <f t="shared" ref="BB3:BB29" si="3">AD3*BA3</f>
        <v>0</v>
      </c>
      <c r="BC3" s="69">
        <v>1.087192633887214</v>
      </c>
      <c r="BD3" s="28">
        <f t="shared" ref="BD3:BD29" si="4">AF3*BC3</f>
        <v>0</v>
      </c>
      <c r="BE3" s="69">
        <v>1.087192633887214</v>
      </c>
      <c r="BF3" s="86">
        <f t="shared" ref="BF3:BF29" si="5">AH3*BE3</f>
        <v>0</v>
      </c>
      <c r="BG3" s="69">
        <v>1.087192633887214</v>
      </c>
      <c r="BH3" s="81">
        <f t="shared" ref="BH3:BJ29" si="6">AJ3*BG3</f>
        <v>0</v>
      </c>
      <c r="BI3" s="69">
        <v>1.087192633887214</v>
      </c>
      <c r="BJ3" s="81">
        <f t="shared" si="6"/>
        <v>0</v>
      </c>
      <c r="BK3" s="34">
        <v>0</v>
      </c>
      <c r="BL3" s="33">
        <v>0</v>
      </c>
      <c r="BM3" s="33">
        <v>0</v>
      </c>
      <c r="BN3" s="109">
        <v>0</v>
      </c>
      <c r="BO3" s="109">
        <v>0</v>
      </c>
      <c r="BP3" s="109">
        <v>0</v>
      </c>
      <c r="BQ3" s="109">
        <v>0</v>
      </c>
      <c r="BR3" s="109">
        <v>0</v>
      </c>
      <c r="BS3" s="109">
        <v>0</v>
      </c>
      <c r="BT3" s="109">
        <v>0</v>
      </c>
      <c r="BU3" s="109">
        <v>0</v>
      </c>
      <c r="BV3" s="59">
        <v>0</v>
      </c>
      <c r="BW3" s="34">
        <v>0</v>
      </c>
      <c r="BX3" s="33">
        <v>0</v>
      </c>
      <c r="BY3" s="33">
        <v>0</v>
      </c>
      <c r="BZ3" s="33">
        <v>0</v>
      </c>
      <c r="CA3" s="33">
        <v>0</v>
      </c>
      <c r="CB3" s="33">
        <v>0</v>
      </c>
      <c r="CC3" s="33">
        <v>0</v>
      </c>
      <c r="CD3" s="33">
        <v>0</v>
      </c>
      <c r="CE3" s="33">
        <v>0</v>
      </c>
      <c r="CF3" s="33">
        <v>0</v>
      </c>
      <c r="CG3" s="33">
        <v>0</v>
      </c>
      <c r="CH3" s="59">
        <v>0</v>
      </c>
      <c r="CI3" s="34">
        <f t="shared" ref="CI3:CI29" si="7">MAX(AN3,BK3,BW3)</f>
        <v>0</v>
      </c>
      <c r="CJ3" s="33">
        <f t="shared" ref="CJ3:CJ29" si="8">MAX(AP3,BL3,BX3)</f>
        <v>0</v>
      </c>
      <c r="CK3" s="33">
        <f t="shared" ref="CK3:CK29" si="9">MAX(AR3,BM3,BY3)</f>
        <v>0</v>
      </c>
      <c r="CL3" s="113">
        <f>MAX(AT3,BN3,BZ3)</f>
        <v>0</v>
      </c>
      <c r="CM3" s="112">
        <f>MAX(AV3,BO3,CA3)</f>
        <v>0</v>
      </c>
      <c r="CN3" s="112">
        <f>MAX(AX3,BP3,CB3)</f>
        <v>0</v>
      </c>
      <c r="CO3" s="112">
        <f>MAX(AZ3,BQ3,CC3)</f>
        <v>0</v>
      </c>
      <c r="CP3" s="114">
        <f>MAX(BB3,BR3,CD3)</f>
        <v>0</v>
      </c>
      <c r="CQ3" s="112">
        <f>MAX(BD3,BS3,CE3)</f>
        <v>0</v>
      </c>
      <c r="CR3" s="33">
        <f>MAX(BF3,BT3,CF3)</f>
        <v>0</v>
      </c>
      <c r="CS3" s="33">
        <f>MAX(BH3,BU3,CG3)</f>
        <v>0</v>
      </c>
      <c r="CT3" s="115">
        <f>MAX(BJ3,BV3,CH3)</f>
        <v>0</v>
      </c>
      <c r="CU3" s="85">
        <f>SUM((CI3*31)+(CJ3*30)+(CK3*31)+(CL3*31)+(CM3*28)+(CN3*31)+(CO3*30)+(CP3*31)+(CQ3*30)+(CR3*31)+(CS3*31)+(CT3*30))/365</f>
        <v>0</v>
      </c>
      <c r="CW3" s="85">
        <f>CU3</f>
        <v>0</v>
      </c>
    </row>
    <row r="4" spans="1:101" ht="18" customHeight="1" x14ac:dyDescent="0.35">
      <c r="A4" s="5">
        <v>2</v>
      </c>
      <c r="B4" s="2" t="s">
        <v>4</v>
      </c>
      <c r="C4" s="10">
        <v>36698958.573909685</v>
      </c>
      <c r="D4" s="3">
        <v>188382947.72242001</v>
      </c>
      <c r="E4" s="28">
        <v>316791529.77737421</v>
      </c>
      <c r="F4" s="98">
        <v>376868664.19584519</v>
      </c>
      <c r="G4" s="3">
        <v>289679549.16143572</v>
      </c>
      <c r="H4" s="3">
        <v>161344437.70677418</v>
      </c>
      <c r="I4" s="28">
        <v>41440015.562000006</v>
      </c>
      <c r="J4" s="98">
        <v>2322947.3548387098</v>
      </c>
      <c r="K4" s="3">
        <v>3756916.5333333332</v>
      </c>
      <c r="L4" s="3">
        <v>269952.13903225807</v>
      </c>
      <c r="M4" s="28">
        <v>2739972.9677419355</v>
      </c>
      <c r="N4" s="98">
        <v>4132491.7333333334</v>
      </c>
      <c r="O4" s="91">
        <v>0.92952434165930653</v>
      </c>
      <c r="P4" s="73">
        <f t="shared" ref="P4:P29" si="10">C4*O4</f>
        <v>34112575.307995565</v>
      </c>
      <c r="Q4" s="69">
        <v>0.95546574385968452</v>
      </c>
      <c r="R4" s="81">
        <f t="shared" ref="R4:R29" si="11">D4*Q4</f>
        <v>179993453.2760821</v>
      </c>
      <c r="S4" s="69">
        <v>1.039510244490137</v>
      </c>
      <c r="T4" s="28">
        <f t="shared" ref="T4:T29" si="12">E4*S4</f>
        <v>329308040.57128274</v>
      </c>
      <c r="U4" s="69">
        <v>1.0327047002335412</v>
      </c>
      <c r="V4" s="98">
        <f t="shared" ref="V4:V29" si="13">F4*U4</f>
        <v>389194040.8857854</v>
      </c>
      <c r="W4" s="69">
        <v>1.0695138498690548</v>
      </c>
      <c r="X4" s="98">
        <f t="shared" ref="X4:X29" si="14">G4*W4</f>
        <v>309816289.85197926</v>
      </c>
      <c r="Y4" s="69">
        <v>1.0292978513814923</v>
      </c>
      <c r="Z4" s="98">
        <f t="shared" ref="Z4:Z29" si="15">H4*Y4</f>
        <v>166071483.06393769</v>
      </c>
      <c r="AA4" s="69">
        <v>0.90443445222431984</v>
      </c>
      <c r="AB4" s="98">
        <f t="shared" ref="AB4:AB29" si="16">I4*AA4</f>
        <v>37479777.774984762</v>
      </c>
      <c r="AC4" s="69">
        <v>0.89312602715240574</v>
      </c>
      <c r="AD4" s="98">
        <f t="shared" ref="AD4:AD29" si="17">J4*AC4</f>
        <v>2074684.7423112867</v>
      </c>
      <c r="AE4" s="69">
        <v>0.99357834015899649</v>
      </c>
      <c r="AF4" s="98">
        <f t="shared" ref="AF4:AF29" si="18">K4*AE4</f>
        <v>3732790.8933052244</v>
      </c>
      <c r="AG4" s="69">
        <v>0.89809240473081087</v>
      </c>
      <c r="AH4" s="98">
        <f t="shared" ref="AH4:AH29" si="19">L4*AG4</f>
        <v>242441.96570570685</v>
      </c>
      <c r="AI4" s="69">
        <v>1.0217106607045476</v>
      </c>
      <c r="AJ4" s="98">
        <f t="shared" ref="AJ4:AJ29" si="20">M4*AI4</f>
        <v>2799459.5911842133</v>
      </c>
      <c r="AK4" s="69">
        <v>1.0030778589347833</v>
      </c>
      <c r="AL4" s="43">
        <f t="shared" ref="AL4:AL29" si="21">N4*AK4</f>
        <v>4145210.9599376917</v>
      </c>
      <c r="AM4" s="91">
        <v>1.0655114847535754</v>
      </c>
      <c r="AN4" s="73">
        <f t="shared" ref="AN4:AN29" si="22">P4*AM4</f>
        <v>36347340.765190512</v>
      </c>
      <c r="AO4" s="70">
        <v>1.0655114847535754</v>
      </c>
      <c r="AP4" s="82">
        <f t="shared" ref="AP4:AP29" si="23">R4*AO4</f>
        <v>191785091.64612153</v>
      </c>
      <c r="AQ4" s="69">
        <v>1.0655114847535754</v>
      </c>
      <c r="AR4" s="3">
        <f t="shared" ref="AR4:AR29" si="24">T4*AQ4</f>
        <v>350881499.2503981</v>
      </c>
      <c r="AS4" s="70">
        <v>1.0655114847535754</v>
      </c>
      <c r="AT4" s="87">
        <f t="shared" ref="AT4:AT29" si="25">V4*AS4</f>
        <v>414690720.36145693</v>
      </c>
      <c r="AU4" s="70">
        <v>1.0655114847535754</v>
      </c>
      <c r="AV4" s="82">
        <f t="shared" si="0"/>
        <v>330112815.00102651</v>
      </c>
      <c r="AW4" s="70">
        <v>1.0655114847535754</v>
      </c>
      <c r="AX4" s="3">
        <f t="shared" si="1"/>
        <v>176951072.49468449</v>
      </c>
      <c r="AY4" s="70">
        <v>1.0655114847535754</v>
      </c>
      <c r="AZ4" s="87">
        <f t="shared" si="2"/>
        <v>39935133.665258072</v>
      </c>
      <c r="BA4" s="70">
        <v>1.0655114847535754</v>
      </c>
      <c r="BB4" s="82">
        <f t="shared" si="3"/>
        <v>2210600.4201756879</v>
      </c>
      <c r="BC4" s="70">
        <v>1.0655114847535754</v>
      </c>
      <c r="BD4" s="3">
        <f t="shared" si="4"/>
        <v>3977331.5670002745</v>
      </c>
      <c r="BE4" s="70">
        <v>1.0655114847535754</v>
      </c>
      <c r="BF4" s="87">
        <f t="shared" si="5"/>
        <v>258324.69884566311</v>
      </c>
      <c r="BG4" s="70">
        <v>1.0655114847535754</v>
      </c>
      <c r="BH4" s="82">
        <f t="shared" si="6"/>
        <v>2982856.3455103282</v>
      </c>
      <c r="BI4" s="70">
        <v>1.0655114847535754</v>
      </c>
      <c r="BJ4" s="82">
        <f t="shared" si="6"/>
        <v>4416769.8845400037</v>
      </c>
      <c r="BK4" s="10">
        <v>0</v>
      </c>
      <c r="BL4" s="3">
        <v>0</v>
      </c>
      <c r="BM4" s="28">
        <v>0</v>
      </c>
      <c r="BN4" s="98">
        <v>116298603</v>
      </c>
      <c r="BO4" s="104">
        <v>116298603</v>
      </c>
      <c r="BP4" s="104">
        <v>116298603</v>
      </c>
      <c r="BQ4" s="104">
        <v>0</v>
      </c>
      <c r="BR4" s="104">
        <v>0</v>
      </c>
      <c r="BS4" s="104">
        <v>0</v>
      </c>
      <c r="BT4" s="104">
        <v>0</v>
      </c>
      <c r="BU4" s="104">
        <v>0</v>
      </c>
      <c r="BV4" s="42">
        <v>0</v>
      </c>
      <c r="BW4" s="29">
        <v>0</v>
      </c>
      <c r="BX4" s="28">
        <v>0</v>
      </c>
      <c r="BY4" s="28">
        <v>0</v>
      </c>
      <c r="BZ4" s="28">
        <v>0</v>
      </c>
      <c r="CA4" s="28">
        <v>0</v>
      </c>
      <c r="CB4" s="28">
        <v>0</v>
      </c>
      <c r="CC4" s="28">
        <v>0</v>
      </c>
      <c r="CD4" s="28">
        <v>0</v>
      </c>
      <c r="CE4" s="28">
        <v>0</v>
      </c>
      <c r="CF4" s="28">
        <v>0</v>
      </c>
      <c r="CG4" s="28">
        <v>0</v>
      </c>
      <c r="CH4" s="42">
        <v>0</v>
      </c>
      <c r="CI4" s="10">
        <f t="shared" si="7"/>
        <v>36347340.765190512</v>
      </c>
      <c r="CJ4" s="3">
        <f t="shared" si="8"/>
        <v>191785091.64612153</v>
      </c>
      <c r="CK4" s="3">
        <f t="shared" si="9"/>
        <v>350881499.2503981</v>
      </c>
      <c r="CL4" s="86">
        <f t="shared" ref="CL4:CL29" si="26">MAX(AT4,BN4,BZ4)</f>
        <v>414690720.36145693</v>
      </c>
      <c r="CM4" s="3">
        <f t="shared" ref="CM4:CM29" si="27">MAX(AV4,BO4,CA4)</f>
        <v>330112815.00102651</v>
      </c>
      <c r="CN4" s="3">
        <f t="shared" ref="CN4:CN29" si="28">MAX(AX4,BP4,CB4)</f>
        <v>176951072.49468449</v>
      </c>
      <c r="CO4" s="3">
        <f t="shared" ref="CO4:CO29" si="29">MAX(AZ4,BQ4,CC4)</f>
        <v>39935133.665258072</v>
      </c>
      <c r="CP4" s="73">
        <f t="shared" ref="CP4:CP29" si="30">MAX(BB4,BR4,CD4)</f>
        <v>2210600.4201756879</v>
      </c>
      <c r="CQ4" s="3">
        <f t="shared" ref="CQ4:CQ29" si="31">MAX(BD4,BS4,CE4)</f>
        <v>3977331.5670002745</v>
      </c>
      <c r="CR4" s="28">
        <f t="shared" ref="CR4:CR29" si="32">MAX(BF4,BT4,CF4)</f>
        <v>258324.69884566311</v>
      </c>
      <c r="CS4" s="28">
        <f t="shared" ref="CS4:CS29" si="33">MAX(BH4,BU4,CG4)</f>
        <v>2982856.3455103282</v>
      </c>
      <c r="CT4" s="93">
        <f t="shared" ref="CT4:CT29" si="34">MAX(BJ4,BV4,CH4)</f>
        <v>4416769.8845400037</v>
      </c>
      <c r="CU4" s="67">
        <f t="shared" ref="CU4:CU29" si="35">SUM((CI4*31)+(CJ4*30)+(CK4*31)+(CL4*31)+(CM4*28)+(CN4*31)+(CO4*30)+(CP4*31)+(CQ4*30)+(CR4*31)+(CS4*31)+(CT4*30))/365</f>
        <v>128659132.7872341</v>
      </c>
      <c r="CW4" s="64">
        <f t="shared" ref="CW4:CW29" si="36">CU4</f>
        <v>128659132.7872341</v>
      </c>
    </row>
    <row r="5" spans="1:101" ht="18" customHeight="1" x14ac:dyDescent="0.35">
      <c r="A5" s="6">
        <v>3</v>
      </c>
      <c r="B5" s="2" t="s">
        <v>5</v>
      </c>
      <c r="C5" s="10">
        <v>349658526.51612902</v>
      </c>
      <c r="D5" s="3">
        <v>348419860.06666666</v>
      </c>
      <c r="E5" s="28">
        <v>327106457.80645162</v>
      </c>
      <c r="F5" s="98">
        <v>382095863.74193549</v>
      </c>
      <c r="G5" s="98">
        <v>379459960</v>
      </c>
      <c r="H5" s="98">
        <v>363331383.16129035</v>
      </c>
      <c r="I5" s="98">
        <v>379373019.66666669</v>
      </c>
      <c r="J5" s="98">
        <v>354567969.16129035</v>
      </c>
      <c r="K5" s="98">
        <v>346761145.86666667</v>
      </c>
      <c r="L5" s="98">
        <v>359153964.96774191</v>
      </c>
      <c r="M5" s="98">
        <v>267508614.6451613</v>
      </c>
      <c r="N5" s="43">
        <v>300129359.19999999</v>
      </c>
      <c r="O5" s="91">
        <v>0.92952434165930653</v>
      </c>
      <c r="P5" s="73">
        <f t="shared" si="10"/>
        <v>325016111.66546798</v>
      </c>
      <c r="Q5" s="69">
        <v>0.95546574385968452</v>
      </c>
      <c r="R5" s="81">
        <f t="shared" si="11"/>
        <v>332903240.77408487</v>
      </c>
      <c r="S5" s="69">
        <v>1.039510244490137</v>
      </c>
      <c r="T5" s="28">
        <f t="shared" si="12"/>
        <v>340030513.92868721</v>
      </c>
      <c r="U5" s="69">
        <v>1.0327047002335412</v>
      </c>
      <c r="V5" s="98">
        <f t="shared" si="13"/>
        <v>394592194.42609149</v>
      </c>
      <c r="W5" s="69">
        <v>1.0695138498690548</v>
      </c>
      <c r="X5" s="98">
        <f t="shared" si="14"/>
        <v>405837682.69075757</v>
      </c>
      <c r="Y5" s="69">
        <v>1.0292978513814923</v>
      </c>
      <c r="Z5" s="98">
        <f t="shared" si="15"/>
        <v>373976212.0273819</v>
      </c>
      <c r="AA5" s="69">
        <v>0.90443445222431984</v>
      </c>
      <c r="AB5" s="98">
        <f t="shared" si="16"/>
        <v>343118029.2309078</v>
      </c>
      <c r="AC5" s="69">
        <v>0.89312602715240574</v>
      </c>
      <c r="AD5" s="98">
        <f t="shared" si="17"/>
        <v>316673881.65251994</v>
      </c>
      <c r="AE5" s="69">
        <v>0.99357834015899649</v>
      </c>
      <c r="AF5" s="98">
        <f t="shared" si="18"/>
        <v>344534363.74183434</v>
      </c>
      <c r="AG5" s="69">
        <v>0.89809240473081087</v>
      </c>
      <c r="AH5" s="98">
        <f t="shared" si="19"/>
        <v>322553448.06648475</v>
      </c>
      <c r="AI5" s="69">
        <v>1.0217106607045476</v>
      </c>
      <c r="AJ5" s="98">
        <f t="shared" si="20"/>
        <v>273316403.413266</v>
      </c>
      <c r="AK5" s="69">
        <v>1.0030778589347833</v>
      </c>
      <c r="AL5" s="43">
        <f t="shared" si="21"/>
        <v>301053115.02980447</v>
      </c>
      <c r="AM5" s="91">
        <v>1.022498715828325</v>
      </c>
      <c r="AN5" s="73">
        <f t="shared" si="22"/>
        <v>332328556.80145645</v>
      </c>
      <c r="AO5" s="70">
        <v>1.022498715828325</v>
      </c>
      <c r="AP5" s="82">
        <f t="shared" si="23"/>
        <v>340393136.18658942</v>
      </c>
      <c r="AQ5" s="69">
        <v>1.022498715828325</v>
      </c>
      <c r="AR5" s="3">
        <f t="shared" si="24"/>
        <v>347680763.83452803</v>
      </c>
      <c r="AS5" s="70">
        <v>1.022498715828325</v>
      </c>
      <c r="AT5" s="87">
        <f t="shared" si="25"/>
        <v>403470012.07655931</v>
      </c>
      <c r="AU5" s="70">
        <v>1.022498715828325</v>
      </c>
      <c r="AV5" s="82">
        <f t="shared" si="0"/>
        <v>414968509.38604283</v>
      </c>
      <c r="AW5" s="70">
        <v>1.022498715828325</v>
      </c>
      <c r="AX5" s="3">
        <f t="shared" si="1"/>
        <v>382390196.54833937</v>
      </c>
      <c r="AY5" s="70">
        <v>1.022498715828325</v>
      </c>
      <c r="AZ5" s="87">
        <f t="shared" si="2"/>
        <v>350837744.26614887</v>
      </c>
      <c r="BA5" s="70">
        <v>1.022498715828325</v>
      </c>
      <c r="BB5" s="82">
        <f t="shared" si="3"/>
        <v>323798637.32607257</v>
      </c>
      <c r="BC5" s="70">
        <v>1.022498715828325</v>
      </c>
      <c r="BD5" s="3">
        <f t="shared" si="4"/>
        <v>352285944.48475462</v>
      </c>
      <c r="BE5" s="70">
        <v>1.022498715828325</v>
      </c>
      <c r="BF5" s="87">
        <f t="shared" si="5"/>
        <v>329810486.43397897</v>
      </c>
      <c r="BG5" s="70">
        <v>1.022498715828325</v>
      </c>
      <c r="BH5" s="82">
        <f t="shared" si="6"/>
        <v>279465671.50488091</v>
      </c>
      <c r="BI5" s="70">
        <v>1.022498715828325</v>
      </c>
      <c r="BJ5" s="82">
        <f t="shared" si="6"/>
        <v>307826423.51409209</v>
      </c>
      <c r="BK5" s="10">
        <v>313452392</v>
      </c>
      <c r="BL5" s="3">
        <v>313452392</v>
      </c>
      <c r="BM5" s="28">
        <v>313452392</v>
      </c>
      <c r="BN5" s="98">
        <v>485600000</v>
      </c>
      <c r="BO5" s="104">
        <v>485600000</v>
      </c>
      <c r="BP5" s="104">
        <v>485600000</v>
      </c>
      <c r="BQ5" s="104">
        <v>315270</v>
      </c>
      <c r="BR5" s="104">
        <v>315270</v>
      </c>
      <c r="BS5" s="104">
        <v>315270</v>
      </c>
      <c r="BT5" s="104">
        <v>315270</v>
      </c>
      <c r="BU5" s="104">
        <v>315270</v>
      </c>
      <c r="BV5" s="42">
        <v>315270</v>
      </c>
      <c r="BW5" s="29">
        <v>0</v>
      </c>
      <c r="BX5" s="28">
        <v>0</v>
      </c>
      <c r="BY5" s="28">
        <v>0</v>
      </c>
      <c r="BZ5" s="28">
        <v>0</v>
      </c>
      <c r="CA5" s="28">
        <v>0</v>
      </c>
      <c r="CB5" s="28">
        <v>0</v>
      </c>
      <c r="CC5" s="28">
        <v>0</v>
      </c>
      <c r="CD5" s="28">
        <v>0</v>
      </c>
      <c r="CE5" s="28">
        <v>0</v>
      </c>
      <c r="CF5" s="28">
        <v>0</v>
      </c>
      <c r="CG5" s="28">
        <v>0</v>
      </c>
      <c r="CH5" s="42">
        <v>0</v>
      </c>
      <c r="CI5" s="10">
        <f t="shared" si="7"/>
        <v>332328556.80145645</v>
      </c>
      <c r="CJ5" s="3">
        <f t="shared" si="8"/>
        <v>340393136.18658942</v>
      </c>
      <c r="CK5" s="3">
        <f t="shared" si="9"/>
        <v>347680763.83452803</v>
      </c>
      <c r="CL5" s="86">
        <f t="shared" si="26"/>
        <v>485600000</v>
      </c>
      <c r="CM5" s="3">
        <f t="shared" si="27"/>
        <v>485600000</v>
      </c>
      <c r="CN5" s="3">
        <f t="shared" si="28"/>
        <v>485600000</v>
      </c>
      <c r="CO5" s="3">
        <f t="shared" si="29"/>
        <v>350837744.26614887</v>
      </c>
      <c r="CP5" s="73">
        <f t="shared" si="30"/>
        <v>323798637.32607257</v>
      </c>
      <c r="CQ5" s="3">
        <f t="shared" si="31"/>
        <v>352285944.48475462</v>
      </c>
      <c r="CR5" s="28">
        <f t="shared" si="32"/>
        <v>329810486.43397897</v>
      </c>
      <c r="CS5" s="28">
        <f t="shared" si="33"/>
        <v>279465671.50488091</v>
      </c>
      <c r="CT5" s="93">
        <f t="shared" si="34"/>
        <v>307826423.51409209</v>
      </c>
      <c r="CU5" s="67">
        <f t="shared" si="35"/>
        <v>367807959.03144103</v>
      </c>
      <c r="CW5" s="64">
        <f t="shared" si="36"/>
        <v>367807959.03144103</v>
      </c>
    </row>
    <row r="6" spans="1:101" ht="18" customHeight="1" x14ac:dyDescent="0.35">
      <c r="A6" s="5">
        <v>4</v>
      </c>
      <c r="B6" s="2" t="s">
        <v>6</v>
      </c>
      <c r="C6" s="10">
        <v>12963904.516129032</v>
      </c>
      <c r="D6" s="3">
        <v>16515350.866666667</v>
      </c>
      <c r="E6" s="28">
        <v>13416807.870967744</v>
      </c>
      <c r="F6" s="98">
        <v>14327849.870967742</v>
      </c>
      <c r="G6" s="98">
        <v>13110678.428571429</v>
      </c>
      <c r="H6" s="98">
        <v>9111614.3870967738</v>
      </c>
      <c r="I6" s="98">
        <v>7081379.0666666664</v>
      </c>
      <c r="J6" s="98">
        <v>12224391.548387097</v>
      </c>
      <c r="K6" s="98">
        <v>11934010</v>
      </c>
      <c r="L6" s="98">
        <v>9173992.9032258056</v>
      </c>
      <c r="M6" s="98">
        <v>10325311.806451613</v>
      </c>
      <c r="N6" s="43">
        <v>10490785.800000001</v>
      </c>
      <c r="O6" s="91">
        <v>0.92952434165930653</v>
      </c>
      <c r="P6" s="73">
        <f t="shared" si="10"/>
        <v>12050264.810688948</v>
      </c>
      <c r="Q6" s="69">
        <v>0.95546574385968452</v>
      </c>
      <c r="R6" s="81">
        <f t="shared" si="11"/>
        <v>15779852.000923352</v>
      </c>
      <c r="S6" s="69">
        <v>1.039510244490137</v>
      </c>
      <c r="T6" s="28">
        <f t="shared" si="12"/>
        <v>13946909.230226872</v>
      </c>
      <c r="U6" s="69">
        <v>1.0327047002335412</v>
      </c>
      <c r="V6" s="98">
        <f t="shared" si="13"/>
        <v>14796437.905988924</v>
      </c>
      <c r="W6" s="69">
        <v>1.0695138498690548</v>
      </c>
      <c r="X6" s="98">
        <f t="shared" si="14"/>
        <v>14022052.160536598</v>
      </c>
      <c r="Y6" s="69">
        <v>1.0292978513814923</v>
      </c>
      <c r="Z6" s="98">
        <f t="shared" si="15"/>
        <v>9378565.1112554017</v>
      </c>
      <c r="AA6" s="69">
        <v>0.90443445222431984</v>
      </c>
      <c r="AB6" s="98">
        <f t="shared" si="16"/>
        <v>6404643.1971534314</v>
      </c>
      <c r="AC6" s="69">
        <v>0.89312602715240574</v>
      </c>
      <c r="AD6" s="98">
        <f t="shared" si="17"/>
        <v>10917922.257966414</v>
      </c>
      <c r="AE6" s="69">
        <v>0.99357834015899649</v>
      </c>
      <c r="AF6" s="98">
        <f t="shared" si="18"/>
        <v>11857373.847240865</v>
      </c>
      <c r="AG6" s="69">
        <v>0.89809240473081087</v>
      </c>
      <c r="AH6" s="98">
        <f t="shared" si="19"/>
        <v>8239093.3474414572</v>
      </c>
      <c r="AI6" s="69">
        <v>1.0217106607045476</v>
      </c>
      <c r="AJ6" s="98">
        <f t="shared" si="20"/>
        <v>10549481.147750143</v>
      </c>
      <c r="AK6" s="69">
        <v>1.0030778589347833</v>
      </c>
      <c r="AL6" s="43">
        <f t="shared" si="21"/>
        <v>10523074.958807429</v>
      </c>
      <c r="AM6" s="91">
        <v>1.7173076205817492</v>
      </c>
      <c r="AN6" s="73">
        <f t="shared" si="22"/>
        <v>20694011.589424219</v>
      </c>
      <c r="AO6" s="70">
        <v>1.7173076205817492</v>
      </c>
      <c r="AP6" s="82">
        <f t="shared" si="23"/>
        <v>27098860.092837837</v>
      </c>
      <c r="AQ6" s="69">
        <v>1.7173076205817492</v>
      </c>
      <c r="AR6" s="3">
        <f t="shared" si="24"/>
        <v>23951133.504630547</v>
      </c>
      <c r="AS6" s="70">
        <v>1.7173076205817492</v>
      </c>
      <c r="AT6" s="87">
        <f t="shared" si="25"/>
        <v>25410035.573419441</v>
      </c>
      <c r="AU6" s="70">
        <v>1.7173076205817492</v>
      </c>
      <c r="AV6" s="82">
        <f t="shared" si="0"/>
        <v>24080177.031484284</v>
      </c>
      <c r="AW6" s="70">
        <v>1.7173076205817492</v>
      </c>
      <c r="AX6" s="3">
        <f t="shared" si="1"/>
        <v>16105881.335681023</v>
      </c>
      <c r="AY6" s="70">
        <v>1.7173076205817492</v>
      </c>
      <c r="AZ6" s="87">
        <f t="shared" si="2"/>
        <v>10998742.569578646</v>
      </c>
      <c r="BA6" s="70">
        <v>1.7173076205817492</v>
      </c>
      <c r="BB6" s="82">
        <f t="shared" si="3"/>
        <v>18749431.094524823</v>
      </c>
      <c r="BC6" s="70">
        <v>1.7173076205817492</v>
      </c>
      <c r="BD6" s="3">
        <f t="shared" si="4"/>
        <v>20362758.467953473</v>
      </c>
      <c r="BE6" s="70">
        <v>1.7173076205817492</v>
      </c>
      <c r="BF6" s="87">
        <f t="shared" si="5"/>
        <v>14149057.792245608</v>
      </c>
      <c r="BG6" s="70">
        <v>1.7173076205817492</v>
      </c>
      <c r="BH6" s="82">
        <f t="shared" si="6"/>
        <v>18116704.36821482</v>
      </c>
      <c r="BI6" s="70">
        <v>1.7173076205817492</v>
      </c>
      <c r="BJ6" s="82">
        <f t="shared" si="6"/>
        <v>18071356.818712976</v>
      </c>
      <c r="BK6" s="10">
        <v>0</v>
      </c>
      <c r="BL6" s="3">
        <v>0</v>
      </c>
      <c r="BM6" s="28">
        <v>0</v>
      </c>
      <c r="BN6" s="98">
        <v>0</v>
      </c>
      <c r="BO6" s="104">
        <v>0</v>
      </c>
      <c r="BP6" s="104">
        <v>0</v>
      </c>
      <c r="BQ6" s="104">
        <v>0</v>
      </c>
      <c r="BR6" s="104">
        <v>0</v>
      </c>
      <c r="BS6" s="104">
        <v>0</v>
      </c>
      <c r="BT6" s="104">
        <v>0</v>
      </c>
      <c r="BU6" s="104">
        <v>0</v>
      </c>
      <c r="BV6" s="42">
        <v>0</v>
      </c>
      <c r="BW6" s="29">
        <v>0</v>
      </c>
      <c r="BX6" s="28">
        <v>0</v>
      </c>
      <c r="BY6" s="28">
        <v>0</v>
      </c>
      <c r="BZ6" s="28">
        <v>0</v>
      </c>
      <c r="CA6" s="28">
        <v>0</v>
      </c>
      <c r="CB6" s="28">
        <v>0</v>
      </c>
      <c r="CC6" s="28">
        <v>0</v>
      </c>
      <c r="CD6" s="28">
        <v>0</v>
      </c>
      <c r="CE6" s="28">
        <v>0</v>
      </c>
      <c r="CF6" s="28">
        <v>0</v>
      </c>
      <c r="CG6" s="28">
        <v>0</v>
      </c>
      <c r="CH6" s="42">
        <v>0</v>
      </c>
      <c r="CI6" s="10">
        <f t="shared" si="7"/>
        <v>20694011.589424219</v>
      </c>
      <c r="CJ6" s="3">
        <f t="shared" si="8"/>
        <v>27098860.092837837</v>
      </c>
      <c r="CK6" s="3">
        <f t="shared" si="9"/>
        <v>23951133.504630547</v>
      </c>
      <c r="CL6" s="86">
        <f t="shared" si="26"/>
        <v>25410035.573419441</v>
      </c>
      <c r="CM6" s="3">
        <f t="shared" si="27"/>
        <v>24080177.031484284</v>
      </c>
      <c r="CN6" s="3">
        <f t="shared" si="28"/>
        <v>16105881.335681023</v>
      </c>
      <c r="CO6" s="3">
        <f t="shared" si="29"/>
        <v>10998742.569578646</v>
      </c>
      <c r="CP6" s="73">
        <f t="shared" si="30"/>
        <v>18749431.094524823</v>
      </c>
      <c r="CQ6" s="3">
        <f t="shared" si="31"/>
        <v>20362758.467953473</v>
      </c>
      <c r="CR6" s="28">
        <f t="shared" si="32"/>
        <v>14149057.792245608</v>
      </c>
      <c r="CS6" s="28">
        <f t="shared" si="33"/>
        <v>18116704.36821482</v>
      </c>
      <c r="CT6" s="93">
        <f t="shared" si="34"/>
        <v>18071356.818712976</v>
      </c>
      <c r="CU6" s="67">
        <f t="shared" si="35"/>
        <v>19788110.707825761</v>
      </c>
      <c r="CW6" s="64">
        <f t="shared" si="36"/>
        <v>19788110.707825761</v>
      </c>
    </row>
    <row r="7" spans="1:101" ht="18" customHeight="1" x14ac:dyDescent="0.35">
      <c r="A7" s="5">
        <v>5</v>
      </c>
      <c r="B7" s="2" t="s">
        <v>5</v>
      </c>
      <c r="C7" s="10">
        <v>13532759.935483869</v>
      </c>
      <c r="D7" s="3">
        <v>35180226.619999997</v>
      </c>
      <c r="E7" s="28">
        <v>42753693.187096789</v>
      </c>
      <c r="F7" s="98">
        <v>45874817.574193545</v>
      </c>
      <c r="G7" s="98">
        <v>44827690.678571425</v>
      </c>
      <c r="H7" s="98">
        <v>42779629.483870976</v>
      </c>
      <c r="I7" s="98">
        <v>39183702.799999997</v>
      </c>
      <c r="J7" s="98">
        <v>37528089.677419357</v>
      </c>
      <c r="K7" s="98">
        <v>32708446.466666665</v>
      </c>
      <c r="L7" s="98">
        <v>23182228.193548389</v>
      </c>
      <c r="M7" s="98">
        <v>12185052.709677419</v>
      </c>
      <c r="N7" s="43">
        <v>7110439.5999999996</v>
      </c>
      <c r="O7" s="91">
        <v>0.92952434165930653</v>
      </c>
      <c r="P7" s="73">
        <f t="shared" si="10"/>
        <v>12579029.769864082</v>
      </c>
      <c r="Q7" s="70">
        <v>0.95546574385968452</v>
      </c>
      <c r="R7" s="82">
        <f t="shared" si="11"/>
        <v>33613501.39663057</v>
      </c>
      <c r="S7" s="69">
        <v>1.039510244490137</v>
      </c>
      <c r="T7" s="3">
        <f t="shared" si="12"/>
        <v>44442902.057775289</v>
      </c>
      <c r="U7" s="70">
        <v>1.0327047002335412</v>
      </c>
      <c r="V7" s="98">
        <f t="shared" si="13"/>
        <v>47375139.73122593</v>
      </c>
      <c r="W7" s="70">
        <v>1.0695138498690548</v>
      </c>
      <c r="X7" s="98">
        <f t="shared" si="14"/>
        <v>47943836.038378067</v>
      </c>
      <c r="Y7" s="70">
        <v>1.0292978513814923</v>
      </c>
      <c r="Z7" s="98">
        <f t="shared" si="15"/>
        <v>44032980.710644737</v>
      </c>
      <c r="AA7" s="70">
        <v>0.90443445222431984</v>
      </c>
      <c r="AB7" s="98">
        <f t="shared" si="16"/>
        <v>35439090.778038546</v>
      </c>
      <c r="AC7" s="70">
        <v>0.89312602715240574</v>
      </c>
      <c r="AD7" s="98">
        <f t="shared" si="17"/>
        <v>33517313.640212759</v>
      </c>
      <c r="AE7" s="70">
        <v>0.99357834015899649</v>
      </c>
      <c r="AF7" s="98">
        <f t="shared" si="18"/>
        <v>32498403.949530058</v>
      </c>
      <c r="AG7" s="70">
        <v>0.89809240473081087</v>
      </c>
      <c r="AH7" s="98">
        <f t="shared" si="19"/>
        <v>20819783.065362275</v>
      </c>
      <c r="AI7" s="70">
        <v>1.0217106607045476</v>
      </c>
      <c r="AJ7" s="98">
        <f t="shared" si="20"/>
        <v>12449598.254724255</v>
      </c>
      <c r="AK7" s="70">
        <v>1.0030778589347833</v>
      </c>
      <c r="AL7" s="43">
        <f t="shared" si="21"/>
        <v>7132324.5300530968</v>
      </c>
      <c r="AM7" s="91">
        <v>1.022498715828325</v>
      </c>
      <c r="AN7" s="73">
        <f t="shared" si="22"/>
        <v>12862041.786052294</v>
      </c>
      <c r="AO7" s="70">
        <v>1.022498715828325</v>
      </c>
      <c r="AP7" s="82">
        <f t="shared" si="23"/>
        <v>34369762.012548365</v>
      </c>
      <c r="AQ7" s="69">
        <v>1.022498715828325</v>
      </c>
      <c r="AR7" s="3">
        <f t="shared" si="24"/>
        <v>45442810.281759255</v>
      </c>
      <c r="AS7" s="70">
        <v>1.022498715828325</v>
      </c>
      <c r="AT7" s="87">
        <f t="shared" si="25"/>
        <v>48441019.537365973</v>
      </c>
      <c r="AU7" s="70">
        <v>1.022498715828325</v>
      </c>
      <c r="AV7" s="82">
        <f t="shared" si="0"/>
        <v>49022510.781125344</v>
      </c>
      <c r="AW7" s="70">
        <v>1.022498715828325</v>
      </c>
      <c r="AX7" s="3">
        <f t="shared" si="1"/>
        <v>45023666.23072765</v>
      </c>
      <c r="AY7" s="70">
        <v>1.022498715828325</v>
      </c>
      <c r="AZ7" s="87">
        <f t="shared" si="2"/>
        <v>36236424.81066785</v>
      </c>
      <c r="BA7" s="70">
        <v>1.022498715828325</v>
      </c>
      <c r="BB7" s="82">
        <f t="shared" si="3"/>
        <v>34271410.155132748</v>
      </c>
      <c r="BC7" s="70">
        <v>1.022498715828325</v>
      </c>
      <c r="BD7" s="3">
        <f t="shared" si="4"/>
        <v>33229576.304864649</v>
      </c>
      <c r="BE7" s="70">
        <v>1.022498715828325</v>
      </c>
      <c r="BF7" s="87">
        <f t="shared" si="5"/>
        <v>21288201.448157232</v>
      </c>
      <c r="BG7" s="70">
        <v>1.022498715828325</v>
      </c>
      <c r="BH7" s="82">
        <f t="shared" si="6"/>
        <v>12729698.228034107</v>
      </c>
      <c r="BI7" s="70">
        <v>1.022498715828325</v>
      </c>
      <c r="BJ7" s="82">
        <f t="shared" si="6"/>
        <v>7292792.6728501525</v>
      </c>
      <c r="BK7" s="10">
        <v>10153146</v>
      </c>
      <c r="BL7" s="3">
        <v>10153146</v>
      </c>
      <c r="BM7" s="28">
        <v>10153146</v>
      </c>
      <c r="BN7" s="98">
        <v>59548791</v>
      </c>
      <c r="BO7" s="104">
        <v>59548791</v>
      </c>
      <c r="BP7" s="104">
        <v>59548791</v>
      </c>
      <c r="BQ7" s="104">
        <v>977111</v>
      </c>
      <c r="BR7" s="104">
        <v>977111</v>
      </c>
      <c r="BS7" s="104">
        <v>977111</v>
      </c>
      <c r="BT7" s="104">
        <v>1557398</v>
      </c>
      <c r="BU7" s="104">
        <v>1557398</v>
      </c>
      <c r="BV7" s="42">
        <v>1557398</v>
      </c>
      <c r="BW7" s="29">
        <v>0</v>
      </c>
      <c r="BX7" s="28">
        <v>0</v>
      </c>
      <c r="BY7" s="28">
        <v>0</v>
      </c>
      <c r="BZ7" s="28">
        <v>0</v>
      </c>
      <c r="CA7" s="28">
        <v>0</v>
      </c>
      <c r="CB7" s="28">
        <v>0</v>
      </c>
      <c r="CC7" s="28">
        <v>0</v>
      </c>
      <c r="CD7" s="28">
        <v>0</v>
      </c>
      <c r="CE7" s="28">
        <v>0</v>
      </c>
      <c r="CF7" s="28">
        <v>0</v>
      </c>
      <c r="CG7" s="28">
        <v>0</v>
      </c>
      <c r="CH7" s="42">
        <v>0</v>
      </c>
      <c r="CI7" s="10">
        <f t="shared" si="7"/>
        <v>12862041.786052294</v>
      </c>
      <c r="CJ7" s="3">
        <f t="shared" si="8"/>
        <v>34369762.012548365</v>
      </c>
      <c r="CK7" s="3">
        <f t="shared" si="9"/>
        <v>45442810.281759255</v>
      </c>
      <c r="CL7" s="86">
        <f t="shared" si="26"/>
        <v>59548791</v>
      </c>
      <c r="CM7" s="3">
        <f t="shared" si="27"/>
        <v>59548791</v>
      </c>
      <c r="CN7" s="3">
        <f t="shared" si="28"/>
        <v>59548791</v>
      </c>
      <c r="CO7" s="3">
        <f t="shared" si="29"/>
        <v>36236424.81066785</v>
      </c>
      <c r="CP7" s="73">
        <f t="shared" si="30"/>
        <v>34271410.155132748</v>
      </c>
      <c r="CQ7" s="3">
        <f t="shared" si="31"/>
        <v>33229576.304864649</v>
      </c>
      <c r="CR7" s="28">
        <f t="shared" si="32"/>
        <v>21288201.448157232</v>
      </c>
      <c r="CS7" s="28">
        <f t="shared" si="33"/>
        <v>12729698.228034107</v>
      </c>
      <c r="CT7" s="93">
        <f t="shared" si="34"/>
        <v>7292792.6728501525</v>
      </c>
      <c r="CU7" s="67">
        <f t="shared" si="35"/>
        <v>34568950.364112698</v>
      </c>
      <c r="CW7" s="64">
        <f t="shared" si="36"/>
        <v>34568950.364112698</v>
      </c>
    </row>
    <row r="8" spans="1:101" ht="18" customHeight="1" x14ac:dyDescent="0.35">
      <c r="A8" s="6">
        <v>6</v>
      </c>
      <c r="B8" s="2" t="s">
        <v>3</v>
      </c>
      <c r="C8" s="10">
        <v>2197533.8709677425</v>
      </c>
      <c r="D8" s="3">
        <v>6263883.2666666666</v>
      </c>
      <c r="E8" s="28">
        <v>12325495.032258065</v>
      </c>
      <c r="F8" s="98">
        <v>34030353.677419357</v>
      </c>
      <c r="G8" s="98">
        <v>25347200.21428572</v>
      </c>
      <c r="H8" s="98">
        <v>11642820.12903226</v>
      </c>
      <c r="I8" s="98">
        <v>7086201.4666666668</v>
      </c>
      <c r="J8" s="98">
        <v>636967.41935483867</v>
      </c>
      <c r="K8" s="98">
        <v>2314905.2666666666</v>
      </c>
      <c r="L8" s="98">
        <v>435788.06451612903</v>
      </c>
      <c r="M8" s="98">
        <v>231683.4193548387</v>
      </c>
      <c r="N8" s="43">
        <v>2167113.6666666665</v>
      </c>
      <c r="O8" s="91">
        <v>1</v>
      </c>
      <c r="P8" s="73">
        <f t="shared" si="10"/>
        <v>2197533.8709677425</v>
      </c>
      <c r="Q8" s="70">
        <v>1</v>
      </c>
      <c r="R8" s="82">
        <f t="shared" si="11"/>
        <v>6263883.2666666666</v>
      </c>
      <c r="S8" s="69">
        <v>1</v>
      </c>
      <c r="T8" s="3">
        <f t="shared" si="12"/>
        <v>12325495.032258065</v>
      </c>
      <c r="U8" s="70">
        <v>1</v>
      </c>
      <c r="V8" s="98">
        <f t="shared" si="13"/>
        <v>34030353.677419357</v>
      </c>
      <c r="W8" s="70">
        <v>1</v>
      </c>
      <c r="X8" s="98">
        <f t="shared" si="14"/>
        <v>25347200.21428572</v>
      </c>
      <c r="Y8" s="70">
        <v>1</v>
      </c>
      <c r="Z8" s="98">
        <f t="shared" si="15"/>
        <v>11642820.12903226</v>
      </c>
      <c r="AA8" s="70">
        <v>1</v>
      </c>
      <c r="AB8" s="98">
        <f t="shared" si="16"/>
        <v>7086201.4666666668</v>
      </c>
      <c r="AC8" s="70">
        <v>1</v>
      </c>
      <c r="AD8" s="98">
        <f t="shared" si="17"/>
        <v>636967.41935483867</v>
      </c>
      <c r="AE8" s="70">
        <v>1</v>
      </c>
      <c r="AF8" s="98">
        <f t="shared" si="18"/>
        <v>2314905.2666666666</v>
      </c>
      <c r="AG8" s="70">
        <v>1</v>
      </c>
      <c r="AH8" s="98">
        <f t="shared" si="19"/>
        <v>435788.06451612903</v>
      </c>
      <c r="AI8" s="70">
        <v>1</v>
      </c>
      <c r="AJ8" s="98">
        <f t="shared" si="20"/>
        <v>231683.4193548387</v>
      </c>
      <c r="AK8" s="70">
        <v>1</v>
      </c>
      <c r="AL8" s="43">
        <f t="shared" si="21"/>
        <v>2167113.6666666665</v>
      </c>
      <c r="AM8" s="91">
        <v>1.087192633887214</v>
      </c>
      <c r="AN8" s="73">
        <f t="shared" si="22"/>
        <v>2389142.6372337849</v>
      </c>
      <c r="AO8" s="70">
        <v>1.087192633887214</v>
      </c>
      <c r="AP8" s="82">
        <f t="shared" si="23"/>
        <v>6810047.7470493792</v>
      </c>
      <c r="AQ8" s="69">
        <v>1.087192633887214</v>
      </c>
      <c r="AR8" s="3">
        <f t="shared" si="24"/>
        <v>13400187.408084417</v>
      </c>
      <c r="AS8" s="70">
        <v>1.087192633887214</v>
      </c>
      <c r="AT8" s="106">
        <f t="shared" si="25"/>
        <v>36997549.846666992</v>
      </c>
      <c r="AU8" s="70">
        <v>1.087192633887214</v>
      </c>
      <c r="AV8" s="82">
        <f t="shared" si="0"/>
        <v>27557289.362635847</v>
      </c>
      <c r="AW8" s="70">
        <v>1.087192633887214</v>
      </c>
      <c r="AX8" s="3">
        <f t="shared" si="1"/>
        <v>12657988.281957654</v>
      </c>
      <c r="AY8" s="70">
        <v>1.087192633887214</v>
      </c>
      <c r="AZ8" s="106">
        <f t="shared" si="2"/>
        <v>7704066.036800772</v>
      </c>
      <c r="BA8" s="70">
        <v>1.087192633887214</v>
      </c>
      <c r="BB8" s="82">
        <f t="shared" si="3"/>
        <v>692506.28634872858</v>
      </c>
      <c r="BC8" s="70">
        <v>1.087192633887214</v>
      </c>
      <c r="BD8" s="3">
        <f t="shared" si="4"/>
        <v>2516747.9540667166</v>
      </c>
      <c r="BE8" s="70">
        <v>1.087192633887214</v>
      </c>
      <c r="BF8" s="106">
        <f t="shared" si="5"/>
        <v>473785.57367790147</v>
      </c>
      <c r="BG8" s="70">
        <v>1.087192633887214</v>
      </c>
      <c r="BH8" s="82">
        <f t="shared" si="6"/>
        <v>251884.50691638302</v>
      </c>
      <c r="BI8" s="70">
        <v>1.087192633887214</v>
      </c>
      <c r="BJ8" s="82">
        <f t="shared" si="6"/>
        <v>2356070.0151963113</v>
      </c>
      <c r="BK8" s="10">
        <v>0</v>
      </c>
      <c r="BL8" s="3">
        <v>0</v>
      </c>
      <c r="BM8" s="28">
        <v>0</v>
      </c>
      <c r="BN8" s="98">
        <v>0</v>
      </c>
      <c r="BO8" s="104">
        <v>0</v>
      </c>
      <c r="BP8" s="104">
        <v>0</v>
      </c>
      <c r="BQ8" s="104">
        <v>0</v>
      </c>
      <c r="BR8" s="104">
        <v>0</v>
      </c>
      <c r="BS8" s="104">
        <v>0</v>
      </c>
      <c r="BT8" s="104">
        <v>0</v>
      </c>
      <c r="BU8" s="104">
        <v>0</v>
      </c>
      <c r="BV8" s="42">
        <v>0</v>
      </c>
      <c r="BW8" s="29">
        <v>0</v>
      </c>
      <c r="BX8" s="28">
        <v>0</v>
      </c>
      <c r="BY8" s="28">
        <v>0</v>
      </c>
      <c r="BZ8" s="28">
        <v>0</v>
      </c>
      <c r="CA8" s="28">
        <v>0</v>
      </c>
      <c r="CB8" s="28">
        <v>0</v>
      </c>
      <c r="CC8" s="28">
        <v>0</v>
      </c>
      <c r="CD8" s="28">
        <v>0</v>
      </c>
      <c r="CE8" s="28">
        <v>0</v>
      </c>
      <c r="CF8" s="28">
        <v>0</v>
      </c>
      <c r="CG8" s="28">
        <v>0</v>
      </c>
      <c r="CH8" s="42">
        <v>0</v>
      </c>
      <c r="CI8" s="10">
        <f t="shared" si="7"/>
        <v>2389142.6372337849</v>
      </c>
      <c r="CJ8" s="3">
        <f t="shared" si="8"/>
        <v>6810047.7470493792</v>
      </c>
      <c r="CK8" s="3">
        <f t="shared" si="9"/>
        <v>13400187.408084417</v>
      </c>
      <c r="CL8" s="86">
        <f t="shared" si="26"/>
        <v>36997549.846666992</v>
      </c>
      <c r="CM8" s="3">
        <f t="shared" si="27"/>
        <v>27557289.362635847</v>
      </c>
      <c r="CN8" s="3">
        <f t="shared" si="28"/>
        <v>12657988.281957654</v>
      </c>
      <c r="CO8" s="3">
        <f t="shared" si="29"/>
        <v>7704066.036800772</v>
      </c>
      <c r="CP8" s="73">
        <f t="shared" si="30"/>
        <v>692506.28634872858</v>
      </c>
      <c r="CQ8" s="3">
        <f t="shared" si="31"/>
        <v>2516747.9540667166</v>
      </c>
      <c r="CR8" s="28">
        <f t="shared" si="32"/>
        <v>473785.57367790147</v>
      </c>
      <c r="CS8" s="28">
        <f t="shared" si="33"/>
        <v>251884.50691638302</v>
      </c>
      <c r="CT8" s="93">
        <f t="shared" si="34"/>
        <v>2356070.0151963113</v>
      </c>
      <c r="CU8" s="67">
        <f t="shared" si="35"/>
        <v>9386209.4123689346</v>
      </c>
      <c r="CW8" s="64">
        <f t="shared" si="36"/>
        <v>9386209.4123689346</v>
      </c>
    </row>
    <row r="9" spans="1:101" ht="18" customHeight="1" x14ac:dyDescent="0.35">
      <c r="A9" s="5">
        <v>7</v>
      </c>
      <c r="B9" s="2" t="s">
        <v>6</v>
      </c>
      <c r="C9" s="10">
        <v>0</v>
      </c>
      <c r="D9" s="3">
        <v>0</v>
      </c>
      <c r="E9" s="28">
        <v>0</v>
      </c>
      <c r="F9" s="98">
        <v>0</v>
      </c>
      <c r="G9" s="98">
        <v>0</v>
      </c>
      <c r="H9" s="98">
        <v>0</v>
      </c>
      <c r="I9" s="98">
        <v>0</v>
      </c>
      <c r="J9" s="98">
        <v>0</v>
      </c>
      <c r="K9" s="98">
        <v>0</v>
      </c>
      <c r="L9" s="98">
        <v>0</v>
      </c>
      <c r="M9" s="98">
        <v>0</v>
      </c>
      <c r="N9" s="43">
        <v>0</v>
      </c>
      <c r="O9" s="91">
        <v>0.92952434165930653</v>
      </c>
      <c r="P9" s="73">
        <f t="shared" si="10"/>
        <v>0</v>
      </c>
      <c r="Q9" s="70">
        <v>0.95546574385968452</v>
      </c>
      <c r="R9" s="82">
        <f t="shared" si="11"/>
        <v>0</v>
      </c>
      <c r="S9" s="69">
        <v>1.039510244490137</v>
      </c>
      <c r="T9" s="3">
        <f t="shared" si="12"/>
        <v>0</v>
      </c>
      <c r="U9" s="70">
        <v>1.0327047002335412</v>
      </c>
      <c r="V9" s="98">
        <f t="shared" si="13"/>
        <v>0</v>
      </c>
      <c r="W9" s="70">
        <v>1.0695138498690548</v>
      </c>
      <c r="X9" s="98">
        <f t="shared" si="14"/>
        <v>0</v>
      </c>
      <c r="Y9" s="70">
        <v>1.0292978513814923</v>
      </c>
      <c r="Z9" s="98">
        <f t="shared" si="15"/>
        <v>0</v>
      </c>
      <c r="AA9" s="70">
        <v>0.90443445222431984</v>
      </c>
      <c r="AB9" s="98">
        <f t="shared" si="16"/>
        <v>0</v>
      </c>
      <c r="AC9" s="70">
        <v>0.89312602715240574</v>
      </c>
      <c r="AD9" s="98">
        <f t="shared" si="17"/>
        <v>0</v>
      </c>
      <c r="AE9" s="70">
        <v>0.99357834015899649</v>
      </c>
      <c r="AF9" s="98">
        <f t="shared" si="18"/>
        <v>0</v>
      </c>
      <c r="AG9" s="70">
        <v>0.89809240473081087</v>
      </c>
      <c r="AH9" s="98">
        <f t="shared" si="19"/>
        <v>0</v>
      </c>
      <c r="AI9" s="70">
        <v>1.0217106607045476</v>
      </c>
      <c r="AJ9" s="98">
        <f t="shared" si="20"/>
        <v>0</v>
      </c>
      <c r="AK9" s="70">
        <v>1.0030778589347833</v>
      </c>
      <c r="AL9" s="43">
        <f t="shared" si="21"/>
        <v>0</v>
      </c>
      <c r="AM9" s="91">
        <v>1.7173076205817492</v>
      </c>
      <c r="AN9" s="73">
        <f t="shared" si="22"/>
        <v>0</v>
      </c>
      <c r="AO9" s="70">
        <v>1.7173076205817492</v>
      </c>
      <c r="AP9" s="82">
        <f t="shared" si="23"/>
        <v>0</v>
      </c>
      <c r="AQ9" s="69">
        <v>1.7173076205817492</v>
      </c>
      <c r="AR9" s="3">
        <f t="shared" si="24"/>
        <v>0</v>
      </c>
      <c r="AS9" s="70">
        <v>1.7173076205817492</v>
      </c>
      <c r="AT9" s="87">
        <f t="shared" si="25"/>
        <v>0</v>
      </c>
      <c r="AU9" s="70">
        <v>1.7173076205817492</v>
      </c>
      <c r="AV9" s="82">
        <f t="shared" si="0"/>
        <v>0</v>
      </c>
      <c r="AW9" s="70">
        <v>1.7173076205817492</v>
      </c>
      <c r="AX9" s="3">
        <f t="shared" si="1"/>
        <v>0</v>
      </c>
      <c r="AY9" s="70">
        <v>1.7173076205817492</v>
      </c>
      <c r="AZ9" s="87">
        <f t="shared" si="2"/>
        <v>0</v>
      </c>
      <c r="BA9" s="70">
        <v>1.7173076205817492</v>
      </c>
      <c r="BB9" s="82">
        <f t="shared" si="3"/>
        <v>0</v>
      </c>
      <c r="BC9" s="70">
        <v>1.7173076205817492</v>
      </c>
      <c r="BD9" s="3">
        <f t="shared" si="4"/>
        <v>0</v>
      </c>
      <c r="BE9" s="70">
        <v>1.7173076205817492</v>
      </c>
      <c r="BF9" s="87">
        <f t="shared" si="5"/>
        <v>0</v>
      </c>
      <c r="BG9" s="70">
        <v>1.7173076205817492</v>
      </c>
      <c r="BH9" s="82">
        <f t="shared" si="6"/>
        <v>0</v>
      </c>
      <c r="BI9" s="70">
        <v>1.7173076205817492</v>
      </c>
      <c r="BJ9" s="82">
        <f t="shared" si="6"/>
        <v>0</v>
      </c>
      <c r="BK9" s="10">
        <v>0</v>
      </c>
      <c r="BL9" s="3">
        <v>0</v>
      </c>
      <c r="BM9" s="28">
        <v>0</v>
      </c>
      <c r="BN9" s="98">
        <v>0</v>
      </c>
      <c r="BO9" s="104">
        <v>0</v>
      </c>
      <c r="BP9" s="104">
        <v>0</v>
      </c>
      <c r="BQ9" s="104">
        <v>0</v>
      </c>
      <c r="BR9" s="104">
        <v>0</v>
      </c>
      <c r="BS9" s="104">
        <v>0</v>
      </c>
      <c r="BT9" s="104">
        <v>0</v>
      </c>
      <c r="BU9" s="104">
        <v>0</v>
      </c>
      <c r="BV9" s="42">
        <v>0</v>
      </c>
      <c r="BW9" s="29">
        <v>0</v>
      </c>
      <c r="BX9" s="28">
        <v>0</v>
      </c>
      <c r="BY9" s="28">
        <v>0</v>
      </c>
      <c r="BZ9" s="28">
        <v>0</v>
      </c>
      <c r="CA9" s="28">
        <v>0</v>
      </c>
      <c r="CB9" s="28">
        <v>0</v>
      </c>
      <c r="CC9" s="28">
        <v>0</v>
      </c>
      <c r="CD9" s="28">
        <v>0</v>
      </c>
      <c r="CE9" s="28">
        <v>0</v>
      </c>
      <c r="CF9" s="28">
        <v>0</v>
      </c>
      <c r="CG9" s="28">
        <v>0</v>
      </c>
      <c r="CH9" s="42">
        <v>0</v>
      </c>
      <c r="CI9" s="10">
        <f t="shared" si="7"/>
        <v>0</v>
      </c>
      <c r="CJ9" s="3">
        <f t="shared" si="8"/>
        <v>0</v>
      </c>
      <c r="CK9" s="3">
        <f t="shared" si="9"/>
        <v>0</v>
      </c>
      <c r="CL9" s="86">
        <f t="shared" si="26"/>
        <v>0</v>
      </c>
      <c r="CM9" s="3">
        <f t="shared" si="27"/>
        <v>0</v>
      </c>
      <c r="CN9" s="3">
        <f t="shared" si="28"/>
        <v>0</v>
      </c>
      <c r="CO9" s="3">
        <f t="shared" si="29"/>
        <v>0</v>
      </c>
      <c r="CP9" s="73">
        <f t="shared" si="30"/>
        <v>0</v>
      </c>
      <c r="CQ9" s="3">
        <f t="shared" si="31"/>
        <v>0</v>
      </c>
      <c r="CR9" s="28">
        <f t="shared" si="32"/>
        <v>0</v>
      </c>
      <c r="CS9" s="28">
        <f t="shared" si="33"/>
        <v>0</v>
      </c>
      <c r="CT9" s="93">
        <f t="shared" si="34"/>
        <v>0</v>
      </c>
      <c r="CU9" s="67">
        <f t="shared" si="35"/>
        <v>0</v>
      </c>
      <c r="CW9" s="64">
        <f t="shared" si="36"/>
        <v>0</v>
      </c>
    </row>
    <row r="10" spans="1:101" ht="18" customHeight="1" x14ac:dyDescent="0.35">
      <c r="A10" s="5">
        <v>8</v>
      </c>
      <c r="B10" s="2" t="s">
        <v>3</v>
      </c>
      <c r="C10" s="10">
        <v>39802336.838709675</v>
      </c>
      <c r="D10" s="3">
        <v>50153792.333333336</v>
      </c>
      <c r="E10" s="28">
        <v>61660974.774193548</v>
      </c>
      <c r="F10" s="98">
        <v>86112544.774193555</v>
      </c>
      <c r="G10" s="98">
        <v>98704986.285714284</v>
      </c>
      <c r="H10" s="98">
        <v>73975665.67741935</v>
      </c>
      <c r="I10" s="98">
        <v>48422619.666666664</v>
      </c>
      <c r="J10" s="98">
        <v>46472809.225806452</v>
      </c>
      <c r="K10" s="98">
        <v>42973554.06666667</v>
      </c>
      <c r="L10" s="98">
        <v>26320094.580645163</v>
      </c>
      <c r="M10" s="98">
        <v>41863257.096774191</v>
      </c>
      <c r="N10" s="43">
        <v>57992943.799999997</v>
      </c>
      <c r="O10" s="91">
        <v>1</v>
      </c>
      <c r="P10" s="73">
        <f t="shared" si="10"/>
        <v>39802336.838709675</v>
      </c>
      <c r="Q10" s="70">
        <v>1</v>
      </c>
      <c r="R10" s="82">
        <f t="shared" si="11"/>
        <v>50153792.333333336</v>
      </c>
      <c r="S10" s="69">
        <v>1</v>
      </c>
      <c r="T10" s="3">
        <f t="shared" si="12"/>
        <v>61660974.774193548</v>
      </c>
      <c r="U10" s="70">
        <v>1</v>
      </c>
      <c r="V10" s="98">
        <f t="shared" si="13"/>
        <v>86112544.774193555</v>
      </c>
      <c r="W10" s="70">
        <v>1</v>
      </c>
      <c r="X10" s="98">
        <f t="shared" si="14"/>
        <v>98704986.285714284</v>
      </c>
      <c r="Y10" s="70">
        <v>1</v>
      </c>
      <c r="Z10" s="98">
        <f t="shared" si="15"/>
        <v>73975665.67741935</v>
      </c>
      <c r="AA10" s="70">
        <v>1</v>
      </c>
      <c r="AB10" s="98">
        <f t="shared" si="16"/>
        <v>48422619.666666664</v>
      </c>
      <c r="AC10" s="70">
        <v>1</v>
      </c>
      <c r="AD10" s="98">
        <f t="shared" si="17"/>
        <v>46472809.225806452</v>
      </c>
      <c r="AE10" s="70">
        <v>1</v>
      </c>
      <c r="AF10" s="98">
        <f t="shared" si="18"/>
        <v>42973554.06666667</v>
      </c>
      <c r="AG10" s="70">
        <v>1</v>
      </c>
      <c r="AH10" s="98">
        <f t="shared" si="19"/>
        <v>26320094.580645163</v>
      </c>
      <c r="AI10" s="70">
        <v>1</v>
      </c>
      <c r="AJ10" s="98">
        <f t="shared" si="20"/>
        <v>41863257.096774191</v>
      </c>
      <c r="AK10" s="70">
        <v>1</v>
      </c>
      <c r="AL10" s="43">
        <f t="shared" si="21"/>
        <v>57992943.799999997</v>
      </c>
      <c r="AM10" s="91">
        <v>1.087192633887214</v>
      </c>
      <c r="AN10" s="73">
        <f t="shared" si="22"/>
        <v>43272807.422542855</v>
      </c>
      <c r="AO10" s="70">
        <v>1.087192633887214</v>
      </c>
      <c r="AP10" s="82">
        <f t="shared" si="23"/>
        <v>54526833.586309031</v>
      </c>
      <c r="AQ10" s="69">
        <v>1.087192633887214</v>
      </c>
      <c r="AR10" s="3">
        <f t="shared" si="24"/>
        <v>67037357.572808541</v>
      </c>
      <c r="AS10" s="70">
        <v>1.087192633887214</v>
      </c>
      <c r="AT10" s="87">
        <f t="shared" si="25"/>
        <v>93620924.363786131</v>
      </c>
      <c r="AU10" s="70">
        <v>1.087192633887214</v>
      </c>
      <c r="AV10" s="82">
        <f t="shared" si="0"/>
        <v>107311334.01776704</v>
      </c>
      <c r="AW10" s="70">
        <v>1.087192633887214</v>
      </c>
      <c r="AX10" s="3">
        <f t="shared" si="1"/>
        <v>80425798.811393514</v>
      </c>
      <c r="AY10" s="70">
        <v>1.087192633887214</v>
      </c>
      <c r="AZ10" s="87">
        <f t="shared" si="2"/>
        <v>52644715.415122136</v>
      </c>
      <c r="BA10" s="70">
        <v>1.087192633887214</v>
      </c>
      <c r="BB10" s="82">
        <f t="shared" si="3"/>
        <v>50524895.866342537</v>
      </c>
      <c r="BC10" s="70">
        <v>1.087192633887214</v>
      </c>
      <c r="BD10" s="3">
        <f t="shared" si="4"/>
        <v>46720531.433233932</v>
      </c>
      <c r="BE10" s="70">
        <v>1.087192633887214</v>
      </c>
      <c r="BF10" s="87">
        <f t="shared" si="5"/>
        <v>28615012.951292202</v>
      </c>
      <c r="BG10" s="70">
        <v>1.087192633887214</v>
      </c>
      <c r="BH10" s="82">
        <f t="shared" si="6"/>
        <v>45513424.746139534</v>
      </c>
      <c r="BI10" s="70">
        <v>1.087192633887214</v>
      </c>
      <c r="BJ10" s="82">
        <f t="shared" si="6"/>
        <v>63049501.31679517</v>
      </c>
      <c r="BK10" s="10">
        <v>514110000</v>
      </c>
      <c r="BL10" s="3">
        <v>514110000</v>
      </c>
      <c r="BM10" s="28">
        <v>514110000</v>
      </c>
      <c r="BN10" s="98">
        <v>514110000</v>
      </c>
      <c r="BO10" s="104">
        <v>514110000</v>
      </c>
      <c r="BP10" s="104">
        <v>514110000</v>
      </c>
      <c r="BQ10" s="104">
        <v>514110000</v>
      </c>
      <c r="BR10" s="104">
        <v>514110000</v>
      </c>
      <c r="BS10" s="104">
        <v>514110000</v>
      </c>
      <c r="BT10" s="104">
        <v>514110000</v>
      </c>
      <c r="BU10" s="104">
        <v>514110000</v>
      </c>
      <c r="BV10" s="42">
        <v>514110000</v>
      </c>
      <c r="BW10" s="29">
        <v>0</v>
      </c>
      <c r="BX10" s="28">
        <v>0</v>
      </c>
      <c r="BY10" s="28">
        <v>0</v>
      </c>
      <c r="BZ10" s="28">
        <v>0</v>
      </c>
      <c r="CA10" s="28">
        <v>0</v>
      </c>
      <c r="CB10" s="28">
        <v>0</v>
      </c>
      <c r="CC10" s="28">
        <v>0</v>
      </c>
      <c r="CD10" s="28">
        <v>0</v>
      </c>
      <c r="CE10" s="28">
        <v>0</v>
      </c>
      <c r="CF10" s="28">
        <v>0</v>
      </c>
      <c r="CG10" s="28">
        <v>0</v>
      </c>
      <c r="CH10" s="42">
        <v>0</v>
      </c>
      <c r="CI10" s="10">
        <f t="shared" si="7"/>
        <v>514110000</v>
      </c>
      <c r="CJ10" s="3">
        <f t="shared" si="8"/>
        <v>514110000</v>
      </c>
      <c r="CK10" s="3">
        <f t="shared" si="9"/>
        <v>514110000</v>
      </c>
      <c r="CL10" s="86">
        <f t="shared" si="26"/>
        <v>514110000</v>
      </c>
      <c r="CM10" s="3">
        <f t="shared" si="27"/>
        <v>514110000</v>
      </c>
      <c r="CN10" s="3">
        <f t="shared" si="28"/>
        <v>514110000</v>
      </c>
      <c r="CO10" s="3">
        <f t="shared" si="29"/>
        <v>514110000</v>
      </c>
      <c r="CP10" s="73">
        <f t="shared" si="30"/>
        <v>514110000</v>
      </c>
      <c r="CQ10" s="3">
        <f t="shared" si="31"/>
        <v>514110000</v>
      </c>
      <c r="CR10" s="28">
        <f t="shared" si="32"/>
        <v>514110000</v>
      </c>
      <c r="CS10" s="28">
        <f t="shared" si="33"/>
        <v>514110000</v>
      </c>
      <c r="CT10" s="93">
        <f t="shared" si="34"/>
        <v>514110000</v>
      </c>
      <c r="CU10" s="67">
        <f t="shared" si="35"/>
        <v>514110000</v>
      </c>
      <c r="CW10" s="64">
        <f t="shared" si="36"/>
        <v>514110000</v>
      </c>
    </row>
    <row r="11" spans="1:101" ht="18" customHeight="1" x14ac:dyDescent="0.35">
      <c r="A11" s="6">
        <v>9</v>
      </c>
      <c r="B11" s="2" t="s">
        <v>3</v>
      </c>
      <c r="C11" s="10">
        <v>0</v>
      </c>
      <c r="D11" s="3">
        <v>0</v>
      </c>
      <c r="E11" s="28">
        <v>0</v>
      </c>
      <c r="F11" s="98">
        <v>0</v>
      </c>
      <c r="G11" s="98">
        <v>0</v>
      </c>
      <c r="H11" s="98">
        <v>0</v>
      </c>
      <c r="I11" s="98">
        <v>0</v>
      </c>
      <c r="J11" s="98">
        <v>0</v>
      </c>
      <c r="K11" s="98">
        <v>0</v>
      </c>
      <c r="L11" s="98">
        <v>0</v>
      </c>
      <c r="M11" s="98">
        <v>0</v>
      </c>
      <c r="N11" s="43">
        <v>0</v>
      </c>
      <c r="O11" s="91">
        <v>1</v>
      </c>
      <c r="P11" s="73">
        <f t="shared" si="10"/>
        <v>0</v>
      </c>
      <c r="Q11" s="70">
        <v>1</v>
      </c>
      <c r="R11" s="82">
        <f t="shared" si="11"/>
        <v>0</v>
      </c>
      <c r="S11" s="69">
        <v>1</v>
      </c>
      <c r="T11" s="3">
        <f t="shared" si="12"/>
        <v>0</v>
      </c>
      <c r="U11" s="70">
        <v>1</v>
      </c>
      <c r="V11" s="98">
        <f t="shared" si="13"/>
        <v>0</v>
      </c>
      <c r="W11" s="70">
        <v>1</v>
      </c>
      <c r="X11" s="98">
        <f t="shared" si="14"/>
        <v>0</v>
      </c>
      <c r="Y11" s="70">
        <v>1</v>
      </c>
      <c r="Z11" s="98">
        <f t="shared" si="15"/>
        <v>0</v>
      </c>
      <c r="AA11" s="70">
        <v>1</v>
      </c>
      <c r="AB11" s="98">
        <f t="shared" si="16"/>
        <v>0</v>
      </c>
      <c r="AC11" s="70">
        <v>1</v>
      </c>
      <c r="AD11" s="98">
        <f t="shared" si="17"/>
        <v>0</v>
      </c>
      <c r="AE11" s="70">
        <v>1</v>
      </c>
      <c r="AF11" s="98">
        <f t="shared" si="18"/>
        <v>0</v>
      </c>
      <c r="AG11" s="70">
        <v>1</v>
      </c>
      <c r="AH11" s="98">
        <f t="shared" si="19"/>
        <v>0</v>
      </c>
      <c r="AI11" s="70">
        <v>1</v>
      </c>
      <c r="AJ11" s="98">
        <f t="shared" si="20"/>
        <v>0</v>
      </c>
      <c r="AK11" s="70">
        <v>1</v>
      </c>
      <c r="AL11" s="43">
        <f t="shared" si="21"/>
        <v>0</v>
      </c>
      <c r="AM11" s="91">
        <v>1.087192633887214</v>
      </c>
      <c r="AN11" s="73">
        <f t="shared" si="22"/>
        <v>0</v>
      </c>
      <c r="AO11" s="70">
        <v>1.087192633887214</v>
      </c>
      <c r="AP11" s="82">
        <f t="shared" si="23"/>
        <v>0</v>
      </c>
      <c r="AQ11" s="69">
        <v>1.087192633887214</v>
      </c>
      <c r="AR11" s="3">
        <f t="shared" si="24"/>
        <v>0</v>
      </c>
      <c r="AS11" s="70">
        <v>1.087192633887214</v>
      </c>
      <c r="AT11" s="106">
        <f t="shared" si="25"/>
        <v>0</v>
      </c>
      <c r="AU11" s="70">
        <v>1.087192633887214</v>
      </c>
      <c r="AV11" s="82">
        <f t="shared" si="0"/>
        <v>0</v>
      </c>
      <c r="AW11" s="70">
        <v>1.087192633887214</v>
      </c>
      <c r="AX11" s="3">
        <f t="shared" si="1"/>
        <v>0</v>
      </c>
      <c r="AY11" s="70">
        <v>1.087192633887214</v>
      </c>
      <c r="AZ11" s="106">
        <f t="shared" si="2"/>
        <v>0</v>
      </c>
      <c r="BA11" s="70">
        <v>1.087192633887214</v>
      </c>
      <c r="BB11" s="82">
        <f t="shared" si="3"/>
        <v>0</v>
      </c>
      <c r="BC11" s="70">
        <v>1.087192633887214</v>
      </c>
      <c r="BD11" s="3">
        <f t="shared" si="4"/>
        <v>0</v>
      </c>
      <c r="BE11" s="70">
        <v>1.087192633887214</v>
      </c>
      <c r="BF11" s="106">
        <f t="shared" si="5"/>
        <v>0</v>
      </c>
      <c r="BG11" s="70">
        <v>1.087192633887214</v>
      </c>
      <c r="BH11" s="82">
        <f t="shared" si="6"/>
        <v>0</v>
      </c>
      <c r="BI11" s="70">
        <v>1.087192633887214</v>
      </c>
      <c r="BJ11" s="82">
        <f t="shared" si="6"/>
        <v>0</v>
      </c>
      <c r="BK11" s="10">
        <v>90000000</v>
      </c>
      <c r="BL11" s="3">
        <v>90000000</v>
      </c>
      <c r="BM11" s="28">
        <v>90000000</v>
      </c>
      <c r="BN11" s="98">
        <v>90000000</v>
      </c>
      <c r="BO11" s="104">
        <v>90000000</v>
      </c>
      <c r="BP11" s="104">
        <v>90000000</v>
      </c>
      <c r="BQ11" s="104">
        <v>90000000</v>
      </c>
      <c r="BR11" s="104">
        <v>90000000</v>
      </c>
      <c r="BS11" s="104">
        <v>90000000</v>
      </c>
      <c r="BT11" s="104">
        <v>90000000</v>
      </c>
      <c r="BU11" s="104">
        <v>90000000</v>
      </c>
      <c r="BV11" s="42">
        <v>90000000</v>
      </c>
      <c r="BW11" s="29">
        <v>0</v>
      </c>
      <c r="BX11" s="28">
        <v>0</v>
      </c>
      <c r="BY11" s="28">
        <v>0</v>
      </c>
      <c r="BZ11" s="28">
        <v>0</v>
      </c>
      <c r="CA11" s="28">
        <v>0</v>
      </c>
      <c r="CB11" s="28">
        <v>0</v>
      </c>
      <c r="CC11" s="28">
        <v>0</v>
      </c>
      <c r="CD11" s="28">
        <v>0</v>
      </c>
      <c r="CE11" s="28">
        <v>0</v>
      </c>
      <c r="CF11" s="28">
        <v>0</v>
      </c>
      <c r="CG11" s="28">
        <v>0</v>
      </c>
      <c r="CH11" s="42">
        <v>0</v>
      </c>
      <c r="CI11" s="10">
        <f t="shared" si="7"/>
        <v>90000000</v>
      </c>
      <c r="CJ11" s="3">
        <f t="shared" si="8"/>
        <v>90000000</v>
      </c>
      <c r="CK11" s="3">
        <f t="shared" si="9"/>
        <v>90000000</v>
      </c>
      <c r="CL11" s="86">
        <f t="shared" si="26"/>
        <v>90000000</v>
      </c>
      <c r="CM11" s="3">
        <f t="shared" si="27"/>
        <v>90000000</v>
      </c>
      <c r="CN11" s="3">
        <f t="shared" si="28"/>
        <v>90000000</v>
      </c>
      <c r="CO11" s="3">
        <f t="shared" si="29"/>
        <v>90000000</v>
      </c>
      <c r="CP11" s="73">
        <f t="shared" si="30"/>
        <v>90000000</v>
      </c>
      <c r="CQ11" s="3">
        <f t="shared" si="31"/>
        <v>90000000</v>
      </c>
      <c r="CR11" s="28">
        <f t="shared" si="32"/>
        <v>90000000</v>
      </c>
      <c r="CS11" s="28">
        <f t="shared" si="33"/>
        <v>90000000</v>
      </c>
      <c r="CT11" s="93">
        <f t="shared" si="34"/>
        <v>90000000</v>
      </c>
      <c r="CU11" s="67">
        <f t="shared" si="35"/>
        <v>90000000</v>
      </c>
      <c r="CW11" s="64">
        <f t="shared" si="36"/>
        <v>90000000</v>
      </c>
    </row>
    <row r="12" spans="1:101" ht="18" customHeight="1" x14ac:dyDescent="0.35">
      <c r="A12" s="5">
        <v>10</v>
      </c>
      <c r="B12" s="2" t="s">
        <v>3</v>
      </c>
      <c r="C12" s="10">
        <v>0</v>
      </c>
      <c r="D12" s="3">
        <v>0</v>
      </c>
      <c r="E12" s="28">
        <v>0</v>
      </c>
      <c r="F12" s="98">
        <v>0</v>
      </c>
      <c r="G12" s="98">
        <v>0</v>
      </c>
      <c r="H12" s="98">
        <v>0</v>
      </c>
      <c r="I12" s="98">
        <v>0</v>
      </c>
      <c r="J12" s="98">
        <v>0</v>
      </c>
      <c r="K12" s="98">
        <v>0</v>
      </c>
      <c r="L12" s="98">
        <v>0</v>
      </c>
      <c r="M12" s="98">
        <v>0</v>
      </c>
      <c r="N12" s="43">
        <v>0</v>
      </c>
      <c r="O12" s="91">
        <v>1</v>
      </c>
      <c r="P12" s="73">
        <f t="shared" si="10"/>
        <v>0</v>
      </c>
      <c r="Q12" s="70">
        <v>1</v>
      </c>
      <c r="R12" s="82">
        <f t="shared" si="11"/>
        <v>0</v>
      </c>
      <c r="S12" s="69">
        <v>1</v>
      </c>
      <c r="T12" s="3">
        <f t="shared" si="12"/>
        <v>0</v>
      </c>
      <c r="U12" s="70">
        <v>1</v>
      </c>
      <c r="V12" s="98">
        <f t="shared" si="13"/>
        <v>0</v>
      </c>
      <c r="W12" s="70">
        <v>1</v>
      </c>
      <c r="X12" s="98">
        <f t="shared" si="14"/>
        <v>0</v>
      </c>
      <c r="Y12" s="70">
        <v>1</v>
      </c>
      <c r="Z12" s="98">
        <f t="shared" si="15"/>
        <v>0</v>
      </c>
      <c r="AA12" s="70">
        <v>1</v>
      </c>
      <c r="AB12" s="98">
        <f t="shared" si="16"/>
        <v>0</v>
      </c>
      <c r="AC12" s="70">
        <v>1</v>
      </c>
      <c r="AD12" s="98">
        <f t="shared" si="17"/>
        <v>0</v>
      </c>
      <c r="AE12" s="70">
        <v>1</v>
      </c>
      <c r="AF12" s="98">
        <f t="shared" si="18"/>
        <v>0</v>
      </c>
      <c r="AG12" s="70">
        <v>1</v>
      </c>
      <c r="AH12" s="98">
        <f t="shared" si="19"/>
        <v>0</v>
      </c>
      <c r="AI12" s="70">
        <v>1</v>
      </c>
      <c r="AJ12" s="98">
        <f t="shared" si="20"/>
        <v>0</v>
      </c>
      <c r="AK12" s="70">
        <v>1</v>
      </c>
      <c r="AL12" s="43">
        <f t="shared" si="21"/>
        <v>0</v>
      </c>
      <c r="AM12" s="91">
        <v>1.087192633887214</v>
      </c>
      <c r="AN12" s="73">
        <f t="shared" si="22"/>
        <v>0</v>
      </c>
      <c r="AO12" s="70">
        <v>1.087192633887214</v>
      </c>
      <c r="AP12" s="82">
        <f t="shared" si="23"/>
        <v>0</v>
      </c>
      <c r="AQ12" s="69">
        <v>1.087192633887214</v>
      </c>
      <c r="AR12" s="3">
        <f t="shared" si="24"/>
        <v>0</v>
      </c>
      <c r="AS12" s="70">
        <v>1.087192633887214</v>
      </c>
      <c r="AT12" s="87">
        <f t="shared" si="25"/>
        <v>0</v>
      </c>
      <c r="AU12" s="70">
        <v>1.087192633887214</v>
      </c>
      <c r="AV12" s="82">
        <f t="shared" si="0"/>
        <v>0</v>
      </c>
      <c r="AW12" s="70">
        <v>1.087192633887214</v>
      </c>
      <c r="AX12" s="3">
        <f t="shared" si="1"/>
        <v>0</v>
      </c>
      <c r="AY12" s="70">
        <v>1.087192633887214</v>
      </c>
      <c r="AZ12" s="87">
        <f t="shared" si="2"/>
        <v>0</v>
      </c>
      <c r="BA12" s="70">
        <v>1.087192633887214</v>
      </c>
      <c r="BB12" s="82">
        <f t="shared" si="3"/>
        <v>0</v>
      </c>
      <c r="BC12" s="70">
        <v>1.087192633887214</v>
      </c>
      <c r="BD12" s="3">
        <f t="shared" si="4"/>
        <v>0</v>
      </c>
      <c r="BE12" s="70">
        <v>1.087192633887214</v>
      </c>
      <c r="BF12" s="87">
        <f t="shared" si="5"/>
        <v>0</v>
      </c>
      <c r="BG12" s="70">
        <v>1.087192633887214</v>
      </c>
      <c r="BH12" s="82">
        <f t="shared" si="6"/>
        <v>0</v>
      </c>
      <c r="BI12" s="70">
        <v>1.087192633887214</v>
      </c>
      <c r="BJ12" s="82">
        <f t="shared" si="6"/>
        <v>0</v>
      </c>
      <c r="BK12" s="10">
        <v>0</v>
      </c>
      <c r="BL12" s="3">
        <v>0</v>
      </c>
      <c r="BM12" s="28">
        <v>0</v>
      </c>
      <c r="BN12" s="98">
        <v>0</v>
      </c>
      <c r="BO12" s="104">
        <v>0</v>
      </c>
      <c r="BP12" s="104">
        <v>0</v>
      </c>
      <c r="BQ12" s="104">
        <v>0</v>
      </c>
      <c r="BR12" s="104">
        <v>0</v>
      </c>
      <c r="BS12" s="104">
        <v>0</v>
      </c>
      <c r="BT12" s="104">
        <v>0</v>
      </c>
      <c r="BU12" s="104">
        <v>0</v>
      </c>
      <c r="BV12" s="42">
        <v>0</v>
      </c>
      <c r="BW12" s="29">
        <v>0</v>
      </c>
      <c r="BX12" s="28">
        <v>0</v>
      </c>
      <c r="BY12" s="28">
        <v>0</v>
      </c>
      <c r="BZ12" s="28">
        <v>0</v>
      </c>
      <c r="CA12" s="28">
        <v>0</v>
      </c>
      <c r="CB12" s="28">
        <v>0</v>
      </c>
      <c r="CC12" s="28">
        <v>0</v>
      </c>
      <c r="CD12" s="28">
        <v>0</v>
      </c>
      <c r="CE12" s="28">
        <v>0</v>
      </c>
      <c r="CF12" s="28">
        <v>0</v>
      </c>
      <c r="CG12" s="28">
        <v>0</v>
      </c>
      <c r="CH12" s="42">
        <v>0</v>
      </c>
      <c r="CI12" s="10">
        <f t="shared" si="7"/>
        <v>0</v>
      </c>
      <c r="CJ12" s="3">
        <f t="shared" si="8"/>
        <v>0</v>
      </c>
      <c r="CK12" s="3">
        <f t="shared" si="9"/>
        <v>0</v>
      </c>
      <c r="CL12" s="86">
        <f t="shared" si="26"/>
        <v>0</v>
      </c>
      <c r="CM12" s="3">
        <f t="shared" si="27"/>
        <v>0</v>
      </c>
      <c r="CN12" s="3">
        <f t="shared" si="28"/>
        <v>0</v>
      </c>
      <c r="CO12" s="3">
        <f t="shared" si="29"/>
        <v>0</v>
      </c>
      <c r="CP12" s="73">
        <f t="shared" si="30"/>
        <v>0</v>
      </c>
      <c r="CQ12" s="3">
        <f t="shared" si="31"/>
        <v>0</v>
      </c>
      <c r="CR12" s="28">
        <f t="shared" si="32"/>
        <v>0</v>
      </c>
      <c r="CS12" s="28">
        <f t="shared" si="33"/>
        <v>0</v>
      </c>
      <c r="CT12" s="93">
        <f t="shared" si="34"/>
        <v>0</v>
      </c>
      <c r="CU12" s="67">
        <f t="shared" si="35"/>
        <v>0</v>
      </c>
      <c r="CW12" s="64">
        <f t="shared" si="36"/>
        <v>0</v>
      </c>
    </row>
    <row r="13" spans="1:101" ht="18" customHeight="1" x14ac:dyDescent="0.35">
      <c r="A13" s="5">
        <v>11</v>
      </c>
      <c r="B13" s="2" t="s">
        <v>5</v>
      </c>
      <c r="C13" s="10">
        <v>648731853.35483873</v>
      </c>
      <c r="D13" s="3">
        <v>831000673.79999995</v>
      </c>
      <c r="E13" s="28">
        <v>858606691.16129029</v>
      </c>
      <c r="F13" s="98">
        <v>946762209.16129029</v>
      </c>
      <c r="G13" s="98">
        <v>929444440.57142854</v>
      </c>
      <c r="H13" s="98">
        <v>873328619.93548381</v>
      </c>
      <c r="I13" s="98">
        <v>574919151.39999998</v>
      </c>
      <c r="J13" s="98">
        <v>406009033.41935486</v>
      </c>
      <c r="K13" s="98">
        <v>408704426.53333336</v>
      </c>
      <c r="L13" s="98">
        <v>409122732.45161289</v>
      </c>
      <c r="M13" s="98">
        <v>413794546</v>
      </c>
      <c r="N13" s="43">
        <v>319366533.19999999</v>
      </c>
      <c r="O13" s="91">
        <v>0.92952434165930653</v>
      </c>
      <c r="P13" s="73">
        <f t="shared" si="10"/>
        <v>603012048.9030782</v>
      </c>
      <c r="Q13" s="70">
        <v>0.95546574385968452</v>
      </c>
      <c r="R13" s="82">
        <f t="shared" si="11"/>
        <v>793992676.94021606</v>
      </c>
      <c r="S13" s="69">
        <v>1.039510244490137</v>
      </c>
      <c r="T13" s="3">
        <f t="shared" si="12"/>
        <v>892530451.44994032</v>
      </c>
      <c r="U13" s="70">
        <v>1.0327047002335412</v>
      </c>
      <c r="V13" s="98">
        <f t="shared" si="13"/>
        <v>977725783.40435553</v>
      </c>
      <c r="W13" s="70">
        <v>1.0695138498690548</v>
      </c>
      <c r="X13" s="98">
        <f t="shared" si="14"/>
        <v>994053701.87493849</v>
      </c>
      <c r="Y13" s="70">
        <v>1.0292978513814923</v>
      </c>
      <c r="Z13" s="98">
        <f t="shared" si="15"/>
        <v>898915272.04955745</v>
      </c>
      <c r="AA13" s="70">
        <v>0.90443445222431984</v>
      </c>
      <c r="AB13" s="98">
        <f t="shared" si="16"/>
        <v>519976687.76972979</v>
      </c>
      <c r="AC13" s="70">
        <v>0.89312602715240574</v>
      </c>
      <c r="AD13" s="98">
        <f t="shared" si="17"/>
        <v>362617235.00581676</v>
      </c>
      <c r="AE13" s="70">
        <v>0.99357834015899649</v>
      </c>
      <c r="AF13" s="98">
        <f t="shared" si="18"/>
        <v>406079865.7306239</v>
      </c>
      <c r="AG13" s="70">
        <v>0.89809240473081087</v>
      </c>
      <c r="AH13" s="98">
        <f t="shared" si="19"/>
        <v>367430018.61750919</v>
      </c>
      <c r="AI13" s="70">
        <v>1.0217106607045476</v>
      </c>
      <c r="AJ13" s="98">
        <f t="shared" si="20"/>
        <v>422778298.98959833</v>
      </c>
      <c r="AK13" s="70">
        <v>1.0030778589347833</v>
      </c>
      <c r="AL13" s="43">
        <f t="shared" si="21"/>
        <v>320349498.3376804</v>
      </c>
      <c r="AM13" s="91">
        <v>1.022498715828325</v>
      </c>
      <c r="AN13" s="73">
        <f t="shared" si="22"/>
        <v>616579045.63240457</v>
      </c>
      <c r="AO13" s="70">
        <v>1.022498715828325</v>
      </c>
      <c r="AP13" s="82">
        <f t="shared" si="23"/>
        <v>811856492.54846501</v>
      </c>
      <c r="AQ13" s="69">
        <v>1.022498715828325</v>
      </c>
      <c r="AR13" s="3">
        <f t="shared" si="24"/>
        <v>912611240.44523907</v>
      </c>
      <c r="AS13" s="70">
        <v>1.022498715828325</v>
      </c>
      <c r="AT13" s="87">
        <f t="shared" si="25"/>
        <v>999723357.96319652</v>
      </c>
      <c r="AU13" s="70">
        <v>1.022498715828325</v>
      </c>
      <c r="AV13" s="82">
        <f t="shared" si="0"/>
        <v>1016418633.6315172</v>
      </c>
      <c r="AW13" s="70">
        <v>1.022498715828325</v>
      </c>
      <c r="AX13" s="3">
        <f t="shared" si="1"/>
        <v>919139711.30914187</v>
      </c>
      <c r="AY13" s="70">
        <v>1.022498715828325</v>
      </c>
      <c r="AZ13" s="87">
        <f t="shared" si="2"/>
        <v>531675495.50521463</v>
      </c>
      <c r="BA13" s="70">
        <v>1.022498715828325</v>
      </c>
      <c r="BB13" s="82">
        <f t="shared" si="3"/>
        <v>370775657.13066554</v>
      </c>
      <c r="BC13" s="70">
        <v>1.022498715828325</v>
      </c>
      <c r="BD13" s="3">
        <f t="shared" si="4"/>
        <v>415216141.23330158</v>
      </c>
      <c r="BE13" s="70">
        <v>1.022498715828325</v>
      </c>
      <c r="BF13" s="87">
        <f t="shared" si="5"/>
        <v>375696722.19318068</v>
      </c>
      <c r="BG13" s="70">
        <v>1.022498715828325</v>
      </c>
      <c r="BH13" s="82">
        <f t="shared" si="6"/>
        <v>432290267.7969479</v>
      </c>
      <c r="BI13" s="70">
        <v>1.022498715828325</v>
      </c>
      <c r="BJ13" s="82">
        <f t="shared" si="6"/>
        <v>327556950.66652632</v>
      </c>
      <c r="BK13" s="10">
        <v>1002016213</v>
      </c>
      <c r="BL13" s="3">
        <v>1002016213</v>
      </c>
      <c r="BM13" s="28">
        <v>1002016213</v>
      </c>
      <c r="BN13" s="98">
        <v>1268873557</v>
      </c>
      <c r="BO13" s="104">
        <v>1268873557</v>
      </c>
      <c r="BP13" s="104">
        <v>1268873557</v>
      </c>
      <c r="BQ13" s="104">
        <v>38752543</v>
      </c>
      <c r="BR13" s="104">
        <v>38752543</v>
      </c>
      <c r="BS13" s="104">
        <v>38752543</v>
      </c>
      <c r="BT13" s="104">
        <v>38752543</v>
      </c>
      <c r="BU13" s="104">
        <v>38752543</v>
      </c>
      <c r="BV13" s="42">
        <v>38752543</v>
      </c>
      <c r="BW13" s="29">
        <v>0</v>
      </c>
      <c r="BX13" s="28">
        <v>0</v>
      </c>
      <c r="BY13" s="28">
        <v>0</v>
      </c>
      <c r="BZ13" s="28">
        <v>0</v>
      </c>
      <c r="CA13" s="28">
        <v>0</v>
      </c>
      <c r="CB13" s="28">
        <v>0</v>
      </c>
      <c r="CC13" s="28">
        <v>0</v>
      </c>
      <c r="CD13" s="28">
        <v>0</v>
      </c>
      <c r="CE13" s="28">
        <v>0</v>
      </c>
      <c r="CF13" s="28">
        <v>0</v>
      </c>
      <c r="CG13" s="28">
        <v>0</v>
      </c>
      <c r="CH13" s="42">
        <v>0</v>
      </c>
      <c r="CI13" s="10">
        <f t="shared" si="7"/>
        <v>1002016213</v>
      </c>
      <c r="CJ13" s="3">
        <f t="shared" si="8"/>
        <v>1002016213</v>
      </c>
      <c r="CK13" s="3">
        <f t="shared" si="9"/>
        <v>1002016213</v>
      </c>
      <c r="CL13" s="86">
        <f t="shared" si="26"/>
        <v>1268873557</v>
      </c>
      <c r="CM13" s="3">
        <f t="shared" si="27"/>
        <v>1268873557</v>
      </c>
      <c r="CN13" s="3">
        <f t="shared" si="28"/>
        <v>1268873557</v>
      </c>
      <c r="CO13" s="3">
        <f t="shared" si="29"/>
        <v>531675495.50521463</v>
      </c>
      <c r="CP13" s="73">
        <f t="shared" si="30"/>
        <v>370775657.13066554</v>
      </c>
      <c r="CQ13" s="3">
        <f t="shared" si="31"/>
        <v>415216141.23330158</v>
      </c>
      <c r="CR13" s="28">
        <f t="shared" si="32"/>
        <v>375696722.19318068</v>
      </c>
      <c r="CS13" s="28">
        <f t="shared" si="33"/>
        <v>432290267.7969479</v>
      </c>
      <c r="CT13" s="93">
        <f t="shared" si="34"/>
        <v>327556950.66652632</v>
      </c>
      <c r="CU13" s="67">
        <f t="shared" si="35"/>
        <v>770299209.3394407</v>
      </c>
      <c r="CW13" s="64">
        <f t="shared" si="36"/>
        <v>770299209.3394407</v>
      </c>
    </row>
    <row r="14" spans="1:101" ht="18" customHeight="1" x14ac:dyDescent="0.35">
      <c r="A14" s="6">
        <v>12</v>
      </c>
      <c r="B14" s="2" t="s">
        <v>3</v>
      </c>
      <c r="C14" s="10">
        <v>0</v>
      </c>
      <c r="D14" s="3">
        <v>0</v>
      </c>
      <c r="E14" s="28">
        <v>0</v>
      </c>
      <c r="F14" s="99">
        <v>0</v>
      </c>
      <c r="G14" s="99">
        <v>0</v>
      </c>
      <c r="H14" s="99">
        <v>0</v>
      </c>
      <c r="I14" s="99">
        <v>0</v>
      </c>
      <c r="J14" s="99">
        <v>0</v>
      </c>
      <c r="K14" s="99">
        <v>0</v>
      </c>
      <c r="L14" s="99">
        <v>0</v>
      </c>
      <c r="M14" s="99">
        <v>0</v>
      </c>
      <c r="N14" s="44">
        <v>0</v>
      </c>
      <c r="O14" s="91">
        <v>1</v>
      </c>
      <c r="P14" s="73">
        <f t="shared" si="10"/>
        <v>0</v>
      </c>
      <c r="Q14" s="70">
        <v>1</v>
      </c>
      <c r="R14" s="82">
        <f t="shared" si="11"/>
        <v>0</v>
      </c>
      <c r="S14" s="69">
        <v>1</v>
      </c>
      <c r="T14" s="3">
        <f t="shared" si="12"/>
        <v>0</v>
      </c>
      <c r="U14" s="70">
        <v>1</v>
      </c>
      <c r="V14" s="98">
        <f t="shared" si="13"/>
        <v>0</v>
      </c>
      <c r="W14" s="70">
        <v>1</v>
      </c>
      <c r="X14" s="98">
        <f t="shared" si="14"/>
        <v>0</v>
      </c>
      <c r="Y14" s="70">
        <v>1</v>
      </c>
      <c r="Z14" s="98">
        <f t="shared" si="15"/>
        <v>0</v>
      </c>
      <c r="AA14" s="70">
        <v>1</v>
      </c>
      <c r="AB14" s="98">
        <f t="shared" si="16"/>
        <v>0</v>
      </c>
      <c r="AC14" s="70">
        <v>1</v>
      </c>
      <c r="AD14" s="98">
        <f t="shared" si="17"/>
        <v>0</v>
      </c>
      <c r="AE14" s="70">
        <v>1</v>
      </c>
      <c r="AF14" s="98">
        <f t="shared" si="18"/>
        <v>0</v>
      </c>
      <c r="AG14" s="70">
        <v>1</v>
      </c>
      <c r="AH14" s="98">
        <f t="shared" si="19"/>
        <v>0</v>
      </c>
      <c r="AI14" s="70">
        <v>1</v>
      </c>
      <c r="AJ14" s="98">
        <f t="shared" si="20"/>
        <v>0</v>
      </c>
      <c r="AK14" s="70">
        <v>1</v>
      </c>
      <c r="AL14" s="43">
        <f t="shared" si="21"/>
        <v>0</v>
      </c>
      <c r="AM14" s="91">
        <v>1.087192633887214</v>
      </c>
      <c r="AN14" s="73">
        <f t="shared" si="22"/>
        <v>0</v>
      </c>
      <c r="AO14" s="70">
        <v>1.087192633887214</v>
      </c>
      <c r="AP14" s="82">
        <f t="shared" si="23"/>
        <v>0</v>
      </c>
      <c r="AQ14" s="69">
        <v>1.087192633887214</v>
      </c>
      <c r="AR14" s="3">
        <f t="shared" si="24"/>
        <v>0</v>
      </c>
      <c r="AS14" s="70">
        <v>1.087192633887214</v>
      </c>
      <c r="AT14" s="87">
        <f t="shared" si="25"/>
        <v>0</v>
      </c>
      <c r="AU14" s="70">
        <v>1.087192633887214</v>
      </c>
      <c r="AV14" s="82">
        <f t="shared" si="0"/>
        <v>0</v>
      </c>
      <c r="AW14" s="70">
        <v>1.087192633887214</v>
      </c>
      <c r="AX14" s="3">
        <f t="shared" si="1"/>
        <v>0</v>
      </c>
      <c r="AY14" s="70">
        <v>1.087192633887214</v>
      </c>
      <c r="AZ14" s="87">
        <f t="shared" si="2"/>
        <v>0</v>
      </c>
      <c r="BA14" s="70">
        <v>1.087192633887214</v>
      </c>
      <c r="BB14" s="82">
        <f t="shared" si="3"/>
        <v>0</v>
      </c>
      <c r="BC14" s="70">
        <v>1.087192633887214</v>
      </c>
      <c r="BD14" s="3">
        <f t="shared" si="4"/>
        <v>0</v>
      </c>
      <c r="BE14" s="70">
        <v>1.087192633887214</v>
      </c>
      <c r="BF14" s="87">
        <f t="shared" si="5"/>
        <v>0</v>
      </c>
      <c r="BG14" s="70">
        <v>1.087192633887214</v>
      </c>
      <c r="BH14" s="82">
        <f t="shared" si="6"/>
        <v>0</v>
      </c>
      <c r="BI14" s="70">
        <v>1.087192633887214</v>
      </c>
      <c r="BJ14" s="82">
        <f t="shared" si="6"/>
        <v>0</v>
      </c>
      <c r="BK14" s="10">
        <v>0</v>
      </c>
      <c r="BL14" s="3">
        <v>0</v>
      </c>
      <c r="BM14" s="28">
        <v>0</v>
      </c>
      <c r="BN14" s="98">
        <v>0</v>
      </c>
      <c r="BO14" s="104">
        <v>0</v>
      </c>
      <c r="BP14" s="104">
        <v>0</v>
      </c>
      <c r="BQ14" s="104">
        <v>0</v>
      </c>
      <c r="BR14" s="104">
        <v>0</v>
      </c>
      <c r="BS14" s="104">
        <v>0</v>
      </c>
      <c r="BT14" s="104">
        <v>0</v>
      </c>
      <c r="BU14" s="104">
        <v>0</v>
      </c>
      <c r="BV14" s="42">
        <v>0</v>
      </c>
      <c r="BW14" s="29">
        <v>0</v>
      </c>
      <c r="BX14" s="28">
        <v>0</v>
      </c>
      <c r="BY14" s="28">
        <v>0</v>
      </c>
      <c r="BZ14" s="28">
        <v>0</v>
      </c>
      <c r="CA14" s="28">
        <v>0</v>
      </c>
      <c r="CB14" s="28">
        <v>0</v>
      </c>
      <c r="CC14" s="28">
        <v>0</v>
      </c>
      <c r="CD14" s="28">
        <v>0</v>
      </c>
      <c r="CE14" s="28">
        <v>0</v>
      </c>
      <c r="CF14" s="28">
        <v>0</v>
      </c>
      <c r="CG14" s="28">
        <v>0</v>
      </c>
      <c r="CH14" s="42">
        <v>0</v>
      </c>
      <c r="CI14" s="10">
        <f t="shared" si="7"/>
        <v>0</v>
      </c>
      <c r="CJ14" s="3">
        <f t="shared" si="8"/>
        <v>0</v>
      </c>
      <c r="CK14" s="3">
        <f t="shared" si="9"/>
        <v>0</v>
      </c>
      <c r="CL14" s="86">
        <f t="shared" si="26"/>
        <v>0</v>
      </c>
      <c r="CM14" s="3">
        <f t="shared" si="27"/>
        <v>0</v>
      </c>
      <c r="CN14" s="3">
        <f t="shared" si="28"/>
        <v>0</v>
      </c>
      <c r="CO14" s="3">
        <f t="shared" si="29"/>
        <v>0</v>
      </c>
      <c r="CP14" s="73">
        <f t="shared" si="30"/>
        <v>0</v>
      </c>
      <c r="CQ14" s="3">
        <f t="shared" si="31"/>
        <v>0</v>
      </c>
      <c r="CR14" s="28">
        <f t="shared" si="32"/>
        <v>0</v>
      </c>
      <c r="CS14" s="28">
        <f t="shared" si="33"/>
        <v>0</v>
      </c>
      <c r="CT14" s="93">
        <f t="shared" si="34"/>
        <v>0</v>
      </c>
      <c r="CU14" s="67">
        <f t="shared" si="35"/>
        <v>0</v>
      </c>
      <c r="CW14" s="64">
        <f t="shared" si="36"/>
        <v>0</v>
      </c>
    </row>
    <row r="15" spans="1:101" ht="18" customHeight="1" x14ac:dyDescent="0.35">
      <c r="A15" s="5">
        <v>13</v>
      </c>
      <c r="B15" s="2" t="s">
        <v>3</v>
      </c>
      <c r="C15" s="10">
        <v>0</v>
      </c>
      <c r="D15" s="3">
        <v>0</v>
      </c>
      <c r="E15" s="28">
        <v>0</v>
      </c>
      <c r="F15" s="99">
        <v>0</v>
      </c>
      <c r="G15" s="99">
        <v>0</v>
      </c>
      <c r="H15" s="99">
        <v>0</v>
      </c>
      <c r="I15" s="99">
        <v>0</v>
      </c>
      <c r="J15" s="99">
        <v>0</v>
      </c>
      <c r="K15" s="99">
        <v>0</v>
      </c>
      <c r="L15" s="99">
        <v>0</v>
      </c>
      <c r="M15" s="99">
        <v>0</v>
      </c>
      <c r="N15" s="44">
        <v>0</v>
      </c>
      <c r="O15" s="91">
        <v>1</v>
      </c>
      <c r="P15" s="73">
        <f t="shared" si="10"/>
        <v>0</v>
      </c>
      <c r="Q15" s="70">
        <v>1</v>
      </c>
      <c r="R15" s="82">
        <f t="shared" si="11"/>
        <v>0</v>
      </c>
      <c r="S15" s="69">
        <v>1</v>
      </c>
      <c r="T15" s="3">
        <f t="shared" si="12"/>
        <v>0</v>
      </c>
      <c r="U15" s="70">
        <v>1</v>
      </c>
      <c r="V15" s="98">
        <f t="shared" si="13"/>
        <v>0</v>
      </c>
      <c r="W15" s="70">
        <v>1</v>
      </c>
      <c r="X15" s="98">
        <f t="shared" si="14"/>
        <v>0</v>
      </c>
      <c r="Y15" s="70">
        <v>1</v>
      </c>
      <c r="Z15" s="98">
        <f t="shared" si="15"/>
        <v>0</v>
      </c>
      <c r="AA15" s="70">
        <v>1</v>
      </c>
      <c r="AB15" s="98">
        <f t="shared" si="16"/>
        <v>0</v>
      </c>
      <c r="AC15" s="70">
        <v>1</v>
      </c>
      <c r="AD15" s="98">
        <f t="shared" si="17"/>
        <v>0</v>
      </c>
      <c r="AE15" s="70">
        <v>1</v>
      </c>
      <c r="AF15" s="98">
        <f t="shared" si="18"/>
        <v>0</v>
      </c>
      <c r="AG15" s="70">
        <v>1</v>
      </c>
      <c r="AH15" s="98">
        <f t="shared" si="19"/>
        <v>0</v>
      </c>
      <c r="AI15" s="70">
        <v>1</v>
      </c>
      <c r="AJ15" s="98">
        <f t="shared" si="20"/>
        <v>0</v>
      </c>
      <c r="AK15" s="70">
        <v>1</v>
      </c>
      <c r="AL15" s="43">
        <f t="shared" si="21"/>
        <v>0</v>
      </c>
      <c r="AM15" s="91">
        <v>1.087192633887214</v>
      </c>
      <c r="AN15" s="73">
        <f t="shared" si="22"/>
        <v>0</v>
      </c>
      <c r="AO15" s="70">
        <v>1.087192633887214</v>
      </c>
      <c r="AP15" s="82">
        <f t="shared" si="23"/>
        <v>0</v>
      </c>
      <c r="AQ15" s="69">
        <v>1.087192633887214</v>
      </c>
      <c r="AR15" s="3">
        <f t="shared" si="24"/>
        <v>0</v>
      </c>
      <c r="AS15" s="70">
        <v>1.087192633887214</v>
      </c>
      <c r="AT15" s="87">
        <f t="shared" si="25"/>
        <v>0</v>
      </c>
      <c r="AU15" s="70">
        <v>1.087192633887214</v>
      </c>
      <c r="AV15" s="82">
        <f t="shared" si="0"/>
        <v>0</v>
      </c>
      <c r="AW15" s="70">
        <v>1.087192633887214</v>
      </c>
      <c r="AX15" s="3">
        <f t="shared" si="1"/>
        <v>0</v>
      </c>
      <c r="AY15" s="70">
        <v>1.087192633887214</v>
      </c>
      <c r="AZ15" s="87">
        <f t="shared" si="2"/>
        <v>0</v>
      </c>
      <c r="BA15" s="70">
        <v>1.087192633887214</v>
      </c>
      <c r="BB15" s="82">
        <f t="shared" si="3"/>
        <v>0</v>
      </c>
      <c r="BC15" s="70">
        <v>1.087192633887214</v>
      </c>
      <c r="BD15" s="3">
        <f t="shared" si="4"/>
        <v>0</v>
      </c>
      <c r="BE15" s="70">
        <v>1.087192633887214</v>
      </c>
      <c r="BF15" s="87">
        <f t="shared" si="5"/>
        <v>0</v>
      </c>
      <c r="BG15" s="70">
        <v>1.087192633887214</v>
      </c>
      <c r="BH15" s="82">
        <f t="shared" si="6"/>
        <v>0</v>
      </c>
      <c r="BI15" s="70">
        <v>1.087192633887214</v>
      </c>
      <c r="BJ15" s="82">
        <f t="shared" si="6"/>
        <v>0</v>
      </c>
      <c r="BK15" s="10">
        <v>0</v>
      </c>
      <c r="BL15" s="3">
        <v>0</v>
      </c>
      <c r="BM15" s="28">
        <v>0</v>
      </c>
      <c r="BN15" s="98">
        <v>0</v>
      </c>
      <c r="BO15" s="104">
        <v>0</v>
      </c>
      <c r="BP15" s="104">
        <v>0</v>
      </c>
      <c r="BQ15" s="104">
        <v>0</v>
      </c>
      <c r="BR15" s="104">
        <v>0</v>
      </c>
      <c r="BS15" s="104">
        <v>0</v>
      </c>
      <c r="BT15" s="104">
        <v>0</v>
      </c>
      <c r="BU15" s="104">
        <v>0</v>
      </c>
      <c r="BV15" s="42">
        <v>0</v>
      </c>
      <c r="BW15" s="29">
        <v>0</v>
      </c>
      <c r="BX15" s="28">
        <v>0</v>
      </c>
      <c r="BY15" s="28">
        <v>0</v>
      </c>
      <c r="BZ15" s="28">
        <v>0</v>
      </c>
      <c r="CA15" s="28">
        <v>0</v>
      </c>
      <c r="CB15" s="28">
        <v>0</v>
      </c>
      <c r="CC15" s="28">
        <v>0</v>
      </c>
      <c r="CD15" s="28">
        <v>0</v>
      </c>
      <c r="CE15" s="28">
        <v>0</v>
      </c>
      <c r="CF15" s="28">
        <v>0</v>
      </c>
      <c r="CG15" s="28">
        <v>0</v>
      </c>
      <c r="CH15" s="42">
        <v>0</v>
      </c>
      <c r="CI15" s="10">
        <f t="shared" si="7"/>
        <v>0</v>
      </c>
      <c r="CJ15" s="3">
        <f t="shared" si="8"/>
        <v>0</v>
      </c>
      <c r="CK15" s="3">
        <f t="shared" si="9"/>
        <v>0</v>
      </c>
      <c r="CL15" s="86">
        <f t="shared" si="26"/>
        <v>0</v>
      </c>
      <c r="CM15" s="3">
        <f t="shared" si="27"/>
        <v>0</v>
      </c>
      <c r="CN15" s="3">
        <f t="shared" si="28"/>
        <v>0</v>
      </c>
      <c r="CO15" s="3">
        <f t="shared" si="29"/>
        <v>0</v>
      </c>
      <c r="CP15" s="73">
        <f t="shared" si="30"/>
        <v>0</v>
      </c>
      <c r="CQ15" s="3">
        <f t="shared" si="31"/>
        <v>0</v>
      </c>
      <c r="CR15" s="28">
        <f t="shared" si="32"/>
        <v>0</v>
      </c>
      <c r="CS15" s="28">
        <f t="shared" si="33"/>
        <v>0</v>
      </c>
      <c r="CT15" s="93">
        <f t="shared" si="34"/>
        <v>0</v>
      </c>
      <c r="CU15" s="67">
        <f t="shared" si="35"/>
        <v>0</v>
      </c>
      <c r="CW15" s="64">
        <f t="shared" si="36"/>
        <v>0</v>
      </c>
    </row>
    <row r="16" spans="1:101" ht="18" customHeight="1" x14ac:dyDescent="0.35">
      <c r="A16" s="5">
        <v>14</v>
      </c>
      <c r="B16" s="2" t="s">
        <v>3</v>
      </c>
      <c r="C16" s="10">
        <v>17319550.38709677</v>
      </c>
      <c r="D16" s="3">
        <v>21767720.333333332</v>
      </c>
      <c r="E16" s="28">
        <v>30427059.548387095</v>
      </c>
      <c r="F16" s="98">
        <v>32313842</v>
      </c>
      <c r="G16" s="98">
        <v>33267309.428571429</v>
      </c>
      <c r="H16" s="98">
        <v>26483979.677419357</v>
      </c>
      <c r="I16" s="98">
        <v>33214281.466666665</v>
      </c>
      <c r="J16" s="98">
        <v>12366902.580645161</v>
      </c>
      <c r="K16" s="98">
        <v>21704284.800000001</v>
      </c>
      <c r="L16" s="98">
        <v>12995280.774193548</v>
      </c>
      <c r="M16" s="98">
        <v>15797373.935483871</v>
      </c>
      <c r="N16" s="43">
        <v>34472766.533333331</v>
      </c>
      <c r="O16" s="91">
        <v>1</v>
      </c>
      <c r="P16" s="73">
        <f t="shared" si="10"/>
        <v>17319550.38709677</v>
      </c>
      <c r="Q16" s="70">
        <v>1</v>
      </c>
      <c r="R16" s="82">
        <f t="shared" si="11"/>
        <v>21767720.333333332</v>
      </c>
      <c r="S16" s="69">
        <v>1</v>
      </c>
      <c r="T16" s="3">
        <f t="shared" si="12"/>
        <v>30427059.548387095</v>
      </c>
      <c r="U16" s="70">
        <v>1</v>
      </c>
      <c r="V16" s="98">
        <f t="shared" si="13"/>
        <v>32313842</v>
      </c>
      <c r="W16" s="70">
        <v>1</v>
      </c>
      <c r="X16" s="98">
        <f t="shared" si="14"/>
        <v>33267309.428571429</v>
      </c>
      <c r="Y16" s="70">
        <v>1</v>
      </c>
      <c r="Z16" s="98">
        <f t="shared" si="15"/>
        <v>26483979.677419357</v>
      </c>
      <c r="AA16" s="70">
        <v>1</v>
      </c>
      <c r="AB16" s="98">
        <f t="shared" si="16"/>
        <v>33214281.466666665</v>
      </c>
      <c r="AC16" s="70">
        <v>1</v>
      </c>
      <c r="AD16" s="98">
        <f t="shared" si="17"/>
        <v>12366902.580645161</v>
      </c>
      <c r="AE16" s="70">
        <v>1</v>
      </c>
      <c r="AF16" s="98">
        <f t="shared" si="18"/>
        <v>21704284.800000001</v>
      </c>
      <c r="AG16" s="70">
        <v>1</v>
      </c>
      <c r="AH16" s="98">
        <f t="shared" si="19"/>
        <v>12995280.774193548</v>
      </c>
      <c r="AI16" s="70">
        <v>1</v>
      </c>
      <c r="AJ16" s="98">
        <f t="shared" si="20"/>
        <v>15797373.935483871</v>
      </c>
      <c r="AK16" s="70">
        <v>1</v>
      </c>
      <c r="AL16" s="43">
        <f t="shared" si="21"/>
        <v>34472766.533333331</v>
      </c>
      <c r="AM16" s="91">
        <v>1.087192633887214</v>
      </c>
      <c r="AN16" s="73">
        <f t="shared" si="22"/>
        <v>18829687.603090055</v>
      </c>
      <c r="AO16" s="70">
        <v>1.087192633887214</v>
      </c>
      <c r="AP16" s="82">
        <f t="shared" si="23"/>
        <v>23665705.202916928</v>
      </c>
      <c r="AQ16" s="69">
        <v>1.087192633887214</v>
      </c>
      <c r="AR16" s="3">
        <f t="shared" si="24"/>
        <v>33080075.011854071</v>
      </c>
      <c r="AS16" s="70">
        <v>1.087192633887214</v>
      </c>
      <c r="AT16" s="108">
        <f t="shared" si="25"/>
        <v>35131370.994995281</v>
      </c>
      <c r="AU16" s="70">
        <v>1.087192633887214</v>
      </c>
      <c r="AV16" s="82">
        <f t="shared" si="0"/>
        <v>36167973.759989522</v>
      </c>
      <c r="AW16" s="70">
        <v>1.087192633887214</v>
      </c>
      <c r="AX16" s="3">
        <f t="shared" si="1"/>
        <v>28793187.621308997</v>
      </c>
      <c r="AY16" s="70">
        <v>1.087192633887214</v>
      </c>
      <c r="AZ16" s="108">
        <f t="shared" si="2"/>
        <v>36110322.150416605</v>
      </c>
      <c r="BA16" s="70">
        <v>1.087192633887214</v>
      </c>
      <c r="BB16" s="82">
        <f t="shared" si="3"/>
        <v>13445205.389678197</v>
      </c>
      <c r="BC16" s="70">
        <v>1.087192633887214</v>
      </c>
      <c r="BD16" s="3">
        <f t="shared" si="4"/>
        <v>23596738.558350224</v>
      </c>
      <c r="BE16" s="70">
        <v>1.087192633887214</v>
      </c>
      <c r="BF16" s="108">
        <f t="shared" si="5"/>
        <v>14128373.532999357</v>
      </c>
      <c r="BG16" s="70">
        <v>1.087192633887214</v>
      </c>
      <c r="BH16" s="82">
        <f t="shared" si="6"/>
        <v>17174788.577419933</v>
      </c>
      <c r="BI16" s="70">
        <v>1.087192633887214</v>
      </c>
      <c r="BJ16" s="82">
        <f t="shared" si="6"/>
        <v>37478537.844753668</v>
      </c>
      <c r="BK16" s="10">
        <v>420000000</v>
      </c>
      <c r="BL16" s="3">
        <v>420000000</v>
      </c>
      <c r="BM16" s="28">
        <v>420000000</v>
      </c>
      <c r="BN16" s="98">
        <v>420000000</v>
      </c>
      <c r="BO16" s="104">
        <v>420000000</v>
      </c>
      <c r="BP16" s="104">
        <v>420000000</v>
      </c>
      <c r="BQ16" s="104">
        <v>140000000</v>
      </c>
      <c r="BR16" s="104">
        <v>140000000</v>
      </c>
      <c r="BS16" s="104">
        <v>140000000</v>
      </c>
      <c r="BT16" s="104">
        <v>140000000</v>
      </c>
      <c r="BU16" s="104">
        <v>140000000</v>
      </c>
      <c r="BV16" s="42">
        <v>140000000</v>
      </c>
      <c r="BW16" s="29">
        <v>0</v>
      </c>
      <c r="BX16" s="28">
        <v>0</v>
      </c>
      <c r="BY16" s="28">
        <v>0</v>
      </c>
      <c r="BZ16" s="28">
        <v>0</v>
      </c>
      <c r="CA16" s="28">
        <v>0</v>
      </c>
      <c r="CB16" s="28">
        <v>0</v>
      </c>
      <c r="CC16" s="28">
        <v>0</v>
      </c>
      <c r="CD16" s="28">
        <v>0</v>
      </c>
      <c r="CE16" s="28">
        <v>0</v>
      </c>
      <c r="CF16" s="28">
        <v>0</v>
      </c>
      <c r="CG16" s="28">
        <v>0</v>
      </c>
      <c r="CH16" s="42">
        <v>0</v>
      </c>
      <c r="CI16" s="10">
        <f t="shared" si="7"/>
        <v>420000000</v>
      </c>
      <c r="CJ16" s="3">
        <f t="shared" si="8"/>
        <v>420000000</v>
      </c>
      <c r="CK16" s="3">
        <f t="shared" si="9"/>
        <v>420000000</v>
      </c>
      <c r="CL16" s="86">
        <f t="shared" si="26"/>
        <v>420000000</v>
      </c>
      <c r="CM16" s="3">
        <f t="shared" si="27"/>
        <v>420000000</v>
      </c>
      <c r="CN16" s="3">
        <f t="shared" si="28"/>
        <v>420000000</v>
      </c>
      <c r="CO16" s="3">
        <f t="shared" si="29"/>
        <v>140000000</v>
      </c>
      <c r="CP16" s="73">
        <f t="shared" si="30"/>
        <v>140000000</v>
      </c>
      <c r="CQ16" s="3">
        <f t="shared" si="31"/>
        <v>140000000</v>
      </c>
      <c r="CR16" s="28">
        <f t="shared" si="32"/>
        <v>140000000</v>
      </c>
      <c r="CS16" s="28">
        <f t="shared" si="33"/>
        <v>140000000</v>
      </c>
      <c r="CT16" s="93">
        <f t="shared" si="34"/>
        <v>140000000</v>
      </c>
      <c r="CU16" s="67">
        <f t="shared" si="35"/>
        <v>279616438.3561644</v>
      </c>
      <c r="CW16" s="64">
        <f t="shared" si="36"/>
        <v>279616438.3561644</v>
      </c>
    </row>
    <row r="17" spans="1:101" ht="18" customHeight="1" x14ac:dyDescent="0.35">
      <c r="A17" s="6">
        <v>15</v>
      </c>
      <c r="B17" s="2" t="s">
        <v>3</v>
      </c>
      <c r="C17" s="10">
        <v>7024730.5806451617</v>
      </c>
      <c r="D17" s="3">
        <v>5666243</v>
      </c>
      <c r="E17" s="28">
        <v>7814063.6129032262</v>
      </c>
      <c r="F17" s="98">
        <v>11246238.903225806</v>
      </c>
      <c r="G17" s="98">
        <v>12372914.714285715</v>
      </c>
      <c r="H17" s="98">
        <v>6550566.7096774196</v>
      </c>
      <c r="I17" s="98">
        <v>7020109.8000000007</v>
      </c>
      <c r="J17" s="98">
        <v>5410063.2903225804</v>
      </c>
      <c r="K17" s="98">
        <v>4513916</v>
      </c>
      <c r="L17" s="98">
        <v>2917735.0967741935</v>
      </c>
      <c r="M17" s="98">
        <v>7412166.9032258065</v>
      </c>
      <c r="N17" s="43">
        <v>10933060.6</v>
      </c>
      <c r="O17" s="91">
        <v>1</v>
      </c>
      <c r="P17" s="73">
        <f t="shared" si="10"/>
        <v>7024730.5806451617</v>
      </c>
      <c r="Q17" s="70">
        <v>1</v>
      </c>
      <c r="R17" s="82">
        <f t="shared" si="11"/>
        <v>5666243</v>
      </c>
      <c r="S17" s="69">
        <v>1</v>
      </c>
      <c r="T17" s="3">
        <f t="shared" si="12"/>
        <v>7814063.6129032262</v>
      </c>
      <c r="U17" s="70">
        <v>1</v>
      </c>
      <c r="V17" s="98">
        <f t="shared" si="13"/>
        <v>11246238.903225806</v>
      </c>
      <c r="W17" s="70">
        <v>1</v>
      </c>
      <c r="X17" s="98">
        <f t="shared" si="14"/>
        <v>12372914.714285715</v>
      </c>
      <c r="Y17" s="70">
        <v>1</v>
      </c>
      <c r="Z17" s="98">
        <f t="shared" si="15"/>
        <v>6550566.7096774196</v>
      </c>
      <c r="AA17" s="70">
        <v>1</v>
      </c>
      <c r="AB17" s="98">
        <f t="shared" si="16"/>
        <v>7020109.8000000007</v>
      </c>
      <c r="AC17" s="70">
        <v>1</v>
      </c>
      <c r="AD17" s="98">
        <f t="shared" si="17"/>
        <v>5410063.2903225804</v>
      </c>
      <c r="AE17" s="70">
        <v>1</v>
      </c>
      <c r="AF17" s="98">
        <f t="shared" si="18"/>
        <v>4513916</v>
      </c>
      <c r="AG17" s="70">
        <v>1</v>
      </c>
      <c r="AH17" s="98">
        <f t="shared" si="19"/>
        <v>2917735.0967741935</v>
      </c>
      <c r="AI17" s="70">
        <v>1</v>
      </c>
      <c r="AJ17" s="98">
        <f t="shared" si="20"/>
        <v>7412166.9032258065</v>
      </c>
      <c r="AK17" s="70">
        <v>1</v>
      </c>
      <c r="AL17" s="43">
        <f t="shared" si="21"/>
        <v>10933060.6</v>
      </c>
      <c r="AM17" s="91">
        <v>1.087192633887214</v>
      </c>
      <c r="AN17" s="73">
        <f t="shared" si="22"/>
        <v>7637235.3423196711</v>
      </c>
      <c r="AO17" s="70">
        <v>1.087192633887214</v>
      </c>
      <c r="AP17" s="82">
        <f t="shared" si="23"/>
        <v>6160297.6514149895</v>
      </c>
      <c r="AQ17" s="69">
        <v>1.087192633887214</v>
      </c>
      <c r="AR17" s="3">
        <f t="shared" si="24"/>
        <v>8495392.4006744977</v>
      </c>
      <c r="AS17" s="70">
        <v>1.087192633887214</v>
      </c>
      <c r="AT17" s="108">
        <f t="shared" si="25"/>
        <v>12226828.094522916</v>
      </c>
      <c r="AU17" s="70">
        <v>1.087192633887214</v>
      </c>
      <c r="AV17" s="82">
        <f t="shared" si="0"/>
        <v>13451741.737086153</v>
      </c>
      <c r="AW17" s="70">
        <v>1.087192633887214</v>
      </c>
      <c r="AX17" s="3">
        <f t="shared" si="1"/>
        <v>7121727.8745480953</v>
      </c>
      <c r="AY17" s="70">
        <v>1.087192633887214</v>
      </c>
      <c r="AZ17" s="108">
        <f t="shared" si="2"/>
        <v>7632211.6636394439</v>
      </c>
      <c r="BA17" s="70">
        <v>1.087192633887214</v>
      </c>
      <c r="BB17" s="82">
        <f t="shared" si="3"/>
        <v>5881780.9581023334</v>
      </c>
      <c r="BC17" s="70">
        <v>1.087192633887214</v>
      </c>
      <c r="BD17" s="3">
        <f t="shared" si="4"/>
        <v>4907496.2251856374</v>
      </c>
      <c r="BE17" s="70">
        <v>1.087192633887214</v>
      </c>
      <c r="BF17" s="108">
        <f t="shared" si="5"/>
        <v>3172140.1048471006</v>
      </c>
      <c r="BG17" s="70">
        <v>1.087192633887214</v>
      </c>
      <c r="BH17" s="82">
        <f t="shared" si="6"/>
        <v>8058453.2583296988</v>
      </c>
      <c r="BI17" s="70">
        <v>1.087192633887214</v>
      </c>
      <c r="BJ17" s="82">
        <f t="shared" si="6"/>
        <v>11886342.950162524</v>
      </c>
      <c r="BK17" s="10">
        <v>283440000</v>
      </c>
      <c r="BL17" s="3">
        <v>283440000</v>
      </c>
      <c r="BM17" s="28">
        <v>283440000</v>
      </c>
      <c r="BN17" s="98">
        <v>283440000</v>
      </c>
      <c r="BO17" s="104">
        <v>283440000</v>
      </c>
      <c r="BP17" s="104">
        <v>283440000</v>
      </c>
      <c r="BQ17" s="104">
        <v>283440000</v>
      </c>
      <c r="BR17" s="104">
        <v>283440000</v>
      </c>
      <c r="BS17" s="104">
        <v>283440000</v>
      </c>
      <c r="BT17" s="104">
        <v>283440000</v>
      </c>
      <c r="BU17" s="104">
        <v>283440000</v>
      </c>
      <c r="BV17" s="42">
        <v>283440000</v>
      </c>
      <c r="BW17" s="29">
        <v>0</v>
      </c>
      <c r="BX17" s="28">
        <v>0</v>
      </c>
      <c r="BY17" s="28">
        <v>0</v>
      </c>
      <c r="BZ17" s="28">
        <v>0</v>
      </c>
      <c r="CA17" s="28">
        <v>0</v>
      </c>
      <c r="CB17" s="28">
        <v>0</v>
      </c>
      <c r="CC17" s="28">
        <v>0</v>
      </c>
      <c r="CD17" s="28">
        <v>0</v>
      </c>
      <c r="CE17" s="28">
        <v>0</v>
      </c>
      <c r="CF17" s="28">
        <v>0</v>
      </c>
      <c r="CG17" s="28">
        <v>0</v>
      </c>
      <c r="CH17" s="42">
        <v>0</v>
      </c>
      <c r="CI17" s="10">
        <f t="shared" si="7"/>
        <v>283440000</v>
      </c>
      <c r="CJ17" s="3">
        <f t="shared" si="8"/>
        <v>283440000</v>
      </c>
      <c r="CK17" s="3">
        <f t="shared" si="9"/>
        <v>283440000</v>
      </c>
      <c r="CL17" s="86">
        <f t="shared" si="26"/>
        <v>283440000</v>
      </c>
      <c r="CM17" s="3">
        <f t="shared" si="27"/>
        <v>283440000</v>
      </c>
      <c r="CN17" s="3">
        <f t="shared" si="28"/>
        <v>283440000</v>
      </c>
      <c r="CO17" s="3">
        <f t="shared" si="29"/>
        <v>283440000</v>
      </c>
      <c r="CP17" s="73">
        <f t="shared" si="30"/>
        <v>283440000</v>
      </c>
      <c r="CQ17" s="3">
        <f t="shared" si="31"/>
        <v>283440000</v>
      </c>
      <c r="CR17" s="28">
        <f t="shared" si="32"/>
        <v>283440000</v>
      </c>
      <c r="CS17" s="28">
        <f t="shared" si="33"/>
        <v>283440000</v>
      </c>
      <c r="CT17" s="93">
        <f t="shared" si="34"/>
        <v>283440000</v>
      </c>
      <c r="CU17" s="67">
        <f t="shared" si="35"/>
        <v>283440000</v>
      </c>
      <c r="CW17" s="64">
        <f t="shared" si="36"/>
        <v>283440000</v>
      </c>
    </row>
    <row r="18" spans="1:101" ht="18" customHeight="1" x14ac:dyDescent="0.35">
      <c r="A18" s="5">
        <v>16</v>
      </c>
      <c r="B18" s="2" t="s">
        <v>6</v>
      </c>
      <c r="C18" s="10">
        <v>0</v>
      </c>
      <c r="D18" s="3">
        <v>0</v>
      </c>
      <c r="E18" s="28">
        <v>0</v>
      </c>
      <c r="F18" s="98">
        <v>0</v>
      </c>
      <c r="G18" s="98">
        <v>0</v>
      </c>
      <c r="H18" s="98">
        <v>0</v>
      </c>
      <c r="I18" s="98">
        <v>0</v>
      </c>
      <c r="J18" s="98">
        <v>0</v>
      </c>
      <c r="K18" s="98">
        <v>0</v>
      </c>
      <c r="L18" s="98">
        <v>0</v>
      </c>
      <c r="M18" s="98">
        <v>0</v>
      </c>
      <c r="N18" s="43">
        <v>0</v>
      </c>
      <c r="O18" s="91">
        <v>0.92952434165930653</v>
      </c>
      <c r="P18" s="73">
        <f t="shared" si="10"/>
        <v>0</v>
      </c>
      <c r="Q18" s="70">
        <v>0.95546574385968452</v>
      </c>
      <c r="R18" s="82">
        <f t="shared" si="11"/>
        <v>0</v>
      </c>
      <c r="S18" s="69">
        <v>1.039510244490137</v>
      </c>
      <c r="T18" s="3">
        <f t="shared" si="12"/>
        <v>0</v>
      </c>
      <c r="U18" s="70">
        <v>1.0327047002335412</v>
      </c>
      <c r="V18" s="103">
        <f t="shared" si="13"/>
        <v>0</v>
      </c>
      <c r="W18" s="70">
        <v>1.0695138498690548</v>
      </c>
      <c r="X18" s="103">
        <f t="shared" si="14"/>
        <v>0</v>
      </c>
      <c r="Y18" s="70">
        <v>1.0292978513814923</v>
      </c>
      <c r="Z18" s="103">
        <f t="shared" si="15"/>
        <v>0</v>
      </c>
      <c r="AA18" s="70">
        <v>0.90443445222431984</v>
      </c>
      <c r="AB18" s="103">
        <f t="shared" si="16"/>
        <v>0</v>
      </c>
      <c r="AC18" s="70">
        <v>0.89312602715240574</v>
      </c>
      <c r="AD18" s="103">
        <f t="shared" si="17"/>
        <v>0</v>
      </c>
      <c r="AE18" s="70">
        <v>0.99357834015899649</v>
      </c>
      <c r="AF18" s="103">
        <f t="shared" si="18"/>
        <v>0</v>
      </c>
      <c r="AG18" s="70">
        <v>0.89809240473081087</v>
      </c>
      <c r="AH18" s="103">
        <f t="shared" si="19"/>
        <v>0</v>
      </c>
      <c r="AI18" s="70">
        <v>1.0217106607045476</v>
      </c>
      <c r="AJ18" s="103">
        <f t="shared" si="20"/>
        <v>0</v>
      </c>
      <c r="AK18" s="70">
        <v>1.0030778589347833</v>
      </c>
      <c r="AL18" s="105">
        <f t="shared" si="21"/>
        <v>0</v>
      </c>
      <c r="AM18" s="91">
        <v>1.7173076205817492</v>
      </c>
      <c r="AN18" s="73">
        <f t="shared" si="22"/>
        <v>0</v>
      </c>
      <c r="AO18" s="70">
        <v>1.7173076205817492</v>
      </c>
      <c r="AP18" s="82">
        <f t="shared" si="23"/>
        <v>0</v>
      </c>
      <c r="AQ18" s="69">
        <v>1.7173076205817492</v>
      </c>
      <c r="AR18" s="3">
        <f t="shared" si="24"/>
        <v>0</v>
      </c>
      <c r="AS18" s="70">
        <v>1.7173076205817492</v>
      </c>
      <c r="AT18" s="87">
        <f t="shared" si="25"/>
        <v>0</v>
      </c>
      <c r="AU18" s="70">
        <v>1.7173076205817492</v>
      </c>
      <c r="AV18" s="82">
        <f t="shared" si="0"/>
        <v>0</v>
      </c>
      <c r="AW18" s="70">
        <v>1.7173076205817492</v>
      </c>
      <c r="AX18" s="3">
        <f t="shared" si="1"/>
        <v>0</v>
      </c>
      <c r="AY18" s="70">
        <v>1.7173076205817492</v>
      </c>
      <c r="AZ18" s="87">
        <f t="shared" si="2"/>
        <v>0</v>
      </c>
      <c r="BA18" s="70">
        <v>1.7173076205817492</v>
      </c>
      <c r="BB18" s="82">
        <f t="shared" si="3"/>
        <v>0</v>
      </c>
      <c r="BC18" s="70">
        <v>1.7173076205817492</v>
      </c>
      <c r="BD18" s="3">
        <f t="shared" si="4"/>
        <v>0</v>
      </c>
      <c r="BE18" s="70">
        <v>1.7173076205817492</v>
      </c>
      <c r="BF18" s="87">
        <f t="shared" si="5"/>
        <v>0</v>
      </c>
      <c r="BG18" s="70">
        <v>1.7173076205817492</v>
      </c>
      <c r="BH18" s="82">
        <f t="shared" si="6"/>
        <v>0</v>
      </c>
      <c r="BI18" s="70">
        <v>1.7173076205817492</v>
      </c>
      <c r="BJ18" s="82">
        <f t="shared" si="6"/>
        <v>0</v>
      </c>
      <c r="BK18" s="10">
        <v>0</v>
      </c>
      <c r="BL18" s="3">
        <v>0</v>
      </c>
      <c r="BM18" s="28">
        <v>0</v>
      </c>
      <c r="BN18" s="98">
        <v>0</v>
      </c>
      <c r="BO18" s="104">
        <v>0</v>
      </c>
      <c r="BP18" s="104">
        <v>0</v>
      </c>
      <c r="BQ18" s="104">
        <v>0</v>
      </c>
      <c r="BR18" s="104">
        <v>0</v>
      </c>
      <c r="BS18" s="104">
        <v>0</v>
      </c>
      <c r="BT18" s="104">
        <v>0</v>
      </c>
      <c r="BU18" s="104">
        <v>0</v>
      </c>
      <c r="BV18" s="42">
        <v>0</v>
      </c>
      <c r="BW18" s="29">
        <v>0</v>
      </c>
      <c r="BX18" s="28">
        <v>0</v>
      </c>
      <c r="BY18" s="28">
        <v>0</v>
      </c>
      <c r="BZ18" s="28">
        <v>0</v>
      </c>
      <c r="CA18" s="28">
        <v>0</v>
      </c>
      <c r="CB18" s="28">
        <v>0</v>
      </c>
      <c r="CC18" s="28">
        <v>0</v>
      </c>
      <c r="CD18" s="28">
        <v>0</v>
      </c>
      <c r="CE18" s="28">
        <v>0</v>
      </c>
      <c r="CF18" s="28">
        <v>0</v>
      </c>
      <c r="CG18" s="28">
        <v>0</v>
      </c>
      <c r="CH18" s="42">
        <v>0</v>
      </c>
      <c r="CI18" s="10">
        <f t="shared" si="7"/>
        <v>0</v>
      </c>
      <c r="CJ18" s="3">
        <f t="shared" si="8"/>
        <v>0</v>
      </c>
      <c r="CK18" s="3">
        <f t="shared" si="9"/>
        <v>0</v>
      </c>
      <c r="CL18" s="86">
        <f t="shared" si="26"/>
        <v>0</v>
      </c>
      <c r="CM18" s="3">
        <f t="shared" si="27"/>
        <v>0</v>
      </c>
      <c r="CN18" s="3">
        <f t="shared" si="28"/>
        <v>0</v>
      </c>
      <c r="CO18" s="3">
        <f t="shared" si="29"/>
        <v>0</v>
      </c>
      <c r="CP18" s="73">
        <f t="shared" si="30"/>
        <v>0</v>
      </c>
      <c r="CQ18" s="3">
        <f t="shared" si="31"/>
        <v>0</v>
      </c>
      <c r="CR18" s="28">
        <f t="shared" si="32"/>
        <v>0</v>
      </c>
      <c r="CS18" s="28">
        <f t="shared" si="33"/>
        <v>0</v>
      </c>
      <c r="CT18" s="93">
        <f t="shared" si="34"/>
        <v>0</v>
      </c>
      <c r="CU18" s="67">
        <f t="shared" si="35"/>
        <v>0</v>
      </c>
      <c r="CW18" s="64">
        <f t="shared" si="36"/>
        <v>0</v>
      </c>
    </row>
    <row r="19" spans="1:101" ht="18" customHeight="1" x14ac:dyDescent="0.35">
      <c r="A19" s="5">
        <v>17</v>
      </c>
      <c r="B19" s="2" t="s">
        <v>3</v>
      </c>
      <c r="C19" s="10">
        <v>2637604.1290322579</v>
      </c>
      <c r="D19" s="3">
        <v>4004814.7333333334</v>
      </c>
      <c r="E19" s="28">
        <v>10539911.161290323</v>
      </c>
      <c r="F19" s="98">
        <v>11331139.741935482</v>
      </c>
      <c r="G19" s="98">
        <v>22678362.928571429</v>
      </c>
      <c r="H19" s="98">
        <v>22691614.567741938</v>
      </c>
      <c r="I19" s="98">
        <v>8479211.4000000004</v>
      </c>
      <c r="J19" s="98">
        <v>5844441.2258064514</v>
      </c>
      <c r="K19" s="98">
        <v>1518489.8666666667</v>
      </c>
      <c r="L19" s="98">
        <v>746341.48387096776</v>
      </c>
      <c r="M19" s="98">
        <v>2390946.5161290322</v>
      </c>
      <c r="N19" s="43">
        <v>7582164.333333333</v>
      </c>
      <c r="O19" s="91">
        <v>1</v>
      </c>
      <c r="P19" s="73">
        <f t="shared" si="10"/>
        <v>2637604.1290322579</v>
      </c>
      <c r="Q19" s="70">
        <v>1</v>
      </c>
      <c r="R19" s="82">
        <f t="shared" si="11"/>
        <v>4004814.7333333334</v>
      </c>
      <c r="S19" s="69">
        <v>1</v>
      </c>
      <c r="T19" s="3">
        <f t="shared" si="12"/>
        <v>10539911.161290323</v>
      </c>
      <c r="U19" s="70">
        <v>1</v>
      </c>
      <c r="V19" s="98">
        <f t="shared" si="13"/>
        <v>11331139.741935482</v>
      </c>
      <c r="W19" s="70">
        <v>1</v>
      </c>
      <c r="X19" s="98">
        <f t="shared" si="14"/>
        <v>22678362.928571429</v>
      </c>
      <c r="Y19" s="70">
        <v>1</v>
      </c>
      <c r="Z19" s="98">
        <f t="shared" si="15"/>
        <v>22691614.567741938</v>
      </c>
      <c r="AA19" s="70">
        <v>1</v>
      </c>
      <c r="AB19" s="98">
        <f t="shared" si="16"/>
        <v>8479211.4000000004</v>
      </c>
      <c r="AC19" s="70">
        <v>1</v>
      </c>
      <c r="AD19" s="98">
        <f t="shared" si="17"/>
        <v>5844441.2258064514</v>
      </c>
      <c r="AE19" s="70">
        <v>1</v>
      </c>
      <c r="AF19" s="98">
        <f t="shared" si="18"/>
        <v>1518489.8666666667</v>
      </c>
      <c r="AG19" s="70">
        <v>1</v>
      </c>
      <c r="AH19" s="98">
        <f t="shared" si="19"/>
        <v>746341.48387096776</v>
      </c>
      <c r="AI19" s="70">
        <v>1</v>
      </c>
      <c r="AJ19" s="98">
        <f t="shared" si="20"/>
        <v>2390946.5161290322</v>
      </c>
      <c r="AK19" s="70">
        <v>1</v>
      </c>
      <c r="AL19" s="43">
        <f t="shared" si="21"/>
        <v>7582164.333333333</v>
      </c>
      <c r="AM19" s="91">
        <v>1.087192633887214</v>
      </c>
      <c r="AN19" s="73">
        <f t="shared" si="22"/>
        <v>2867583.7801943715</v>
      </c>
      <c r="AO19" s="70">
        <v>1.087192633887214</v>
      </c>
      <c r="AP19" s="82">
        <f t="shared" si="23"/>
        <v>4354005.0781629877</v>
      </c>
      <c r="AQ19" s="69">
        <v>1.087192633887214</v>
      </c>
      <c r="AR19" s="3">
        <f t="shared" si="24"/>
        <v>11458913.77638047</v>
      </c>
      <c r="AS19" s="70">
        <v>1.087192633887214</v>
      </c>
      <c r="AT19" s="108">
        <f t="shared" si="25"/>
        <v>12319131.660978923</v>
      </c>
      <c r="AU19" s="70">
        <v>1.087192633887214</v>
      </c>
      <c r="AV19" s="82">
        <f t="shared" si="0"/>
        <v>24655749.124563724</v>
      </c>
      <c r="AW19" s="70">
        <v>1.087192633887214</v>
      </c>
      <c r="AX19" s="3">
        <f t="shared" si="1"/>
        <v>24670156.209056832</v>
      </c>
      <c r="AY19" s="70">
        <v>1.087192633887214</v>
      </c>
      <c r="AZ19" s="108">
        <f t="shared" si="2"/>
        <v>9218536.1752524916</v>
      </c>
      <c r="BA19" s="70">
        <v>1.087192633887214</v>
      </c>
      <c r="BB19" s="82">
        <f t="shared" si="3"/>
        <v>6354033.4498835336</v>
      </c>
      <c r="BC19" s="70">
        <v>1.087192633887214</v>
      </c>
      <c r="BD19" s="3">
        <f t="shared" si="4"/>
        <v>1650890.9976723779</v>
      </c>
      <c r="BE19" s="70">
        <v>1.087192633887214</v>
      </c>
      <c r="BF19" s="108">
        <f t="shared" si="5"/>
        <v>811416.96362896904</v>
      </c>
      <c r="BG19" s="70">
        <v>1.087192633887214</v>
      </c>
      <c r="BH19" s="82">
        <f t="shared" si="6"/>
        <v>2599419.4403537805</v>
      </c>
      <c r="BI19" s="70">
        <v>1.087192633887214</v>
      </c>
      <c r="BJ19" s="82">
        <f t="shared" si="6"/>
        <v>8243273.2121223584</v>
      </c>
      <c r="BK19" s="10">
        <v>0</v>
      </c>
      <c r="BL19" s="3">
        <v>0</v>
      </c>
      <c r="BM19" s="28">
        <v>0</v>
      </c>
      <c r="BN19" s="98">
        <v>205790000</v>
      </c>
      <c r="BO19" s="104">
        <v>205790000</v>
      </c>
      <c r="BP19" s="104">
        <v>205790000</v>
      </c>
      <c r="BQ19" s="104">
        <v>0</v>
      </c>
      <c r="BR19" s="104">
        <v>0</v>
      </c>
      <c r="BS19" s="104">
        <v>0</v>
      </c>
      <c r="BT19" s="104">
        <v>0</v>
      </c>
      <c r="BU19" s="104">
        <v>0</v>
      </c>
      <c r="BV19" s="42">
        <v>0</v>
      </c>
      <c r="BW19" s="29">
        <v>0</v>
      </c>
      <c r="BX19" s="28">
        <v>0</v>
      </c>
      <c r="BY19" s="28">
        <v>0</v>
      </c>
      <c r="BZ19" s="28">
        <v>0</v>
      </c>
      <c r="CA19" s="28">
        <v>0</v>
      </c>
      <c r="CB19" s="28">
        <v>0</v>
      </c>
      <c r="CC19" s="28">
        <v>0</v>
      </c>
      <c r="CD19" s="28">
        <v>0</v>
      </c>
      <c r="CE19" s="28">
        <v>0</v>
      </c>
      <c r="CF19" s="28">
        <v>0</v>
      </c>
      <c r="CG19" s="28">
        <v>0</v>
      </c>
      <c r="CH19" s="42">
        <v>0</v>
      </c>
      <c r="CI19" s="10">
        <f t="shared" si="7"/>
        <v>2867583.7801943715</v>
      </c>
      <c r="CJ19" s="3">
        <f t="shared" si="8"/>
        <v>4354005.0781629877</v>
      </c>
      <c r="CK19" s="3">
        <f t="shared" si="9"/>
        <v>11458913.77638047</v>
      </c>
      <c r="CL19" s="86">
        <f t="shared" si="26"/>
        <v>205790000</v>
      </c>
      <c r="CM19" s="3">
        <f t="shared" si="27"/>
        <v>205790000</v>
      </c>
      <c r="CN19" s="3">
        <f t="shared" si="28"/>
        <v>205790000</v>
      </c>
      <c r="CO19" s="3">
        <f t="shared" si="29"/>
        <v>9218536.1752524916</v>
      </c>
      <c r="CP19" s="73">
        <f t="shared" si="30"/>
        <v>6354033.4498835336</v>
      </c>
      <c r="CQ19" s="3">
        <f t="shared" si="31"/>
        <v>1650890.9976723779</v>
      </c>
      <c r="CR19" s="28">
        <f t="shared" si="32"/>
        <v>811416.96362896904</v>
      </c>
      <c r="CS19" s="28">
        <f t="shared" si="33"/>
        <v>2599419.4403537805</v>
      </c>
      <c r="CT19" s="93">
        <f t="shared" si="34"/>
        <v>8243273.2121223584</v>
      </c>
      <c r="CU19" s="67">
        <f t="shared" si="35"/>
        <v>54717626.174301311</v>
      </c>
      <c r="CW19" s="64">
        <f t="shared" si="36"/>
        <v>54717626.174301311</v>
      </c>
    </row>
    <row r="20" spans="1:101" ht="18" customHeight="1" x14ac:dyDescent="0.35">
      <c r="A20" s="6">
        <v>18</v>
      </c>
      <c r="B20" s="2" t="s">
        <v>3</v>
      </c>
      <c r="C20" s="10">
        <v>650958.70967741939</v>
      </c>
      <c r="D20" s="3">
        <v>907865.93333333335</v>
      </c>
      <c r="E20" s="28">
        <v>2439702.064516129</v>
      </c>
      <c r="F20" s="98">
        <v>8158121.6129032262</v>
      </c>
      <c r="G20" s="98">
        <v>8340371.2857142854</v>
      </c>
      <c r="H20" s="98">
        <v>4419174.064516129</v>
      </c>
      <c r="I20" s="98">
        <v>3099191.3333333335</v>
      </c>
      <c r="J20" s="98">
        <v>789423.87096774194</v>
      </c>
      <c r="K20" s="98">
        <v>1295059.3333333333</v>
      </c>
      <c r="L20" s="98">
        <v>126393.54838709677</v>
      </c>
      <c r="M20" s="98">
        <v>361658.70967741933</v>
      </c>
      <c r="N20" s="43">
        <v>1684613.3333333335</v>
      </c>
      <c r="O20" s="91">
        <v>1</v>
      </c>
      <c r="P20" s="73">
        <f t="shared" si="10"/>
        <v>650958.70967741939</v>
      </c>
      <c r="Q20" s="70">
        <v>1</v>
      </c>
      <c r="R20" s="82">
        <f t="shared" si="11"/>
        <v>907865.93333333335</v>
      </c>
      <c r="S20" s="69">
        <v>1</v>
      </c>
      <c r="T20" s="3">
        <f t="shared" si="12"/>
        <v>2439702.064516129</v>
      </c>
      <c r="U20" s="70">
        <v>1</v>
      </c>
      <c r="V20" s="98">
        <f t="shared" si="13"/>
        <v>8158121.6129032262</v>
      </c>
      <c r="W20" s="70">
        <v>1</v>
      </c>
      <c r="X20" s="98">
        <f t="shared" si="14"/>
        <v>8340371.2857142854</v>
      </c>
      <c r="Y20" s="70">
        <v>1</v>
      </c>
      <c r="Z20" s="98">
        <f t="shared" si="15"/>
        <v>4419174.064516129</v>
      </c>
      <c r="AA20" s="70">
        <v>1</v>
      </c>
      <c r="AB20" s="98">
        <f t="shared" si="16"/>
        <v>3099191.3333333335</v>
      </c>
      <c r="AC20" s="70">
        <v>1</v>
      </c>
      <c r="AD20" s="98">
        <f t="shared" si="17"/>
        <v>789423.87096774194</v>
      </c>
      <c r="AE20" s="70">
        <v>1</v>
      </c>
      <c r="AF20" s="98">
        <f t="shared" si="18"/>
        <v>1295059.3333333333</v>
      </c>
      <c r="AG20" s="70">
        <v>1</v>
      </c>
      <c r="AH20" s="98">
        <f t="shared" si="19"/>
        <v>126393.54838709677</v>
      </c>
      <c r="AI20" s="70">
        <v>1</v>
      </c>
      <c r="AJ20" s="98">
        <f t="shared" si="20"/>
        <v>361658.70967741933</v>
      </c>
      <c r="AK20" s="70">
        <v>1</v>
      </c>
      <c r="AL20" s="43">
        <f t="shared" si="21"/>
        <v>1684613.3333333335</v>
      </c>
      <c r="AM20" s="91">
        <v>1.087192633887214</v>
      </c>
      <c r="AN20" s="73">
        <f t="shared" si="22"/>
        <v>707717.51412601583</v>
      </c>
      <c r="AO20" s="70">
        <v>1.087192633887214</v>
      </c>
      <c r="AP20" s="82">
        <f t="shared" si="23"/>
        <v>987025.15527714055</v>
      </c>
      <c r="AQ20" s="69">
        <v>1.087192633887214</v>
      </c>
      <c r="AR20" s="3">
        <f t="shared" si="24"/>
        <v>2652426.1134213638</v>
      </c>
      <c r="AS20" s="70">
        <v>1.087192633887214</v>
      </c>
      <c r="AT20" s="108">
        <f t="shared" si="25"/>
        <v>8869449.7239044644</v>
      </c>
      <c r="AU20" s="70">
        <v>1.087192633887214</v>
      </c>
      <c r="AV20" s="82">
        <f t="shared" si="0"/>
        <v>9067590.2257130034</v>
      </c>
      <c r="AW20" s="70">
        <v>1.087192633887214</v>
      </c>
      <c r="AX20" s="3">
        <f t="shared" si="1"/>
        <v>4804493.4908073554</v>
      </c>
      <c r="AY20" s="70">
        <v>1.087192633887214</v>
      </c>
      <c r="AZ20" s="108">
        <f t="shared" si="2"/>
        <v>3369417.9886070932</v>
      </c>
      <c r="BA20" s="70">
        <v>1.087192633887214</v>
      </c>
      <c r="BB20" s="82">
        <f t="shared" si="3"/>
        <v>858255.81753085949</v>
      </c>
      <c r="BC20" s="70">
        <v>1.087192633887214</v>
      </c>
      <c r="BD20" s="3">
        <f t="shared" si="4"/>
        <v>1407978.9676468859</v>
      </c>
      <c r="BE20" s="70">
        <v>1.087192633887214</v>
      </c>
      <c r="BF20" s="108">
        <f t="shared" si="5"/>
        <v>137414.13477731877</v>
      </c>
      <c r="BG20" s="70">
        <v>1.087192633887214</v>
      </c>
      <c r="BH20" s="82">
        <f t="shared" si="6"/>
        <v>393192.6851424448</v>
      </c>
      <c r="BI20" s="70">
        <v>1.087192633887214</v>
      </c>
      <c r="BJ20" s="82">
        <f t="shared" si="6"/>
        <v>1831499.206948186</v>
      </c>
      <c r="BK20" s="10">
        <v>0</v>
      </c>
      <c r="BL20" s="3">
        <v>0</v>
      </c>
      <c r="BM20" s="28">
        <v>0</v>
      </c>
      <c r="BN20" s="98">
        <v>0</v>
      </c>
      <c r="BO20" s="104">
        <v>0</v>
      </c>
      <c r="BP20" s="104">
        <v>0</v>
      </c>
      <c r="BQ20" s="104">
        <v>0</v>
      </c>
      <c r="BR20" s="104">
        <v>0</v>
      </c>
      <c r="BS20" s="104">
        <v>0</v>
      </c>
      <c r="BT20" s="104">
        <v>0</v>
      </c>
      <c r="BU20" s="104">
        <v>0</v>
      </c>
      <c r="BV20" s="42">
        <v>0</v>
      </c>
      <c r="BW20" s="29">
        <v>0</v>
      </c>
      <c r="BX20" s="28">
        <v>0</v>
      </c>
      <c r="BY20" s="28">
        <v>0</v>
      </c>
      <c r="BZ20" s="28">
        <v>0</v>
      </c>
      <c r="CA20" s="28">
        <v>0</v>
      </c>
      <c r="CB20" s="28">
        <v>0</v>
      </c>
      <c r="CC20" s="28">
        <v>0</v>
      </c>
      <c r="CD20" s="28">
        <v>0</v>
      </c>
      <c r="CE20" s="28">
        <v>0</v>
      </c>
      <c r="CF20" s="28">
        <v>0</v>
      </c>
      <c r="CG20" s="28">
        <v>0</v>
      </c>
      <c r="CH20" s="42">
        <v>0</v>
      </c>
      <c r="CI20" s="10">
        <f t="shared" si="7"/>
        <v>707717.51412601583</v>
      </c>
      <c r="CJ20" s="3">
        <f t="shared" si="8"/>
        <v>987025.15527714055</v>
      </c>
      <c r="CK20" s="3">
        <f t="shared" si="9"/>
        <v>2652426.1134213638</v>
      </c>
      <c r="CL20" s="86">
        <f t="shared" si="26"/>
        <v>8869449.7239044644</v>
      </c>
      <c r="CM20" s="3">
        <f t="shared" si="27"/>
        <v>9067590.2257130034</v>
      </c>
      <c r="CN20" s="3">
        <f t="shared" si="28"/>
        <v>4804493.4908073554</v>
      </c>
      <c r="CO20" s="3">
        <f t="shared" si="29"/>
        <v>3369417.9886070932</v>
      </c>
      <c r="CP20" s="73">
        <f t="shared" si="30"/>
        <v>858255.81753085949</v>
      </c>
      <c r="CQ20" s="3">
        <f t="shared" si="31"/>
        <v>1407978.9676468859</v>
      </c>
      <c r="CR20" s="28">
        <f t="shared" si="32"/>
        <v>137414.13477731877</v>
      </c>
      <c r="CS20" s="28">
        <f t="shared" si="33"/>
        <v>393192.6851424448</v>
      </c>
      <c r="CT20" s="93">
        <f t="shared" si="34"/>
        <v>1831499.206948186</v>
      </c>
      <c r="CU20" s="67">
        <f t="shared" si="35"/>
        <v>2884607.1225899938</v>
      </c>
      <c r="CW20" s="64">
        <f t="shared" si="36"/>
        <v>2884607.1225899938</v>
      </c>
    </row>
    <row r="21" spans="1:101" ht="25" x14ac:dyDescent="0.35">
      <c r="A21" s="5">
        <v>19</v>
      </c>
      <c r="B21" s="2" t="s">
        <v>7</v>
      </c>
      <c r="C21" s="10">
        <v>43610055.677419357</v>
      </c>
      <c r="D21" s="3">
        <v>112482472.66666667</v>
      </c>
      <c r="E21" s="28">
        <v>115469984.90322581</v>
      </c>
      <c r="F21" s="98">
        <v>94579703.935483873</v>
      </c>
      <c r="G21" s="98">
        <v>119446492</v>
      </c>
      <c r="H21" s="98">
        <v>92661435.935483873</v>
      </c>
      <c r="I21" s="98">
        <v>52965222.93333333</v>
      </c>
      <c r="J21" s="98">
        <v>14672809.870967742</v>
      </c>
      <c r="K21" s="98">
        <v>6636696</v>
      </c>
      <c r="L21" s="98">
        <v>902347.74193548388</v>
      </c>
      <c r="M21" s="98">
        <v>1250318.9032258065</v>
      </c>
      <c r="N21" s="43">
        <v>18958321.066666666</v>
      </c>
      <c r="O21" s="91">
        <v>0.92952434165930653</v>
      </c>
      <c r="P21" s="73">
        <f t="shared" si="10"/>
        <v>40536608.293278933</v>
      </c>
      <c r="Q21" s="70">
        <v>0.95546574385968452</v>
      </c>
      <c r="R21" s="82">
        <f t="shared" si="11"/>
        <v>107473149.41763331</v>
      </c>
      <c r="S21" s="69">
        <v>1.039510244490137</v>
      </c>
      <c r="T21" s="3">
        <f t="shared" si="12"/>
        <v>120032232.23802468</v>
      </c>
      <c r="U21" s="70">
        <v>1.0327047002335412</v>
      </c>
      <c r="V21" s="98">
        <f t="shared" si="13"/>
        <v>97672904.800870955</v>
      </c>
      <c r="W21" s="70">
        <v>1.0695138498690548</v>
      </c>
      <c r="X21" s="98">
        <f t="shared" si="14"/>
        <v>127749677.51227327</v>
      </c>
      <c r="Y21" s="70">
        <v>1.0292978513814923</v>
      </c>
      <c r="Z21" s="98">
        <f t="shared" si="15"/>
        <v>95376216.914317355</v>
      </c>
      <c r="AA21" s="70">
        <v>0.90443445222431984</v>
      </c>
      <c r="AB21" s="98">
        <f t="shared" si="16"/>
        <v>47903572.390648313</v>
      </c>
      <c r="AC21" s="70">
        <v>0.89312602715240574</v>
      </c>
      <c r="AD21" s="98">
        <f t="shared" si="17"/>
        <v>13104668.387220023</v>
      </c>
      <c r="AE21" s="70">
        <v>0.99357834015899649</v>
      </c>
      <c r="AF21" s="98">
        <f t="shared" si="18"/>
        <v>6594077.3958198512</v>
      </c>
      <c r="AG21" s="70">
        <v>0.89809240473081087</v>
      </c>
      <c r="AH21" s="98">
        <f t="shared" si="19"/>
        <v>810391.65345825581</v>
      </c>
      <c r="AI21" s="70">
        <v>1.0217106607045476</v>
      </c>
      <c r="AJ21" s="98">
        <f t="shared" si="20"/>
        <v>1277464.1527062242</v>
      </c>
      <c r="AK21" s="70">
        <v>1.0030778589347833</v>
      </c>
      <c r="AL21" s="43">
        <f t="shared" si="21"/>
        <v>19016672.104550198</v>
      </c>
      <c r="AM21" s="91">
        <v>1.087192633887214</v>
      </c>
      <c r="AN21" s="73">
        <f t="shared" si="22"/>
        <v>44071101.939224206</v>
      </c>
      <c r="AO21" s="70">
        <v>1.087192633887214</v>
      </c>
      <c r="AP21" s="82">
        <f t="shared" si="23"/>
        <v>116844016.38751085</v>
      </c>
      <c r="AQ21" s="69">
        <v>1.087192633887214</v>
      </c>
      <c r="AR21" s="3">
        <f t="shared" si="24"/>
        <v>130498158.71821982</v>
      </c>
      <c r="AS21" s="70">
        <v>1.087192633887214</v>
      </c>
      <c r="AT21" s="87">
        <f t="shared" si="25"/>
        <v>106189262.62987401</v>
      </c>
      <c r="AU21" s="70">
        <v>1.087192633887214</v>
      </c>
      <c r="AV21" s="82">
        <f t="shared" si="0"/>
        <v>138888508.37281057</v>
      </c>
      <c r="AW21" s="70">
        <v>1.087192633887214</v>
      </c>
      <c r="AX21" s="3">
        <f t="shared" si="1"/>
        <v>103692320.47727494</v>
      </c>
      <c r="AY21" s="70">
        <v>1.087192633887214</v>
      </c>
      <c r="AZ21" s="87">
        <f t="shared" si="2"/>
        <v>52080411.03999576</v>
      </c>
      <c r="BA21" s="70">
        <v>1.087192633887214</v>
      </c>
      <c r="BB21" s="82">
        <f t="shared" si="3"/>
        <v>14247298.940120246</v>
      </c>
      <c r="BC21" s="70">
        <v>1.087192633887214</v>
      </c>
      <c r="BD21" s="3">
        <f t="shared" si="4"/>
        <v>7169032.3720175251</v>
      </c>
      <c r="BE21" s="70">
        <v>1.087192633887214</v>
      </c>
      <c r="BF21" s="87">
        <f t="shared" si="5"/>
        <v>881051.83620349551</v>
      </c>
      <c r="BG21" s="70">
        <v>1.087192633887214</v>
      </c>
      <c r="BH21" s="82">
        <f t="shared" si="6"/>
        <v>1388849.616877178</v>
      </c>
      <c r="BI21" s="70">
        <v>1.087192633887214</v>
      </c>
      <c r="BJ21" s="82">
        <f t="shared" si="6"/>
        <v>20674785.83311544</v>
      </c>
      <c r="BK21" s="10">
        <v>664300000</v>
      </c>
      <c r="BL21" s="3">
        <v>664300000</v>
      </c>
      <c r="BM21" s="28">
        <v>664300000</v>
      </c>
      <c r="BN21" s="98">
        <v>664300000</v>
      </c>
      <c r="BO21" s="104">
        <v>664300000</v>
      </c>
      <c r="BP21" s="104">
        <v>664300000</v>
      </c>
      <c r="BQ21" s="104">
        <v>582600000</v>
      </c>
      <c r="BR21" s="104">
        <v>582600000</v>
      </c>
      <c r="BS21" s="104">
        <v>582600000</v>
      </c>
      <c r="BT21" s="104">
        <v>582600000</v>
      </c>
      <c r="BU21" s="104">
        <v>582600000</v>
      </c>
      <c r="BV21" s="42">
        <v>582600000</v>
      </c>
      <c r="BW21" s="29">
        <v>0</v>
      </c>
      <c r="BX21" s="28">
        <v>0</v>
      </c>
      <c r="BY21" s="28">
        <v>0</v>
      </c>
      <c r="BZ21" s="28">
        <v>0</v>
      </c>
      <c r="CA21" s="28">
        <v>0</v>
      </c>
      <c r="CB21" s="28">
        <v>0</v>
      </c>
      <c r="CC21" s="28">
        <v>0</v>
      </c>
      <c r="CD21" s="28">
        <v>0</v>
      </c>
      <c r="CE21" s="28">
        <v>0</v>
      </c>
      <c r="CF21" s="28">
        <v>0</v>
      </c>
      <c r="CG21" s="28">
        <v>0</v>
      </c>
      <c r="CH21" s="42">
        <v>0</v>
      </c>
      <c r="CI21" s="10">
        <f t="shared" si="7"/>
        <v>664300000</v>
      </c>
      <c r="CJ21" s="3">
        <f t="shared" si="8"/>
        <v>664300000</v>
      </c>
      <c r="CK21" s="3">
        <f t="shared" si="9"/>
        <v>664300000</v>
      </c>
      <c r="CL21" s="86">
        <f t="shared" si="26"/>
        <v>664300000</v>
      </c>
      <c r="CM21" s="3">
        <f t="shared" si="27"/>
        <v>664300000</v>
      </c>
      <c r="CN21" s="3">
        <f t="shared" si="28"/>
        <v>664300000</v>
      </c>
      <c r="CO21" s="3">
        <f t="shared" si="29"/>
        <v>582600000</v>
      </c>
      <c r="CP21" s="73">
        <f t="shared" si="30"/>
        <v>582600000</v>
      </c>
      <c r="CQ21" s="3">
        <f t="shared" si="31"/>
        <v>582600000</v>
      </c>
      <c r="CR21" s="28">
        <f t="shared" si="32"/>
        <v>582600000</v>
      </c>
      <c r="CS21" s="28">
        <f t="shared" si="33"/>
        <v>582600000</v>
      </c>
      <c r="CT21" s="93">
        <f t="shared" si="34"/>
        <v>582600000</v>
      </c>
      <c r="CU21" s="67">
        <f t="shared" si="35"/>
        <v>623338082.19178081</v>
      </c>
      <c r="CW21" s="64">
        <f t="shared" si="36"/>
        <v>623338082.19178081</v>
      </c>
    </row>
    <row r="22" spans="1:101" ht="25" x14ac:dyDescent="0.35">
      <c r="A22" s="5">
        <v>20</v>
      </c>
      <c r="B22" s="2" t="s">
        <v>7</v>
      </c>
      <c r="C22" s="10">
        <v>266080543.54838711</v>
      </c>
      <c r="D22" s="3">
        <v>286901771.19999999</v>
      </c>
      <c r="E22" s="28">
        <v>251164921.80645162</v>
      </c>
      <c r="F22" s="98">
        <v>280359063.74193549</v>
      </c>
      <c r="G22" s="98">
        <v>288616789.21428573</v>
      </c>
      <c r="H22" s="98">
        <v>329382953.22580647</v>
      </c>
      <c r="I22" s="98">
        <v>431596610.13333333</v>
      </c>
      <c r="J22" s="98">
        <v>394433853.35483885</v>
      </c>
      <c r="K22" s="98">
        <v>169655442.73333332</v>
      </c>
      <c r="L22" s="98">
        <v>187032563.54838714</v>
      </c>
      <c r="M22" s="98">
        <v>160993650.96774194</v>
      </c>
      <c r="N22" s="43">
        <v>224667608.00000003</v>
      </c>
      <c r="O22" s="91">
        <v>0.92952434165930653</v>
      </c>
      <c r="P22" s="73">
        <f t="shared" si="10"/>
        <v>247328342.07016498</v>
      </c>
      <c r="Q22" s="70">
        <v>0.95546574385968452</v>
      </c>
      <c r="R22" s="82">
        <f t="shared" si="11"/>
        <v>274124814.23426902</v>
      </c>
      <c r="S22" s="69">
        <v>1.039510244490137</v>
      </c>
      <c r="T22" s="3">
        <f t="shared" si="12"/>
        <v>261088509.27437064</v>
      </c>
      <c r="U22" s="70">
        <v>1.0327047002335412</v>
      </c>
      <c r="V22" s="98">
        <f t="shared" si="13"/>
        <v>289528122.87937176</v>
      </c>
      <c r="W22" s="70">
        <v>1.0695138498690548</v>
      </c>
      <c r="X22" s="98">
        <f t="shared" si="14"/>
        <v>308679653.36941624</v>
      </c>
      <c r="Y22" s="70">
        <v>1.0292978513814923</v>
      </c>
      <c r="Z22" s="98">
        <f t="shared" si="15"/>
        <v>339033166.03701317</v>
      </c>
      <c r="AA22" s="70">
        <v>0.90443445222431984</v>
      </c>
      <c r="AB22" s="98">
        <f t="shared" si="16"/>
        <v>390350843.66781467</v>
      </c>
      <c r="AC22" s="70">
        <v>0.89312602715240574</v>
      </c>
      <c r="AD22" s="98">
        <f t="shared" si="17"/>
        <v>352279140.42122185</v>
      </c>
      <c r="AE22" s="70">
        <v>0.99357834015899649</v>
      </c>
      <c r="AF22" s="98">
        <f t="shared" si="18"/>
        <v>168565973.18992501</v>
      </c>
      <c r="AG22" s="70">
        <v>0.89809240473081087</v>
      </c>
      <c r="AH22" s="98">
        <f t="shared" si="19"/>
        <v>167972524.7601392</v>
      </c>
      <c r="AI22" s="70">
        <v>1.0217106607045476</v>
      </c>
      <c r="AJ22" s="98">
        <f t="shared" si="20"/>
        <v>164488929.49948895</v>
      </c>
      <c r="AK22" s="70">
        <v>1.0030778589347833</v>
      </c>
      <c r="AL22" s="43">
        <f t="shared" si="21"/>
        <v>225359103.20463923</v>
      </c>
      <c r="AM22" s="91">
        <v>1.087192633887214</v>
      </c>
      <c r="AN22" s="73">
        <f t="shared" si="22"/>
        <v>268893551.65022051</v>
      </c>
      <c r="AO22" s="70">
        <v>1.087192633887214</v>
      </c>
      <c r="AP22" s="82">
        <f t="shared" si="23"/>
        <v>298026478.80119818</v>
      </c>
      <c r="AQ22" s="69">
        <v>1.087192633887214</v>
      </c>
      <c r="AR22" s="3">
        <f t="shared" si="24"/>
        <v>283853504.07568932</v>
      </c>
      <c r="AS22" s="70">
        <v>1.087192633887214</v>
      </c>
      <c r="AT22" s="108">
        <f t="shared" si="25"/>
        <v>314772842.49764514</v>
      </c>
      <c r="AU22" s="70">
        <v>1.087192633887214</v>
      </c>
      <c r="AV22" s="82">
        <f t="shared" si="0"/>
        <v>335594245.37408787</v>
      </c>
      <c r="AW22" s="70">
        <v>1.087192633887214</v>
      </c>
      <c r="AX22" s="3">
        <f t="shared" si="1"/>
        <v>368594360.75890148</v>
      </c>
      <c r="AY22" s="70">
        <v>1.087192633887214</v>
      </c>
      <c r="AZ22" s="108">
        <f t="shared" si="2"/>
        <v>424386561.86730754</v>
      </c>
      <c r="BA22" s="70">
        <v>1.087192633887214</v>
      </c>
      <c r="BB22" s="82">
        <f t="shared" si="3"/>
        <v>382995286.53807187</v>
      </c>
      <c r="BC22" s="70">
        <v>1.087192633887214</v>
      </c>
      <c r="BD22" s="3">
        <f t="shared" si="4"/>
        <v>183263684.37611607</v>
      </c>
      <c r="BE22" s="70">
        <v>1.087192633887214</v>
      </c>
      <c r="BF22" s="108">
        <f t="shared" si="5"/>
        <v>182618491.61466101</v>
      </c>
      <c r="BG22" s="70">
        <v>1.087192633887214</v>
      </c>
      <c r="BH22" s="82">
        <f t="shared" si="6"/>
        <v>178831152.50783765</v>
      </c>
      <c r="BI22" s="70">
        <v>1.087192633887214</v>
      </c>
      <c r="BJ22" s="82">
        <f t="shared" si="6"/>
        <v>245008756.98351219</v>
      </c>
      <c r="BK22" s="10">
        <v>800000000</v>
      </c>
      <c r="BL22" s="3">
        <v>800000000</v>
      </c>
      <c r="BM22" s="28">
        <v>800000000</v>
      </c>
      <c r="BN22" s="98">
        <v>800000000</v>
      </c>
      <c r="BO22" s="104">
        <v>800000000</v>
      </c>
      <c r="BP22" s="104">
        <v>800000000</v>
      </c>
      <c r="BQ22" s="104">
        <v>0</v>
      </c>
      <c r="BR22" s="104">
        <v>0</v>
      </c>
      <c r="BS22" s="104">
        <v>0</v>
      </c>
      <c r="BT22" s="104">
        <v>0</v>
      </c>
      <c r="BU22" s="104">
        <v>0</v>
      </c>
      <c r="BV22" s="42">
        <v>0</v>
      </c>
      <c r="BW22" s="29">
        <v>0</v>
      </c>
      <c r="BX22" s="28">
        <v>0</v>
      </c>
      <c r="BY22" s="28">
        <v>0</v>
      </c>
      <c r="BZ22" s="28">
        <v>0</v>
      </c>
      <c r="CA22" s="28">
        <v>0</v>
      </c>
      <c r="CB22" s="28">
        <v>0</v>
      </c>
      <c r="CC22" s="28">
        <v>0</v>
      </c>
      <c r="CD22" s="28">
        <v>0</v>
      </c>
      <c r="CE22" s="28">
        <v>0</v>
      </c>
      <c r="CF22" s="28">
        <v>0</v>
      </c>
      <c r="CG22" s="28">
        <v>0</v>
      </c>
      <c r="CH22" s="42">
        <v>0</v>
      </c>
      <c r="CI22" s="10">
        <f t="shared" si="7"/>
        <v>800000000</v>
      </c>
      <c r="CJ22" s="3">
        <f t="shared" si="8"/>
        <v>800000000</v>
      </c>
      <c r="CK22" s="3">
        <f t="shared" si="9"/>
        <v>800000000</v>
      </c>
      <c r="CL22" s="86">
        <f t="shared" si="26"/>
        <v>800000000</v>
      </c>
      <c r="CM22" s="3">
        <f t="shared" si="27"/>
        <v>800000000</v>
      </c>
      <c r="CN22" s="3">
        <f t="shared" si="28"/>
        <v>800000000</v>
      </c>
      <c r="CO22" s="3">
        <f t="shared" si="29"/>
        <v>424386561.86730754</v>
      </c>
      <c r="CP22" s="73">
        <f t="shared" si="30"/>
        <v>382995286.53807187</v>
      </c>
      <c r="CQ22" s="3">
        <f t="shared" si="31"/>
        <v>183263684.37611607</v>
      </c>
      <c r="CR22" s="28">
        <f t="shared" si="32"/>
        <v>182618491.61466101</v>
      </c>
      <c r="CS22" s="28">
        <f t="shared" si="33"/>
        <v>178831152.50783765</v>
      </c>
      <c r="CT22" s="93">
        <f t="shared" si="34"/>
        <v>245008756.98351219</v>
      </c>
      <c r="CU22" s="67">
        <f t="shared" si="35"/>
        <v>532212501.22544056</v>
      </c>
      <c r="CW22" s="64">
        <f t="shared" si="36"/>
        <v>532212501.22544056</v>
      </c>
    </row>
    <row r="23" spans="1:101" ht="18" customHeight="1" x14ac:dyDescent="0.35">
      <c r="A23" s="6">
        <v>21</v>
      </c>
      <c r="B23" s="2" t="s">
        <v>3</v>
      </c>
      <c r="C23" s="10">
        <v>0</v>
      </c>
      <c r="D23" s="3">
        <v>0</v>
      </c>
      <c r="E23" s="28">
        <v>0</v>
      </c>
      <c r="F23" s="98">
        <v>0</v>
      </c>
      <c r="G23" s="98">
        <v>0</v>
      </c>
      <c r="H23" s="98">
        <v>0</v>
      </c>
      <c r="I23" s="98">
        <v>0</v>
      </c>
      <c r="J23" s="98">
        <v>0</v>
      </c>
      <c r="K23" s="98">
        <v>0</v>
      </c>
      <c r="L23" s="98">
        <v>0</v>
      </c>
      <c r="M23" s="98">
        <v>0</v>
      </c>
      <c r="N23" s="43">
        <v>0</v>
      </c>
      <c r="O23" s="91">
        <v>1</v>
      </c>
      <c r="P23" s="73">
        <f t="shared" si="10"/>
        <v>0</v>
      </c>
      <c r="Q23" s="70">
        <v>1</v>
      </c>
      <c r="R23" s="82">
        <f t="shared" si="11"/>
        <v>0</v>
      </c>
      <c r="S23" s="69">
        <v>1</v>
      </c>
      <c r="T23" s="3">
        <f t="shared" si="12"/>
        <v>0</v>
      </c>
      <c r="U23" s="70">
        <v>1</v>
      </c>
      <c r="V23" s="98">
        <f t="shared" si="13"/>
        <v>0</v>
      </c>
      <c r="W23" s="70">
        <v>1</v>
      </c>
      <c r="X23" s="98">
        <f t="shared" si="14"/>
        <v>0</v>
      </c>
      <c r="Y23" s="70">
        <v>1</v>
      </c>
      <c r="Z23" s="98">
        <f t="shared" si="15"/>
        <v>0</v>
      </c>
      <c r="AA23" s="70">
        <v>1</v>
      </c>
      <c r="AB23" s="98">
        <f t="shared" si="16"/>
        <v>0</v>
      </c>
      <c r="AC23" s="70">
        <v>1</v>
      </c>
      <c r="AD23" s="98">
        <f t="shared" si="17"/>
        <v>0</v>
      </c>
      <c r="AE23" s="70">
        <v>1</v>
      </c>
      <c r="AF23" s="98">
        <f t="shared" si="18"/>
        <v>0</v>
      </c>
      <c r="AG23" s="70">
        <v>1</v>
      </c>
      <c r="AH23" s="98">
        <f t="shared" si="19"/>
        <v>0</v>
      </c>
      <c r="AI23" s="70">
        <v>1</v>
      </c>
      <c r="AJ23" s="98">
        <f t="shared" si="20"/>
        <v>0</v>
      </c>
      <c r="AK23" s="70">
        <v>1</v>
      </c>
      <c r="AL23" s="43">
        <f t="shared" si="21"/>
        <v>0</v>
      </c>
      <c r="AM23" s="91">
        <v>1.087192633887214</v>
      </c>
      <c r="AN23" s="73">
        <f t="shared" si="22"/>
        <v>0</v>
      </c>
      <c r="AO23" s="70">
        <v>1.087192633887214</v>
      </c>
      <c r="AP23" s="82">
        <f t="shared" si="23"/>
        <v>0</v>
      </c>
      <c r="AQ23" s="69">
        <v>1.087192633887214</v>
      </c>
      <c r="AR23" s="3">
        <f t="shared" si="24"/>
        <v>0</v>
      </c>
      <c r="AS23" s="70">
        <v>1.087192633887214</v>
      </c>
      <c r="AT23" s="87">
        <f t="shared" si="25"/>
        <v>0</v>
      </c>
      <c r="AU23" s="70">
        <v>1.087192633887214</v>
      </c>
      <c r="AV23" s="82">
        <f t="shared" si="0"/>
        <v>0</v>
      </c>
      <c r="AW23" s="70">
        <v>1.087192633887214</v>
      </c>
      <c r="AX23" s="3">
        <f t="shared" si="1"/>
        <v>0</v>
      </c>
      <c r="AY23" s="70">
        <v>1.087192633887214</v>
      </c>
      <c r="AZ23" s="87">
        <f t="shared" si="2"/>
        <v>0</v>
      </c>
      <c r="BA23" s="70">
        <v>1.087192633887214</v>
      </c>
      <c r="BB23" s="82">
        <f t="shared" si="3"/>
        <v>0</v>
      </c>
      <c r="BC23" s="70">
        <v>1.087192633887214</v>
      </c>
      <c r="BD23" s="3">
        <f t="shared" si="4"/>
        <v>0</v>
      </c>
      <c r="BE23" s="70">
        <v>1.087192633887214</v>
      </c>
      <c r="BF23" s="87">
        <f t="shared" si="5"/>
        <v>0</v>
      </c>
      <c r="BG23" s="70">
        <v>1.087192633887214</v>
      </c>
      <c r="BH23" s="82">
        <f t="shared" si="6"/>
        <v>0</v>
      </c>
      <c r="BI23" s="70">
        <v>1.087192633887214</v>
      </c>
      <c r="BJ23" s="82">
        <f t="shared" si="6"/>
        <v>0</v>
      </c>
      <c r="BK23" s="10">
        <v>0</v>
      </c>
      <c r="BL23" s="3">
        <v>0</v>
      </c>
      <c r="BM23" s="28">
        <v>0</v>
      </c>
      <c r="BN23" s="98">
        <v>0</v>
      </c>
      <c r="BO23" s="104">
        <v>0</v>
      </c>
      <c r="BP23" s="104">
        <v>0</v>
      </c>
      <c r="BQ23" s="104">
        <v>0</v>
      </c>
      <c r="BR23" s="104">
        <v>0</v>
      </c>
      <c r="BS23" s="104">
        <v>0</v>
      </c>
      <c r="BT23" s="104">
        <v>0</v>
      </c>
      <c r="BU23" s="104">
        <v>0</v>
      </c>
      <c r="BV23" s="42">
        <v>0</v>
      </c>
      <c r="BW23" s="29">
        <v>0</v>
      </c>
      <c r="BX23" s="28">
        <v>0</v>
      </c>
      <c r="BY23" s="28">
        <v>0</v>
      </c>
      <c r="BZ23" s="28">
        <v>0</v>
      </c>
      <c r="CA23" s="28">
        <v>0</v>
      </c>
      <c r="CB23" s="28">
        <v>0</v>
      </c>
      <c r="CC23" s="28">
        <v>0</v>
      </c>
      <c r="CD23" s="28">
        <v>0</v>
      </c>
      <c r="CE23" s="28">
        <v>0</v>
      </c>
      <c r="CF23" s="28">
        <v>0</v>
      </c>
      <c r="CG23" s="28">
        <v>0</v>
      </c>
      <c r="CH23" s="42">
        <v>0</v>
      </c>
      <c r="CI23" s="10">
        <f t="shared" si="7"/>
        <v>0</v>
      </c>
      <c r="CJ23" s="3">
        <f t="shared" si="8"/>
        <v>0</v>
      </c>
      <c r="CK23" s="3">
        <f t="shared" si="9"/>
        <v>0</v>
      </c>
      <c r="CL23" s="86">
        <f t="shared" si="26"/>
        <v>0</v>
      </c>
      <c r="CM23" s="3">
        <f t="shared" si="27"/>
        <v>0</v>
      </c>
      <c r="CN23" s="3">
        <f t="shared" si="28"/>
        <v>0</v>
      </c>
      <c r="CO23" s="3">
        <f t="shared" si="29"/>
        <v>0</v>
      </c>
      <c r="CP23" s="73">
        <f t="shared" si="30"/>
        <v>0</v>
      </c>
      <c r="CQ23" s="3">
        <f t="shared" si="31"/>
        <v>0</v>
      </c>
      <c r="CR23" s="28">
        <f t="shared" si="32"/>
        <v>0</v>
      </c>
      <c r="CS23" s="28">
        <f t="shared" si="33"/>
        <v>0</v>
      </c>
      <c r="CT23" s="93">
        <f t="shared" si="34"/>
        <v>0</v>
      </c>
      <c r="CU23" s="67">
        <f t="shared" si="35"/>
        <v>0</v>
      </c>
      <c r="CW23" s="64">
        <f t="shared" si="36"/>
        <v>0</v>
      </c>
    </row>
    <row r="24" spans="1:101" ht="18" customHeight="1" x14ac:dyDescent="0.35">
      <c r="A24" s="5">
        <v>22</v>
      </c>
      <c r="B24" s="2" t="s">
        <v>4</v>
      </c>
      <c r="C24" s="3">
        <v>0</v>
      </c>
      <c r="D24" s="3">
        <v>0</v>
      </c>
      <c r="E24" s="3">
        <v>0</v>
      </c>
      <c r="F24" s="102">
        <v>0</v>
      </c>
      <c r="G24" s="102">
        <v>0</v>
      </c>
      <c r="H24" s="102">
        <v>0</v>
      </c>
      <c r="I24" s="102">
        <v>0</v>
      </c>
      <c r="J24" s="102">
        <v>0</v>
      </c>
      <c r="K24" s="102">
        <v>0</v>
      </c>
      <c r="L24" s="102">
        <v>0</v>
      </c>
      <c r="M24" s="102">
        <v>0</v>
      </c>
      <c r="N24" s="101">
        <v>0</v>
      </c>
      <c r="O24" s="91">
        <v>0.92952434165930653</v>
      </c>
      <c r="P24" s="73">
        <f t="shared" si="10"/>
        <v>0</v>
      </c>
      <c r="Q24" s="70">
        <v>0.95546574385968452</v>
      </c>
      <c r="R24" s="82">
        <f t="shared" si="11"/>
        <v>0</v>
      </c>
      <c r="S24" s="69">
        <v>1.039510244490137</v>
      </c>
      <c r="T24" s="3">
        <f t="shared" si="12"/>
        <v>0</v>
      </c>
      <c r="U24" s="70">
        <v>1.0327047002335412</v>
      </c>
      <c r="V24" s="98">
        <f t="shared" si="13"/>
        <v>0</v>
      </c>
      <c r="W24" s="70">
        <v>1.0695138498690548</v>
      </c>
      <c r="X24" s="98">
        <f t="shared" si="14"/>
        <v>0</v>
      </c>
      <c r="Y24" s="70">
        <v>1.0292978513814923</v>
      </c>
      <c r="Z24" s="98">
        <f t="shared" si="15"/>
        <v>0</v>
      </c>
      <c r="AA24" s="70">
        <v>0.90443445222431984</v>
      </c>
      <c r="AB24" s="98">
        <f t="shared" si="16"/>
        <v>0</v>
      </c>
      <c r="AC24" s="70">
        <v>0.89312602715240574</v>
      </c>
      <c r="AD24" s="98">
        <f t="shared" si="17"/>
        <v>0</v>
      </c>
      <c r="AE24" s="70">
        <v>0.99357834015899649</v>
      </c>
      <c r="AF24" s="98">
        <f t="shared" si="18"/>
        <v>0</v>
      </c>
      <c r="AG24" s="70">
        <v>0.89809240473081087</v>
      </c>
      <c r="AH24" s="98">
        <f t="shared" si="19"/>
        <v>0</v>
      </c>
      <c r="AI24" s="70">
        <v>1.0217106607045476</v>
      </c>
      <c r="AJ24" s="98">
        <f t="shared" si="20"/>
        <v>0</v>
      </c>
      <c r="AK24" s="70">
        <v>1.0030778589347833</v>
      </c>
      <c r="AL24" s="43">
        <f t="shared" si="21"/>
        <v>0</v>
      </c>
      <c r="AM24" s="91">
        <v>1.0655114847535754</v>
      </c>
      <c r="AN24" s="73">
        <f t="shared" si="22"/>
        <v>0</v>
      </c>
      <c r="AO24" s="70">
        <v>1.0655114847535754</v>
      </c>
      <c r="AP24" s="82">
        <f t="shared" si="23"/>
        <v>0</v>
      </c>
      <c r="AQ24" s="69">
        <v>1.0655114847535754</v>
      </c>
      <c r="AR24" s="3">
        <f t="shared" si="24"/>
        <v>0</v>
      </c>
      <c r="AS24" s="70">
        <v>1.0655114847535754</v>
      </c>
      <c r="AT24" s="87">
        <f t="shared" si="25"/>
        <v>0</v>
      </c>
      <c r="AU24" s="70">
        <v>1.0655114847535754</v>
      </c>
      <c r="AV24" s="82">
        <f t="shared" si="0"/>
        <v>0</v>
      </c>
      <c r="AW24" s="70">
        <v>1.0655114847535754</v>
      </c>
      <c r="AX24" s="3">
        <f t="shared" si="1"/>
        <v>0</v>
      </c>
      <c r="AY24" s="70">
        <v>1.0655114847535754</v>
      </c>
      <c r="AZ24" s="87">
        <f t="shared" si="2"/>
        <v>0</v>
      </c>
      <c r="BA24" s="70">
        <v>1.0655114847535754</v>
      </c>
      <c r="BB24" s="82">
        <f t="shared" si="3"/>
        <v>0</v>
      </c>
      <c r="BC24" s="70">
        <v>1.0655114847535754</v>
      </c>
      <c r="BD24" s="3">
        <f t="shared" si="4"/>
        <v>0</v>
      </c>
      <c r="BE24" s="70">
        <v>1.0655114847535754</v>
      </c>
      <c r="BF24" s="87">
        <f t="shared" si="5"/>
        <v>0</v>
      </c>
      <c r="BG24" s="70">
        <v>1.0655114847535754</v>
      </c>
      <c r="BH24" s="82">
        <f t="shared" si="6"/>
        <v>0</v>
      </c>
      <c r="BI24" s="70">
        <v>1.0655114847535754</v>
      </c>
      <c r="BJ24" s="82">
        <f t="shared" si="6"/>
        <v>0</v>
      </c>
      <c r="BK24" s="10">
        <v>0</v>
      </c>
      <c r="BL24" s="3">
        <v>0</v>
      </c>
      <c r="BM24" s="28">
        <v>0</v>
      </c>
      <c r="BN24" s="98">
        <v>0</v>
      </c>
      <c r="BO24" s="104">
        <v>0</v>
      </c>
      <c r="BP24" s="104">
        <v>0</v>
      </c>
      <c r="BQ24" s="104">
        <v>0</v>
      </c>
      <c r="BR24" s="104">
        <v>0</v>
      </c>
      <c r="BS24" s="104">
        <v>0</v>
      </c>
      <c r="BT24" s="104">
        <v>0</v>
      </c>
      <c r="BU24" s="104">
        <v>0</v>
      </c>
      <c r="BV24" s="42">
        <v>0</v>
      </c>
      <c r="BW24" s="29">
        <v>0</v>
      </c>
      <c r="BX24" s="28">
        <v>0</v>
      </c>
      <c r="BY24" s="28">
        <v>0</v>
      </c>
      <c r="BZ24" s="28">
        <v>0</v>
      </c>
      <c r="CA24" s="28">
        <v>0</v>
      </c>
      <c r="CB24" s="28">
        <v>0</v>
      </c>
      <c r="CC24" s="28">
        <v>0</v>
      </c>
      <c r="CD24" s="28">
        <v>0</v>
      </c>
      <c r="CE24" s="28">
        <v>0</v>
      </c>
      <c r="CF24" s="28">
        <v>0</v>
      </c>
      <c r="CG24" s="28">
        <v>0</v>
      </c>
      <c r="CH24" s="42">
        <v>0</v>
      </c>
      <c r="CI24" s="10">
        <f t="shared" si="7"/>
        <v>0</v>
      </c>
      <c r="CJ24" s="3">
        <f t="shared" si="8"/>
        <v>0</v>
      </c>
      <c r="CK24" s="3">
        <f t="shared" si="9"/>
        <v>0</v>
      </c>
      <c r="CL24" s="86">
        <f t="shared" si="26"/>
        <v>0</v>
      </c>
      <c r="CM24" s="3">
        <f t="shared" si="27"/>
        <v>0</v>
      </c>
      <c r="CN24" s="3">
        <f t="shared" si="28"/>
        <v>0</v>
      </c>
      <c r="CO24" s="3">
        <f t="shared" si="29"/>
        <v>0</v>
      </c>
      <c r="CP24" s="73">
        <f t="shared" si="30"/>
        <v>0</v>
      </c>
      <c r="CQ24" s="3">
        <f t="shared" si="31"/>
        <v>0</v>
      </c>
      <c r="CR24" s="28">
        <f t="shared" si="32"/>
        <v>0</v>
      </c>
      <c r="CS24" s="28">
        <f t="shared" si="33"/>
        <v>0</v>
      </c>
      <c r="CT24" s="93">
        <f t="shared" si="34"/>
        <v>0</v>
      </c>
      <c r="CU24" s="67">
        <f t="shared" si="35"/>
        <v>0</v>
      </c>
      <c r="CW24" s="64">
        <f t="shared" si="36"/>
        <v>0</v>
      </c>
    </row>
    <row r="25" spans="1:101" ht="18" customHeight="1" x14ac:dyDescent="0.35">
      <c r="A25" s="5">
        <v>23</v>
      </c>
      <c r="B25" s="2" t="s">
        <v>2</v>
      </c>
      <c r="C25" s="10">
        <v>0</v>
      </c>
      <c r="D25" s="3">
        <v>0</v>
      </c>
      <c r="E25" s="28">
        <v>0</v>
      </c>
      <c r="F25" s="98">
        <v>0</v>
      </c>
      <c r="G25" s="98">
        <v>0</v>
      </c>
      <c r="H25" s="98">
        <v>0</v>
      </c>
      <c r="I25" s="98">
        <v>0</v>
      </c>
      <c r="J25" s="98">
        <v>0</v>
      </c>
      <c r="K25" s="98">
        <v>0</v>
      </c>
      <c r="L25" s="98">
        <v>2285.4451612903222</v>
      </c>
      <c r="M25" s="98">
        <v>19101.25161290323</v>
      </c>
      <c r="N25" s="43">
        <v>18581.933333333334</v>
      </c>
      <c r="O25" s="91">
        <v>0.92952434165930653</v>
      </c>
      <c r="P25" s="73">
        <f t="shared" si="10"/>
        <v>0</v>
      </c>
      <c r="Q25" s="70">
        <v>0.95546574385968452</v>
      </c>
      <c r="R25" s="82">
        <f t="shared" si="11"/>
        <v>0</v>
      </c>
      <c r="S25" s="69">
        <v>1.039510244490137</v>
      </c>
      <c r="T25" s="3">
        <f t="shared" si="12"/>
        <v>0</v>
      </c>
      <c r="U25" s="70">
        <v>1.0327047002335412</v>
      </c>
      <c r="V25" s="98">
        <f t="shared" si="13"/>
        <v>0</v>
      </c>
      <c r="W25" s="70">
        <v>1.0695138498690548</v>
      </c>
      <c r="X25" s="98">
        <f t="shared" si="14"/>
        <v>0</v>
      </c>
      <c r="Y25" s="70">
        <v>1.0292978513814923</v>
      </c>
      <c r="Z25" s="98">
        <f t="shared" si="15"/>
        <v>0</v>
      </c>
      <c r="AA25" s="70">
        <v>0.90443445222431984</v>
      </c>
      <c r="AB25" s="98">
        <f t="shared" si="16"/>
        <v>0</v>
      </c>
      <c r="AC25" s="70">
        <v>0.89312602715240574</v>
      </c>
      <c r="AD25" s="98">
        <f t="shared" si="17"/>
        <v>0</v>
      </c>
      <c r="AE25" s="70">
        <v>0.99357834015899649</v>
      </c>
      <c r="AF25" s="98">
        <f t="shared" si="18"/>
        <v>0</v>
      </c>
      <c r="AG25" s="70">
        <v>0.89809240473081087</v>
      </c>
      <c r="AH25" s="98">
        <f t="shared" si="19"/>
        <v>2052.5409407836214</v>
      </c>
      <c r="AI25" s="70">
        <v>1.0217106607045476</v>
      </c>
      <c r="AJ25" s="98">
        <f t="shared" si="20"/>
        <v>19515.952405703167</v>
      </c>
      <c r="AK25" s="70">
        <v>1.0030778589347833</v>
      </c>
      <c r="AL25" s="43">
        <f t="shared" si="21"/>
        <v>18639.12590286888</v>
      </c>
      <c r="AM25" s="91">
        <v>1.087192633887214</v>
      </c>
      <c r="AN25" s="73">
        <f t="shared" si="22"/>
        <v>0</v>
      </c>
      <c r="AO25" s="70">
        <v>1.087192633887214</v>
      </c>
      <c r="AP25" s="82">
        <f t="shared" si="23"/>
        <v>0</v>
      </c>
      <c r="AQ25" s="69">
        <v>1.087192633887214</v>
      </c>
      <c r="AR25" s="3">
        <f t="shared" si="24"/>
        <v>0</v>
      </c>
      <c r="AS25" s="70">
        <v>1.087192633887214</v>
      </c>
      <c r="AT25" s="87">
        <f t="shared" si="25"/>
        <v>0</v>
      </c>
      <c r="AU25" s="70">
        <v>1.087192633887214</v>
      </c>
      <c r="AV25" s="82">
        <f t="shared" si="0"/>
        <v>0</v>
      </c>
      <c r="AW25" s="70">
        <v>1.087192633887214</v>
      </c>
      <c r="AX25" s="3">
        <f t="shared" si="1"/>
        <v>0</v>
      </c>
      <c r="AY25" s="70">
        <v>1.087192633887214</v>
      </c>
      <c r="AZ25" s="87">
        <f t="shared" si="2"/>
        <v>0</v>
      </c>
      <c r="BA25" s="70">
        <v>1.087192633887214</v>
      </c>
      <c r="BB25" s="82">
        <f t="shared" si="3"/>
        <v>0</v>
      </c>
      <c r="BC25" s="70">
        <v>1.087192633887214</v>
      </c>
      <c r="BD25" s="3">
        <f t="shared" si="4"/>
        <v>0</v>
      </c>
      <c r="BE25" s="70">
        <v>1.087192633887214</v>
      </c>
      <c r="BF25" s="87">
        <f t="shared" si="5"/>
        <v>2231.5073915718854</v>
      </c>
      <c r="BG25" s="70">
        <v>1.087192633887214</v>
      </c>
      <c r="BH25" s="82">
        <f t="shared" si="6"/>
        <v>21217.599698773935</v>
      </c>
      <c r="BI25" s="70">
        <v>1.087192633887214</v>
      </c>
      <c r="BJ25" s="82">
        <f t="shared" si="6"/>
        <v>20264.320383695413</v>
      </c>
      <c r="BK25" s="10">
        <v>0</v>
      </c>
      <c r="BL25" s="3">
        <v>0</v>
      </c>
      <c r="BM25" s="28">
        <v>0</v>
      </c>
      <c r="BN25" s="98">
        <v>0</v>
      </c>
      <c r="BO25" s="104">
        <v>0</v>
      </c>
      <c r="BP25" s="104">
        <v>0</v>
      </c>
      <c r="BQ25" s="104">
        <v>0</v>
      </c>
      <c r="BR25" s="104">
        <v>0</v>
      </c>
      <c r="BS25" s="104">
        <v>0</v>
      </c>
      <c r="BT25" s="104">
        <v>0</v>
      </c>
      <c r="BU25" s="104">
        <v>0</v>
      </c>
      <c r="BV25" s="42">
        <v>0</v>
      </c>
      <c r="BW25" s="29">
        <v>0</v>
      </c>
      <c r="BX25" s="28">
        <v>0</v>
      </c>
      <c r="BY25" s="28">
        <v>0</v>
      </c>
      <c r="BZ25" s="28">
        <v>0</v>
      </c>
      <c r="CA25" s="28">
        <v>0</v>
      </c>
      <c r="CB25" s="28">
        <v>0</v>
      </c>
      <c r="CC25" s="28">
        <v>0</v>
      </c>
      <c r="CD25" s="28">
        <v>0</v>
      </c>
      <c r="CE25" s="28">
        <v>0</v>
      </c>
      <c r="CF25" s="28">
        <v>0</v>
      </c>
      <c r="CG25" s="28">
        <v>0</v>
      </c>
      <c r="CH25" s="42">
        <v>0</v>
      </c>
      <c r="CI25" s="10">
        <f t="shared" si="7"/>
        <v>0</v>
      </c>
      <c r="CJ25" s="3">
        <f t="shared" si="8"/>
        <v>0</v>
      </c>
      <c r="CK25" s="3">
        <f t="shared" si="9"/>
        <v>0</v>
      </c>
      <c r="CL25" s="86">
        <f t="shared" si="26"/>
        <v>0</v>
      </c>
      <c r="CM25" s="3">
        <f t="shared" si="27"/>
        <v>0</v>
      </c>
      <c r="CN25" s="3">
        <f t="shared" si="28"/>
        <v>0</v>
      </c>
      <c r="CO25" s="3">
        <f t="shared" si="29"/>
        <v>0</v>
      </c>
      <c r="CP25" s="73">
        <f t="shared" si="30"/>
        <v>0</v>
      </c>
      <c r="CQ25" s="3">
        <f t="shared" si="31"/>
        <v>0</v>
      </c>
      <c r="CR25" s="28">
        <f t="shared" si="32"/>
        <v>2231.5073915718854</v>
      </c>
      <c r="CS25" s="28">
        <f t="shared" si="33"/>
        <v>21217.599698773935</v>
      </c>
      <c r="CT25" s="93">
        <f t="shared" si="34"/>
        <v>20264.320383695413</v>
      </c>
      <c r="CU25" s="67">
        <f t="shared" si="35"/>
        <v>3657.1285789358431</v>
      </c>
      <c r="CW25" s="64">
        <f t="shared" si="36"/>
        <v>3657.1285789358431</v>
      </c>
    </row>
    <row r="26" spans="1:101" ht="18" customHeight="1" x14ac:dyDescent="0.35">
      <c r="A26" s="6">
        <v>24</v>
      </c>
      <c r="B26" s="2" t="s">
        <v>5</v>
      </c>
      <c r="C26" s="10">
        <v>786126165.35483873</v>
      </c>
      <c r="D26" s="3">
        <v>879475122.68000007</v>
      </c>
      <c r="E26" s="28">
        <v>862152882.58709681</v>
      </c>
      <c r="F26" s="98">
        <v>902988374.76774192</v>
      </c>
      <c r="G26" s="98">
        <v>844007187.4928571</v>
      </c>
      <c r="H26" s="98">
        <v>789070735.41290319</v>
      </c>
      <c r="I26" s="98">
        <v>751302787.69333327</v>
      </c>
      <c r="J26" s="98">
        <v>689824371.10967743</v>
      </c>
      <c r="K26" s="98">
        <v>657602833.72666693</v>
      </c>
      <c r="L26" s="98">
        <v>732768240.24516129</v>
      </c>
      <c r="M26" s="98">
        <v>603879381.87890303</v>
      </c>
      <c r="N26" s="43">
        <v>703906834.99326682</v>
      </c>
      <c r="O26" s="91">
        <v>0.92952434165930653</v>
      </c>
      <c r="P26" s="73">
        <f t="shared" si="10"/>
        <v>730723406.31261158</v>
      </c>
      <c r="Q26" s="70">
        <v>0.95546574385968452</v>
      </c>
      <c r="R26" s="82">
        <f t="shared" si="11"/>
        <v>840308352.29753351</v>
      </c>
      <c r="S26" s="69">
        <v>1.039510244490137</v>
      </c>
      <c r="T26" s="3">
        <f t="shared" si="12"/>
        <v>896216753.7659893</v>
      </c>
      <c r="U26" s="70">
        <v>1.0327047002335412</v>
      </c>
      <c r="V26" s="98">
        <f t="shared" si="13"/>
        <v>932520338.87889349</v>
      </c>
      <c r="W26" s="70">
        <v>1.0695138498690548</v>
      </c>
      <c r="X26" s="98">
        <f t="shared" si="14"/>
        <v>902677376.41263878</v>
      </c>
      <c r="Y26" s="70">
        <v>1.0292978513814923</v>
      </c>
      <c r="Z26" s="98">
        <f t="shared" si="15"/>
        <v>812188812.54851532</v>
      </c>
      <c r="AA26" s="70">
        <v>0.90443445222431984</v>
      </c>
      <c r="AB26" s="98">
        <f t="shared" si="16"/>
        <v>679504125.2420243</v>
      </c>
      <c r="AC26" s="70">
        <v>0.89312602715240574</v>
      </c>
      <c r="AD26" s="98">
        <f t="shared" si="17"/>
        <v>616100100.00209296</v>
      </c>
      <c r="AE26" s="70">
        <v>0.99357834015899649</v>
      </c>
      <c r="AF26" s="98">
        <f t="shared" si="18"/>
        <v>653379932.01799428</v>
      </c>
      <c r="AG26" s="70">
        <v>0.89809240473081087</v>
      </c>
      <c r="AH26" s="98">
        <f t="shared" si="19"/>
        <v>658093590.99214149</v>
      </c>
      <c r="AI26" s="70">
        <v>1.0217106607045476</v>
      </c>
      <c r="AJ26" s="98">
        <f t="shared" si="20"/>
        <v>616990002.24534786</v>
      </c>
      <c r="AK26" s="70">
        <v>1.0030778589347833</v>
      </c>
      <c r="AL26" s="43">
        <f t="shared" si="21"/>
        <v>706073360.93460584</v>
      </c>
      <c r="AM26" s="91">
        <v>1.022498715828325</v>
      </c>
      <c r="AN26" s="73">
        <f t="shared" si="22"/>
        <v>747163744.58034468</v>
      </c>
      <c r="AO26" s="70">
        <v>1.022498715828325</v>
      </c>
      <c r="AP26" s="82">
        <f t="shared" si="23"/>
        <v>859214211.1240437</v>
      </c>
      <c r="AQ26" s="69">
        <v>1.022498715828325</v>
      </c>
      <c r="AR26" s="3">
        <f t="shared" si="24"/>
        <v>916380479.8295542</v>
      </c>
      <c r="AS26" s="70">
        <v>1.022498715828325</v>
      </c>
      <c r="AT26" s="87">
        <f t="shared" si="25"/>
        <v>953500848.987463</v>
      </c>
      <c r="AU26" s="70">
        <v>1.022498715828325</v>
      </c>
      <c r="AV26" s="82">
        <f t="shared" si="0"/>
        <v>922986458.18920469</v>
      </c>
      <c r="AW26" s="70">
        <v>1.022498715828325</v>
      </c>
      <c r="AX26" s="3">
        <f t="shared" si="1"/>
        <v>830462017.84098911</v>
      </c>
      <c r="AY26" s="70">
        <v>1.022498715828325</v>
      </c>
      <c r="AZ26" s="87">
        <f t="shared" si="2"/>
        <v>694792095.46001911</v>
      </c>
      <c r="BA26" s="70">
        <v>1.022498715828325</v>
      </c>
      <c r="BB26" s="82">
        <f t="shared" si="3"/>
        <v>629961561.07384264</v>
      </c>
      <c r="BC26" s="70">
        <v>1.022498715828325</v>
      </c>
      <c r="BD26" s="3">
        <f t="shared" si="4"/>
        <v>668080141.43639743</v>
      </c>
      <c r="BE26" s="70">
        <v>1.022498715828325</v>
      </c>
      <c r="BF26" s="87">
        <f t="shared" si="5"/>
        <v>672899851.68431556</v>
      </c>
      <c r="BG26" s="70">
        <v>1.022498715828325</v>
      </c>
      <c r="BH26" s="82">
        <f t="shared" si="6"/>
        <v>630871484.97478354</v>
      </c>
      <c r="BI26" s="70">
        <v>1.022498715828325</v>
      </c>
      <c r="BJ26" s="82">
        <f t="shared" si="6"/>
        <v>721959104.83622384</v>
      </c>
      <c r="BK26" s="10">
        <v>34812775</v>
      </c>
      <c r="BL26" s="3">
        <v>34812775</v>
      </c>
      <c r="BM26" s="28">
        <v>34812775</v>
      </c>
      <c r="BN26" s="98">
        <v>34447591</v>
      </c>
      <c r="BO26" s="104">
        <v>34447591</v>
      </c>
      <c r="BP26" s="104">
        <v>34447591</v>
      </c>
      <c r="BQ26" s="104">
        <v>10732069</v>
      </c>
      <c r="BR26" s="104">
        <v>10732069</v>
      </c>
      <c r="BS26" s="104">
        <v>10732069</v>
      </c>
      <c r="BT26" s="104">
        <v>10732069</v>
      </c>
      <c r="BU26" s="104">
        <v>10732069</v>
      </c>
      <c r="BV26" s="42">
        <v>10732069</v>
      </c>
      <c r="BW26" s="29">
        <v>0</v>
      </c>
      <c r="BX26" s="28">
        <v>0</v>
      </c>
      <c r="BY26" s="28">
        <v>0</v>
      </c>
      <c r="BZ26" s="28">
        <v>0</v>
      </c>
      <c r="CA26" s="28">
        <v>0</v>
      </c>
      <c r="CB26" s="28">
        <v>0</v>
      </c>
      <c r="CC26" s="28">
        <v>0</v>
      </c>
      <c r="CD26" s="28">
        <v>0</v>
      </c>
      <c r="CE26" s="28">
        <v>0</v>
      </c>
      <c r="CF26" s="28">
        <v>0</v>
      </c>
      <c r="CG26" s="28">
        <v>0</v>
      </c>
      <c r="CH26" s="42">
        <v>0</v>
      </c>
      <c r="CI26" s="10">
        <f t="shared" si="7"/>
        <v>747163744.58034468</v>
      </c>
      <c r="CJ26" s="3">
        <f t="shared" si="8"/>
        <v>859214211.1240437</v>
      </c>
      <c r="CK26" s="3">
        <f t="shared" si="9"/>
        <v>916380479.8295542</v>
      </c>
      <c r="CL26" s="86">
        <f t="shared" si="26"/>
        <v>953500848.987463</v>
      </c>
      <c r="CM26" s="3">
        <f t="shared" si="27"/>
        <v>922986458.18920469</v>
      </c>
      <c r="CN26" s="3">
        <f t="shared" si="28"/>
        <v>830462017.84098911</v>
      </c>
      <c r="CO26" s="3">
        <f t="shared" si="29"/>
        <v>694792095.46001911</v>
      </c>
      <c r="CP26" s="73">
        <f t="shared" si="30"/>
        <v>629961561.07384264</v>
      </c>
      <c r="CQ26" s="3">
        <f t="shared" si="31"/>
        <v>668080141.43639743</v>
      </c>
      <c r="CR26" s="28">
        <f t="shared" si="32"/>
        <v>672899851.68431556</v>
      </c>
      <c r="CS26" s="28">
        <f t="shared" si="33"/>
        <v>630871484.97478354</v>
      </c>
      <c r="CT26" s="93">
        <f t="shared" si="34"/>
        <v>721959104.83622384</v>
      </c>
      <c r="CU26" s="67">
        <f t="shared" si="35"/>
        <v>769817608.41947472</v>
      </c>
      <c r="CW26" s="64">
        <f t="shared" si="36"/>
        <v>769817608.41947472</v>
      </c>
    </row>
    <row r="27" spans="1:101" ht="18" customHeight="1" x14ac:dyDescent="0.35">
      <c r="A27" s="5">
        <v>25</v>
      </c>
      <c r="B27" s="2" t="s">
        <v>5</v>
      </c>
      <c r="C27" s="10">
        <v>201247263.87096775</v>
      </c>
      <c r="D27" s="3">
        <v>216669373.65333334</v>
      </c>
      <c r="E27" s="28">
        <v>206911333.27096772</v>
      </c>
      <c r="F27" s="98">
        <v>202637036.16129029</v>
      </c>
      <c r="G27" s="98">
        <v>202894860.77142859</v>
      </c>
      <c r="H27" s="98">
        <v>193050766.23870966</v>
      </c>
      <c r="I27" s="98">
        <v>201000808.55125335</v>
      </c>
      <c r="J27" s="98">
        <v>193093460.07741934</v>
      </c>
      <c r="K27" s="98">
        <v>140998787.23333332</v>
      </c>
      <c r="L27" s="98">
        <v>174427904.76845163</v>
      </c>
      <c r="M27" s="98">
        <v>182767026.15741935</v>
      </c>
      <c r="N27" s="43">
        <v>200977899.61333331</v>
      </c>
      <c r="O27" s="91">
        <v>0.92952434165930653</v>
      </c>
      <c r="P27" s="73">
        <f t="shared" si="10"/>
        <v>187064230.46039805</v>
      </c>
      <c r="Q27" s="70">
        <v>0.95546574385968452</v>
      </c>
      <c r="R27" s="82">
        <f t="shared" si="11"/>
        <v>207020164.26929405</v>
      </c>
      <c r="S27" s="69">
        <v>1.039510244490137</v>
      </c>
      <c r="T27" s="3">
        <f t="shared" si="12"/>
        <v>215086450.63628387</v>
      </c>
      <c r="U27" s="70">
        <v>1.0327047002335412</v>
      </c>
      <c r="V27" s="98">
        <f t="shared" si="13"/>
        <v>209264219.68515855</v>
      </c>
      <c r="W27" s="70">
        <v>1.0695138498690548</v>
      </c>
      <c r="X27" s="98">
        <f t="shared" si="14"/>
        <v>216998863.66229644</v>
      </c>
      <c r="Y27" s="70">
        <v>1.0292978513814923</v>
      </c>
      <c r="Z27" s="98">
        <f t="shared" si="15"/>
        <v>198706738.89705458</v>
      </c>
      <c r="AA27" s="70">
        <v>0.90443445222431984</v>
      </c>
      <c r="AB27" s="98">
        <f t="shared" si="16"/>
        <v>181792056.17869821</v>
      </c>
      <c r="AC27" s="70">
        <v>0.89312602715240574</v>
      </c>
      <c r="AD27" s="98">
        <f t="shared" si="17"/>
        <v>172456794.86805719</v>
      </c>
      <c r="AE27" s="70">
        <v>0.99357834015899649</v>
      </c>
      <c r="AF27" s="98">
        <f t="shared" si="18"/>
        <v>140093340.98372683</v>
      </c>
      <c r="AG27" s="70">
        <v>0.89809240473081087</v>
      </c>
      <c r="AH27" s="98">
        <f t="shared" si="19"/>
        <v>156652376.44565558</v>
      </c>
      <c r="AI27" s="70">
        <v>1.0217106607045476</v>
      </c>
      <c r="AJ27" s="98">
        <f t="shared" si="20"/>
        <v>186735019.05030227</v>
      </c>
      <c r="AK27" s="70">
        <v>1.0030778589347833</v>
      </c>
      <c r="AL27" s="43">
        <f t="shared" si="21"/>
        <v>201596481.23735219</v>
      </c>
      <c r="AM27" s="91">
        <v>1.022498715828325</v>
      </c>
      <c r="AN27" s="73">
        <f t="shared" si="22"/>
        <v>191272935.42317083</v>
      </c>
      <c r="AO27" s="70">
        <v>1.022498715828325</v>
      </c>
      <c r="AP27" s="82">
        <f t="shared" si="23"/>
        <v>211677852.11592206</v>
      </c>
      <c r="AQ27" s="69">
        <v>1.022498715828325</v>
      </c>
      <c r="AR27" s="3">
        <f t="shared" si="24"/>
        <v>219925619.56767267</v>
      </c>
      <c r="AS27" s="70">
        <v>1.022498715828325</v>
      </c>
      <c r="AT27" s="87">
        <f t="shared" si="25"/>
        <v>213972395.89689109</v>
      </c>
      <c r="AU27" s="70">
        <v>1.022498715828325</v>
      </c>
      <c r="AV27" s="82">
        <f t="shared" si="0"/>
        <v>221881059.43090388</v>
      </c>
      <c r="AW27" s="70">
        <v>1.022498715828325</v>
      </c>
      <c r="AX27" s="3">
        <f t="shared" si="1"/>
        <v>203177385.34867257</v>
      </c>
      <c r="AY27" s="70">
        <v>1.022498715828325</v>
      </c>
      <c r="AZ27" s="87">
        <f t="shared" si="2"/>
        <v>185882143.99050963</v>
      </c>
      <c r="BA27" s="70">
        <v>1.022498715828325</v>
      </c>
      <c r="BB27" s="82">
        <f t="shared" si="3"/>
        <v>176336851.28845733</v>
      </c>
      <c r="BC27" s="70">
        <v>1.022498715828325</v>
      </c>
      <c r="BD27" s="3">
        <f t="shared" si="4"/>
        <v>143245261.25196034</v>
      </c>
      <c r="BE27" s="70">
        <v>1.022498715828325</v>
      </c>
      <c r="BF27" s="87">
        <f t="shared" si="5"/>
        <v>160176853.74713817</v>
      </c>
      <c r="BG27" s="70">
        <v>1.022498715828325</v>
      </c>
      <c r="BH27" s="82">
        <f t="shared" si="6"/>
        <v>190936317.17911187</v>
      </c>
      <c r="BI27" s="70">
        <v>1.022498715828325</v>
      </c>
      <c r="BJ27" s="82">
        <f t="shared" si="6"/>
        <v>206132143.18070161</v>
      </c>
      <c r="BK27" s="10">
        <v>30571100</v>
      </c>
      <c r="BL27" s="3">
        <v>30571100</v>
      </c>
      <c r="BM27" s="28">
        <v>30571100</v>
      </c>
      <c r="BN27" s="98">
        <v>2839417</v>
      </c>
      <c r="BO27" s="104">
        <v>2839417</v>
      </c>
      <c r="BP27" s="104">
        <v>2839417</v>
      </c>
      <c r="BQ27" s="104">
        <v>2749965</v>
      </c>
      <c r="BR27" s="104">
        <v>2749965</v>
      </c>
      <c r="BS27" s="104">
        <v>2749965</v>
      </c>
      <c r="BT27" s="104">
        <v>2669009</v>
      </c>
      <c r="BU27" s="104">
        <v>2669009</v>
      </c>
      <c r="BV27" s="42">
        <v>2669009</v>
      </c>
      <c r="BW27" s="29">
        <v>0</v>
      </c>
      <c r="BX27" s="28">
        <v>0</v>
      </c>
      <c r="BY27" s="28">
        <v>0</v>
      </c>
      <c r="BZ27" s="28">
        <v>0</v>
      </c>
      <c r="CA27" s="28">
        <v>0</v>
      </c>
      <c r="CB27" s="28">
        <v>0</v>
      </c>
      <c r="CC27" s="28">
        <v>0</v>
      </c>
      <c r="CD27" s="28">
        <v>0</v>
      </c>
      <c r="CE27" s="28">
        <v>0</v>
      </c>
      <c r="CF27" s="28">
        <v>0</v>
      </c>
      <c r="CG27" s="28">
        <v>0</v>
      </c>
      <c r="CH27" s="42">
        <v>0</v>
      </c>
      <c r="CI27" s="10">
        <f t="shared" si="7"/>
        <v>191272935.42317083</v>
      </c>
      <c r="CJ27" s="3">
        <f t="shared" si="8"/>
        <v>211677852.11592206</v>
      </c>
      <c r="CK27" s="3">
        <f t="shared" si="9"/>
        <v>219925619.56767267</v>
      </c>
      <c r="CL27" s="86">
        <f t="shared" si="26"/>
        <v>213972395.89689109</v>
      </c>
      <c r="CM27" s="3">
        <f t="shared" si="27"/>
        <v>221881059.43090388</v>
      </c>
      <c r="CN27" s="3">
        <f t="shared" si="28"/>
        <v>203177385.34867257</v>
      </c>
      <c r="CO27" s="3">
        <f t="shared" si="29"/>
        <v>185882143.99050963</v>
      </c>
      <c r="CP27" s="73">
        <f t="shared" si="30"/>
        <v>176336851.28845733</v>
      </c>
      <c r="CQ27" s="3">
        <f t="shared" si="31"/>
        <v>143245261.25196034</v>
      </c>
      <c r="CR27" s="28">
        <f t="shared" si="32"/>
        <v>160176853.74713817</v>
      </c>
      <c r="CS27" s="28">
        <f t="shared" si="33"/>
        <v>190936317.17911187</v>
      </c>
      <c r="CT27" s="93">
        <f t="shared" si="34"/>
        <v>206132143.18070161</v>
      </c>
      <c r="CU27" s="67">
        <f t="shared" si="35"/>
        <v>193563125.45814428</v>
      </c>
      <c r="CW27" s="64">
        <f t="shared" si="36"/>
        <v>193563125.45814428</v>
      </c>
    </row>
    <row r="28" spans="1:101" ht="18" customHeight="1" x14ac:dyDescent="0.35">
      <c r="A28" s="5">
        <v>26</v>
      </c>
      <c r="B28" s="2" t="s">
        <v>5</v>
      </c>
      <c r="C28" s="10">
        <v>0</v>
      </c>
      <c r="D28" s="3">
        <v>0</v>
      </c>
      <c r="E28" s="28">
        <v>0</v>
      </c>
      <c r="F28" s="98">
        <v>0</v>
      </c>
      <c r="G28" s="98">
        <v>0</v>
      </c>
      <c r="H28" s="98">
        <v>0</v>
      </c>
      <c r="I28" s="98">
        <v>0</v>
      </c>
      <c r="J28" s="98">
        <v>0</v>
      </c>
      <c r="K28" s="98">
        <v>0</v>
      </c>
      <c r="L28" s="98">
        <v>0</v>
      </c>
      <c r="M28" s="98">
        <v>0</v>
      </c>
      <c r="N28" s="43">
        <v>0</v>
      </c>
      <c r="O28" s="91">
        <v>0.92952434165930653</v>
      </c>
      <c r="P28" s="73">
        <f t="shared" si="10"/>
        <v>0</v>
      </c>
      <c r="Q28" s="70">
        <v>0.95546574385968452</v>
      </c>
      <c r="R28" s="82">
        <f t="shared" si="11"/>
        <v>0</v>
      </c>
      <c r="S28" s="69">
        <v>1.039510244490137</v>
      </c>
      <c r="T28" s="3">
        <f t="shared" si="12"/>
        <v>0</v>
      </c>
      <c r="U28" s="70">
        <v>1.0327047002335412</v>
      </c>
      <c r="V28" s="98">
        <f t="shared" si="13"/>
        <v>0</v>
      </c>
      <c r="W28" s="70">
        <v>1.0695138498690548</v>
      </c>
      <c r="X28" s="98">
        <f t="shared" si="14"/>
        <v>0</v>
      </c>
      <c r="Y28" s="70">
        <v>1.0292978513814923</v>
      </c>
      <c r="Z28" s="98">
        <f t="shared" si="15"/>
        <v>0</v>
      </c>
      <c r="AA28" s="70">
        <v>0.90443445222431984</v>
      </c>
      <c r="AB28" s="98">
        <f t="shared" si="16"/>
        <v>0</v>
      </c>
      <c r="AC28" s="70">
        <v>0.89312602715240574</v>
      </c>
      <c r="AD28" s="98">
        <f t="shared" si="17"/>
        <v>0</v>
      </c>
      <c r="AE28" s="70">
        <v>0.99357834015899649</v>
      </c>
      <c r="AF28" s="98">
        <f t="shared" si="18"/>
        <v>0</v>
      </c>
      <c r="AG28" s="70">
        <v>0.89809240473081087</v>
      </c>
      <c r="AH28" s="98">
        <f t="shared" si="19"/>
        <v>0</v>
      </c>
      <c r="AI28" s="70">
        <v>1.0217106607045476</v>
      </c>
      <c r="AJ28" s="98">
        <f t="shared" si="20"/>
        <v>0</v>
      </c>
      <c r="AK28" s="70">
        <v>1.0030778589347833</v>
      </c>
      <c r="AL28" s="43">
        <f t="shared" si="21"/>
        <v>0</v>
      </c>
      <c r="AM28" s="91">
        <v>1.022498715828325</v>
      </c>
      <c r="AN28" s="73">
        <f t="shared" si="22"/>
        <v>0</v>
      </c>
      <c r="AO28" s="70">
        <v>1.022498715828325</v>
      </c>
      <c r="AP28" s="82">
        <f t="shared" si="23"/>
        <v>0</v>
      </c>
      <c r="AQ28" s="69">
        <v>1.022498715828325</v>
      </c>
      <c r="AR28" s="3">
        <f t="shared" si="24"/>
        <v>0</v>
      </c>
      <c r="AS28" s="70">
        <v>1.022498715828325</v>
      </c>
      <c r="AT28" s="87">
        <f t="shared" si="25"/>
        <v>0</v>
      </c>
      <c r="AU28" s="70">
        <v>1.022498715828325</v>
      </c>
      <c r="AV28" s="82">
        <f t="shared" si="0"/>
        <v>0</v>
      </c>
      <c r="AW28" s="70">
        <v>1.022498715828325</v>
      </c>
      <c r="AX28" s="3">
        <f t="shared" si="1"/>
        <v>0</v>
      </c>
      <c r="AY28" s="70">
        <v>1.022498715828325</v>
      </c>
      <c r="AZ28" s="87">
        <f t="shared" si="2"/>
        <v>0</v>
      </c>
      <c r="BA28" s="70">
        <v>1.022498715828325</v>
      </c>
      <c r="BB28" s="82">
        <f t="shared" si="3"/>
        <v>0</v>
      </c>
      <c r="BC28" s="70">
        <v>1.022498715828325</v>
      </c>
      <c r="BD28" s="3">
        <f t="shared" si="4"/>
        <v>0</v>
      </c>
      <c r="BE28" s="70">
        <v>1.022498715828325</v>
      </c>
      <c r="BF28" s="87">
        <f t="shared" si="5"/>
        <v>0</v>
      </c>
      <c r="BG28" s="70">
        <v>1.022498715828325</v>
      </c>
      <c r="BH28" s="82">
        <f t="shared" si="6"/>
        <v>0</v>
      </c>
      <c r="BI28" s="70">
        <v>1.022498715828325</v>
      </c>
      <c r="BJ28" s="82">
        <f t="shared" si="6"/>
        <v>0</v>
      </c>
      <c r="BK28" s="10">
        <v>0</v>
      </c>
      <c r="BL28" s="3">
        <v>0</v>
      </c>
      <c r="BM28" s="28">
        <v>0</v>
      </c>
      <c r="BN28" s="98">
        <v>0</v>
      </c>
      <c r="BO28" s="104">
        <v>0</v>
      </c>
      <c r="BP28" s="104">
        <v>0</v>
      </c>
      <c r="BQ28" s="104">
        <v>0</v>
      </c>
      <c r="BR28" s="104">
        <v>0</v>
      </c>
      <c r="BS28" s="104">
        <v>0</v>
      </c>
      <c r="BT28" s="104">
        <v>0</v>
      </c>
      <c r="BU28" s="104">
        <v>0</v>
      </c>
      <c r="BV28" s="42">
        <v>0</v>
      </c>
      <c r="BW28" s="29">
        <v>0</v>
      </c>
      <c r="BX28" s="28">
        <v>0</v>
      </c>
      <c r="BY28" s="28">
        <v>0</v>
      </c>
      <c r="BZ28" s="28">
        <v>0</v>
      </c>
      <c r="CA28" s="28">
        <v>0</v>
      </c>
      <c r="CB28" s="28">
        <v>0</v>
      </c>
      <c r="CC28" s="28">
        <v>0</v>
      </c>
      <c r="CD28" s="28">
        <v>0</v>
      </c>
      <c r="CE28" s="28">
        <v>0</v>
      </c>
      <c r="CF28" s="28">
        <v>0</v>
      </c>
      <c r="CG28" s="28">
        <v>0</v>
      </c>
      <c r="CH28" s="42">
        <v>0</v>
      </c>
      <c r="CI28" s="10">
        <f t="shared" si="7"/>
        <v>0</v>
      </c>
      <c r="CJ28" s="3">
        <f t="shared" si="8"/>
        <v>0</v>
      </c>
      <c r="CK28" s="3">
        <f t="shared" si="9"/>
        <v>0</v>
      </c>
      <c r="CL28" s="86">
        <f t="shared" si="26"/>
        <v>0</v>
      </c>
      <c r="CM28" s="3">
        <f t="shared" si="27"/>
        <v>0</v>
      </c>
      <c r="CN28" s="3">
        <f t="shared" si="28"/>
        <v>0</v>
      </c>
      <c r="CO28" s="3">
        <f t="shared" si="29"/>
        <v>0</v>
      </c>
      <c r="CP28" s="73">
        <f t="shared" si="30"/>
        <v>0</v>
      </c>
      <c r="CQ28" s="3">
        <f t="shared" si="31"/>
        <v>0</v>
      </c>
      <c r="CR28" s="28">
        <f t="shared" si="32"/>
        <v>0</v>
      </c>
      <c r="CS28" s="28">
        <f t="shared" si="33"/>
        <v>0</v>
      </c>
      <c r="CT28" s="93">
        <f t="shared" si="34"/>
        <v>0</v>
      </c>
      <c r="CU28" s="67">
        <f t="shared" si="35"/>
        <v>0</v>
      </c>
      <c r="CW28" s="64">
        <f t="shared" si="36"/>
        <v>0</v>
      </c>
    </row>
    <row r="29" spans="1:101" ht="18" customHeight="1" thickBot="1" x14ac:dyDescent="0.4">
      <c r="A29" s="7">
        <v>27</v>
      </c>
      <c r="B29" s="8" t="s">
        <v>6</v>
      </c>
      <c r="C29" s="11">
        <v>0</v>
      </c>
      <c r="D29" s="9">
        <v>0</v>
      </c>
      <c r="E29" s="35">
        <v>0</v>
      </c>
      <c r="F29" s="100">
        <v>0</v>
      </c>
      <c r="G29" s="100">
        <v>0</v>
      </c>
      <c r="H29" s="100">
        <v>0</v>
      </c>
      <c r="I29" s="100">
        <v>0</v>
      </c>
      <c r="J29" s="100">
        <v>0</v>
      </c>
      <c r="K29" s="100">
        <v>0</v>
      </c>
      <c r="L29" s="100">
        <v>0</v>
      </c>
      <c r="M29" s="100">
        <v>0</v>
      </c>
      <c r="N29" s="45">
        <v>0</v>
      </c>
      <c r="O29" s="92">
        <v>0.92952434165930653</v>
      </c>
      <c r="P29" s="74">
        <f t="shared" si="10"/>
        <v>0</v>
      </c>
      <c r="Q29" s="71">
        <v>0.95546574385968452</v>
      </c>
      <c r="R29" s="83">
        <f t="shared" si="11"/>
        <v>0</v>
      </c>
      <c r="S29" s="72">
        <v>1.039510244490137</v>
      </c>
      <c r="T29" s="9">
        <f t="shared" si="12"/>
        <v>0</v>
      </c>
      <c r="U29" s="71">
        <v>1.0327047002335412</v>
      </c>
      <c r="V29" s="100">
        <f t="shared" si="13"/>
        <v>0</v>
      </c>
      <c r="W29" s="71">
        <v>1.0695138498690548</v>
      </c>
      <c r="X29" s="100">
        <f t="shared" si="14"/>
        <v>0</v>
      </c>
      <c r="Y29" s="71">
        <v>1.0292978513814923</v>
      </c>
      <c r="Z29" s="100">
        <f t="shared" si="15"/>
        <v>0</v>
      </c>
      <c r="AA29" s="71">
        <v>0.90443445222431984</v>
      </c>
      <c r="AB29" s="100">
        <f t="shared" si="16"/>
        <v>0</v>
      </c>
      <c r="AC29" s="71">
        <v>0.89312602715240574</v>
      </c>
      <c r="AD29" s="100">
        <f t="shared" si="17"/>
        <v>0</v>
      </c>
      <c r="AE29" s="71">
        <v>0.99357834015899649</v>
      </c>
      <c r="AF29" s="100">
        <f t="shared" si="18"/>
        <v>0</v>
      </c>
      <c r="AG29" s="71">
        <v>0.89809240473081087</v>
      </c>
      <c r="AH29" s="100">
        <f t="shared" si="19"/>
        <v>0</v>
      </c>
      <c r="AI29" s="71">
        <v>1.0217106607045476</v>
      </c>
      <c r="AJ29" s="100">
        <f t="shared" si="20"/>
        <v>0</v>
      </c>
      <c r="AK29" s="71">
        <v>1.0030778589347833</v>
      </c>
      <c r="AL29" s="45">
        <f t="shared" si="21"/>
        <v>0</v>
      </c>
      <c r="AM29" s="92">
        <v>1.7173076205817492</v>
      </c>
      <c r="AN29" s="74">
        <f t="shared" si="22"/>
        <v>0</v>
      </c>
      <c r="AO29" s="71">
        <v>1.7173076205817492</v>
      </c>
      <c r="AP29" s="83">
        <f t="shared" si="23"/>
        <v>0</v>
      </c>
      <c r="AQ29" s="72">
        <v>1.7173076205817492</v>
      </c>
      <c r="AR29" s="9">
        <f t="shared" si="24"/>
        <v>0</v>
      </c>
      <c r="AS29" s="71">
        <v>1.7173076205817492</v>
      </c>
      <c r="AT29" s="88">
        <f t="shared" si="25"/>
        <v>0</v>
      </c>
      <c r="AU29" s="71">
        <v>1.7173076205817492</v>
      </c>
      <c r="AV29" s="83">
        <f t="shared" si="0"/>
        <v>0</v>
      </c>
      <c r="AW29" s="71">
        <v>1.7173076205817492</v>
      </c>
      <c r="AX29" s="9">
        <f t="shared" si="1"/>
        <v>0</v>
      </c>
      <c r="AY29" s="71">
        <v>1.7173076205817492</v>
      </c>
      <c r="AZ29" s="88">
        <f t="shared" si="2"/>
        <v>0</v>
      </c>
      <c r="BA29" s="71">
        <v>1.7173076205817492</v>
      </c>
      <c r="BB29" s="83">
        <f t="shared" si="3"/>
        <v>0</v>
      </c>
      <c r="BC29" s="71">
        <v>1.7173076205817492</v>
      </c>
      <c r="BD29" s="9">
        <f t="shared" si="4"/>
        <v>0</v>
      </c>
      <c r="BE29" s="71">
        <v>1.7173076205817492</v>
      </c>
      <c r="BF29" s="88">
        <f t="shared" si="5"/>
        <v>0</v>
      </c>
      <c r="BG29" s="71">
        <v>1.7173076205817492</v>
      </c>
      <c r="BH29" s="83">
        <f t="shared" si="6"/>
        <v>0</v>
      </c>
      <c r="BI29" s="71">
        <v>1.7173076205817492</v>
      </c>
      <c r="BJ29" s="83">
        <f t="shared" si="6"/>
        <v>0</v>
      </c>
      <c r="BK29" s="11">
        <v>0</v>
      </c>
      <c r="BL29" s="9">
        <v>0</v>
      </c>
      <c r="BM29" s="35">
        <v>0</v>
      </c>
      <c r="BN29" s="100">
        <v>0</v>
      </c>
      <c r="BO29" s="110">
        <v>0</v>
      </c>
      <c r="BP29" s="110">
        <v>0</v>
      </c>
      <c r="BQ29" s="110">
        <v>0</v>
      </c>
      <c r="BR29" s="110">
        <v>0</v>
      </c>
      <c r="BS29" s="110">
        <v>0</v>
      </c>
      <c r="BT29" s="110">
        <v>0</v>
      </c>
      <c r="BU29" s="110">
        <v>0</v>
      </c>
      <c r="BV29" s="60">
        <v>0</v>
      </c>
      <c r="BW29" s="111">
        <v>0</v>
      </c>
      <c r="BX29" s="35">
        <v>0</v>
      </c>
      <c r="BY29" s="35">
        <v>0</v>
      </c>
      <c r="BZ29" s="35">
        <v>0</v>
      </c>
      <c r="CA29" s="35">
        <v>0</v>
      </c>
      <c r="CB29" s="35">
        <v>0</v>
      </c>
      <c r="CC29" s="35">
        <v>0</v>
      </c>
      <c r="CD29" s="35">
        <v>0</v>
      </c>
      <c r="CE29" s="35">
        <v>0</v>
      </c>
      <c r="CF29" s="35">
        <v>0</v>
      </c>
      <c r="CG29" s="35">
        <v>0</v>
      </c>
      <c r="CH29" s="60">
        <v>0</v>
      </c>
      <c r="CI29" s="11">
        <f t="shared" si="7"/>
        <v>0</v>
      </c>
      <c r="CJ29" s="9">
        <f t="shared" si="8"/>
        <v>0</v>
      </c>
      <c r="CK29" s="9">
        <f t="shared" si="9"/>
        <v>0</v>
      </c>
      <c r="CL29" s="116">
        <f t="shared" si="26"/>
        <v>0</v>
      </c>
      <c r="CM29" s="35">
        <f t="shared" si="27"/>
        <v>0</v>
      </c>
      <c r="CN29" s="35">
        <f t="shared" si="28"/>
        <v>0</v>
      </c>
      <c r="CO29" s="35">
        <f t="shared" si="29"/>
        <v>0</v>
      </c>
      <c r="CP29" s="116">
        <f t="shared" si="30"/>
        <v>0</v>
      </c>
      <c r="CQ29" s="35">
        <f t="shared" si="31"/>
        <v>0</v>
      </c>
      <c r="CR29" s="35">
        <f t="shared" si="32"/>
        <v>0</v>
      </c>
      <c r="CS29" s="35">
        <f t="shared" si="33"/>
        <v>0</v>
      </c>
      <c r="CT29" s="117">
        <f t="shared" si="34"/>
        <v>0</v>
      </c>
      <c r="CU29" s="121">
        <f t="shared" si="35"/>
        <v>0</v>
      </c>
      <c r="CW29" s="65">
        <f t="shared" si="36"/>
        <v>0</v>
      </c>
    </row>
    <row r="30" spans="1:101" ht="18" customHeight="1" x14ac:dyDescent="0.35">
      <c r="T30" s="1" t="s">
        <v>8</v>
      </c>
    </row>
    <row r="31" spans="1:101" ht="18" customHeight="1" x14ac:dyDescent="0.35">
      <c r="C31" s="4">
        <f t="shared" ref="C31:D31" si="37">SUM(C3:C30)</f>
        <v>2428282745.8642325</v>
      </c>
      <c r="D31" s="4">
        <f t="shared" si="37"/>
        <v>3003792118.8757534</v>
      </c>
      <c r="E31" s="4">
        <f t="shared" ref="E31" si="38">SUM(E3:E30)</f>
        <v>3119581508.5644712</v>
      </c>
      <c r="F31" s="4">
        <f t="shared" ref="F31:AL31" si="39">SUM(F3:F30)</f>
        <v>3429685823.8603611</v>
      </c>
      <c r="G31" s="4">
        <f t="shared" si="39"/>
        <v>3312198793.1757216</v>
      </c>
      <c r="H31" s="4">
        <f t="shared" si="39"/>
        <v>2999825396.3132253</v>
      </c>
      <c r="I31" s="4">
        <f t="shared" si="39"/>
        <v>2586184312.9399199</v>
      </c>
      <c r="J31" s="4">
        <f t="shared" si="39"/>
        <v>2176197533.1870971</v>
      </c>
      <c r="K31" s="4">
        <f t="shared" si="39"/>
        <v>1853078914.426667</v>
      </c>
      <c r="L31" s="4">
        <f t="shared" si="39"/>
        <v>1939577845.9526453</v>
      </c>
      <c r="M31" s="4">
        <f t="shared" si="39"/>
        <v>1723520063.8685806</v>
      </c>
      <c r="N31" s="4">
        <f t="shared" si="39"/>
        <v>1904591517.4066</v>
      </c>
      <c r="P31" s="4">
        <f t="shared" si="39"/>
        <v>2262055332.1096773</v>
      </c>
      <c r="R31" s="4">
        <f t="shared" si="39"/>
        <v>2873973524.2066669</v>
      </c>
      <c r="S31" s="63"/>
      <c r="T31" s="4">
        <f t="shared" si="39"/>
        <v>3237889969.3461294</v>
      </c>
      <c r="V31" s="4">
        <f t="shared" si="39"/>
        <v>3535861423.3074193</v>
      </c>
      <c r="X31" s="4">
        <f t="shared" si="39"/>
        <v>3528490278.4303575</v>
      </c>
      <c r="Z31" s="4">
        <f t="shared" si="39"/>
        <v>3083443268.1854839</v>
      </c>
      <c r="AB31" s="4">
        <f t="shared" si="39"/>
        <v>2349290441.3633332</v>
      </c>
      <c r="AD31" s="4">
        <f t="shared" si="39"/>
        <v>1951262348.5903225</v>
      </c>
      <c r="AF31" s="4">
        <f t="shared" si="39"/>
        <v>1841656331.0833337</v>
      </c>
      <c r="AH31" s="4">
        <f t="shared" si="39"/>
        <v>1746357355.0032256</v>
      </c>
      <c r="AJ31" s="4">
        <f t="shared" si="39"/>
        <v>1759461258.8774192</v>
      </c>
      <c r="AL31" s="4">
        <f t="shared" si="39"/>
        <v>1910100142.6900001</v>
      </c>
      <c r="AN31" s="4">
        <f>SUM(AN3:AN30)</f>
        <v>2345916504.4669952</v>
      </c>
      <c r="AP31" s="4">
        <f>SUM(AP3:AP30)</f>
        <v>2987769815.3363671</v>
      </c>
      <c r="AQ31" s="63"/>
      <c r="AR31" s="4">
        <f>SUM(AR3:AR30)</f>
        <v>3367349561.7909145</v>
      </c>
      <c r="AT31" s="4">
        <f>SUM(AT3:AT30)</f>
        <v>3679335750.2087264</v>
      </c>
      <c r="AU31" s="63"/>
      <c r="AV31" s="4">
        <f>SUM(AV3:AV30)</f>
        <v>3672164595.4259582</v>
      </c>
      <c r="AX31" s="4">
        <f>SUM(AX3:AX30)</f>
        <v>3204009964.6334848</v>
      </c>
      <c r="AY31" s="63"/>
      <c r="AZ31" s="4">
        <f>SUM(AZ3:AZ30)</f>
        <v>2443504022.6045384</v>
      </c>
      <c r="BB31" s="4">
        <f>SUM(BB3:BB30)</f>
        <v>2031103411.7349496</v>
      </c>
      <c r="BC31" s="63"/>
      <c r="BD31" s="4">
        <f>SUM(BD3:BD30)</f>
        <v>1907630255.6305213</v>
      </c>
      <c r="BF31" s="4">
        <f>SUM(BF3:BF30)</f>
        <v>1805119416.2173409</v>
      </c>
      <c r="BG31" s="63"/>
      <c r="BH31" s="4">
        <f>SUM(BH3:BH30)</f>
        <v>1821625383.3361988</v>
      </c>
      <c r="BJ31" s="4">
        <f>SUM(BJ3:BJ30)</f>
        <v>1983804573.2566366</v>
      </c>
      <c r="BK31" s="4">
        <f t="shared" ref="BK31:BL31" si="40">SUM(BK3:BK30)</f>
        <v>4162855626</v>
      </c>
      <c r="BL31" s="4">
        <f t="shared" si="40"/>
        <v>4162855626</v>
      </c>
      <c r="BM31" s="4">
        <f>SUM(BM3:BM30)</f>
        <v>4162855626</v>
      </c>
      <c r="BN31" s="4">
        <f>SUM(BN3:BN30)</f>
        <v>4945247959</v>
      </c>
      <c r="BO31" s="4">
        <f t="shared" ref="BO31:CW31" si="41">SUM(BO3:BO30)</f>
        <v>4945247959</v>
      </c>
      <c r="BP31" s="4">
        <f t="shared" si="41"/>
        <v>4945247959</v>
      </c>
      <c r="BQ31" s="4">
        <f t="shared" si="41"/>
        <v>1663676958</v>
      </c>
      <c r="BR31" s="4">
        <f t="shared" si="41"/>
        <v>1663676958</v>
      </c>
      <c r="BS31" s="4">
        <f t="shared" si="41"/>
        <v>1663676958</v>
      </c>
      <c r="BT31" s="4">
        <f t="shared" si="41"/>
        <v>1664176289</v>
      </c>
      <c r="BU31" s="4">
        <f t="shared" si="41"/>
        <v>1664176289</v>
      </c>
      <c r="BV31" s="4">
        <f t="shared" si="41"/>
        <v>1664176289</v>
      </c>
      <c r="BW31" s="4">
        <f t="shared" si="41"/>
        <v>0</v>
      </c>
      <c r="BX31" s="4">
        <f t="shared" si="41"/>
        <v>0</v>
      </c>
      <c r="BY31" s="4">
        <f t="shared" si="41"/>
        <v>0</v>
      </c>
      <c r="BZ31" s="4">
        <f t="shared" si="41"/>
        <v>0</v>
      </c>
      <c r="CA31" s="4">
        <f t="shared" si="41"/>
        <v>0</v>
      </c>
      <c r="CB31" s="4">
        <f t="shared" si="41"/>
        <v>0</v>
      </c>
      <c r="CC31" s="4">
        <f t="shared" si="41"/>
        <v>0</v>
      </c>
      <c r="CD31" s="4">
        <f t="shared" si="41"/>
        <v>0</v>
      </c>
      <c r="CE31" s="4">
        <f t="shared" si="41"/>
        <v>0</v>
      </c>
      <c r="CF31" s="4">
        <f t="shared" si="41"/>
        <v>0</v>
      </c>
      <c r="CG31" s="4">
        <f t="shared" si="41"/>
        <v>0</v>
      </c>
      <c r="CH31" s="4">
        <f t="shared" si="41"/>
        <v>0</v>
      </c>
      <c r="CI31" s="4">
        <f t="shared" si="41"/>
        <v>5120499287.8771925</v>
      </c>
      <c r="CJ31" s="4">
        <f t="shared" si="41"/>
        <v>5450556204.1585522</v>
      </c>
      <c r="CK31" s="4">
        <f t="shared" si="41"/>
        <v>5705640046.5664301</v>
      </c>
      <c r="CL31" s="4">
        <f t="shared" si="41"/>
        <v>6445103348.389801</v>
      </c>
      <c r="CM31" s="4">
        <f t="shared" si="41"/>
        <v>6327347737.2409678</v>
      </c>
      <c r="CN31" s="4">
        <f t="shared" si="41"/>
        <v>6035821186.7927923</v>
      </c>
      <c r="CO31" s="4">
        <f t="shared" si="41"/>
        <v>3905186362.3353648</v>
      </c>
      <c r="CP31" s="4">
        <f t="shared" si="41"/>
        <v>3557154230.5807056</v>
      </c>
      <c r="CQ31" s="4">
        <f t="shared" si="41"/>
        <v>3435386457.0417347</v>
      </c>
      <c r="CR31" s="4">
        <f t="shared" si="41"/>
        <v>3368472837.7919989</v>
      </c>
      <c r="CS31" s="4">
        <f t="shared" si="41"/>
        <v>3359639867.1374326</v>
      </c>
      <c r="CT31" s="4">
        <f t="shared" si="41"/>
        <v>3460865405.31181</v>
      </c>
      <c r="CU31" s="4">
        <f t="shared" si="41"/>
        <v>4674213217.7188988</v>
      </c>
      <c r="CW31" s="4">
        <f t="shared" si="41"/>
        <v>4674213217.7188988</v>
      </c>
    </row>
    <row r="32" spans="1:101" ht="18" customHeight="1" thickBot="1" x14ac:dyDescent="0.4"/>
    <row r="33" spans="1:101" ht="14.5" x14ac:dyDescent="0.35">
      <c r="A33" s="373"/>
      <c r="B33" s="369" t="s">
        <v>1</v>
      </c>
      <c r="C33" s="357" t="s">
        <v>10</v>
      </c>
      <c r="D33" s="358"/>
      <c r="E33" s="358"/>
      <c r="F33" s="358"/>
      <c r="G33" s="358"/>
      <c r="H33" s="358"/>
      <c r="I33" s="358"/>
      <c r="J33" s="358"/>
      <c r="K33" s="358"/>
      <c r="L33" s="358"/>
      <c r="M33" s="375"/>
      <c r="N33" s="96"/>
      <c r="O33" s="360" t="s">
        <v>12</v>
      </c>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2"/>
      <c r="AM33" s="357" t="s">
        <v>13</v>
      </c>
      <c r="AN33" s="358"/>
      <c r="AO33" s="358"/>
      <c r="AP33" s="358"/>
      <c r="AQ33" s="358"/>
      <c r="AR33" s="358"/>
      <c r="AS33" s="358"/>
      <c r="AT33" s="358"/>
      <c r="AU33" s="358"/>
      <c r="AV33" s="358"/>
      <c r="AW33" s="358"/>
      <c r="AX33" s="358"/>
      <c r="AY33" s="358"/>
      <c r="AZ33" s="358"/>
      <c r="BA33" s="358"/>
      <c r="BB33" s="358"/>
      <c r="BC33" s="358"/>
      <c r="BD33" s="358"/>
      <c r="BE33" s="358"/>
      <c r="BF33" s="358"/>
      <c r="BG33" s="358"/>
      <c r="BH33" s="358"/>
      <c r="BI33" s="358"/>
      <c r="BJ33" s="359"/>
      <c r="BK33" s="360" t="s">
        <v>14</v>
      </c>
      <c r="BL33" s="361"/>
      <c r="BM33" s="361"/>
      <c r="BN33" s="361"/>
      <c r="BO33" s="361"/>
      <c r="BP33" s="361"/>
      <c r="BQ33" s="361"/>
      <c r="BR33" s="361"/>
      <c r="BS33" s="361"/>
      <c r="BT33" s="361"/>
      <c r="BU33" s="361"/>
      <c r="BV33" s="362"/>
      <c r="BW33" s="357" t="s">
        <v>15</v>
      </c>
      <c r="BX33" s="358"/>
      <c r="BY33" s="358"/>
      <c r="BZ33" s="358"/>
      <c r="CA33" s="358"/>
      <c r="CB33" s="358"/>
      <c r="CC33" s="358"/>
      <c r="CD33" s="358"/>
      <c r="CE33" s="358"/>
      <c r="CF33" s="358"/>
      <c r="CG33" s="358"/>
      <c r="CH33" s="359"/>
      <c r="CI33" s="363" t="s">
        <v>16</v>
      </c>
      <c r="CJ33" s="364"/>
      <c r="CK33" s="364"/>
      <c r="CL33" s="364"/>
      <c r="CM33" s="364"/>
      <c r="CN33" s="364"/>
      <c r="CO33" s="364"/>
      <c r="CP33" s="364"/>
      <c r="CQ33" s="364"/>
      <c r="CR33" s="364"/>
      <c r="CS33" s="364"/>
      <c r="CT33" s="365"/>
      <c r="CU33" s="53" t="s">
        <v>16</v>
      </c>
      <c r="CW33" s="355" t="s">
        <v>18</v>
      </c>
    </row>
    <row r="34" spans="1:101" ht="15" thickBot="1" x14ac:dyDescent="0.4">
      <c r="A34" s="373"/>
      <c r="B34" s="374"/>
      <c r="C34" s="30" t="s">
        <v>26</v>
      </c>
      <c r="D34" s="31" t="s">
        <v>27</v>
      </c>
      <c r="E34" s="31" t="s">
        <v>28</v>
      </c>
      <c r="F34" s="38" t="s">
        <v>22</v>
      </c>
      <c r="G34" s="38" t="s">
        <v>23</v>
      </c>
      <c r="H34" s="38" t="s">
        <v>24</v>
      </c>
      <c r="I34" s="38" t="s">
        <v>25</v>
      </c>
      <c r="J34" s="38" t="s">
        <v>29</v>
      </c>
      <c r="K34" s="38" t="s">
        <v>30</v>
      </c>
      <c r="L34" s="38" t="s">
        <v>31</v>
      </c>
      <c r="M34" s="38" t="s">
        <v>32</v>
      </c>
      <c r="N34" s="32" t="s">
        <v>33</v>
      </c>
      <c r="O34" s="36" t="s">
        <v>26</v>
      </c>
      <c r="P34" s="37"/>
      <c r="Q34" s="37" t="s">
        <v>27</v>
      </c>
      <c r="R34" s="41"/>
      <c r="S34" s="37" t="s">
        <v>28</v>
      </c>
      <c r="T34" s="37"/>
      <c r="U34" s="37" t="s">
        <v>22</v>
      </c>
      <c r="V34" s="41"/>
      <c r="W34" s="41" t="s">
        <v>23</v>
      </c>
      <c r="X34" s="41"/>
      <c r="Y34" s="41" t="s">
        <v>24</v>
      </c>
      <c r="Z34" s="41"/>
      <c r="AA34" s="41" t="s">
        <v>25</v>
      </c>
      <c r="AB34" s="41"/>
      <c r="AC34" s="41" t="s">
        <v>29</v>
      </c>
      <c r="AD34" s="41"/>
      <c r="AE34" s="41" t="s">
        <v>30</v>
      </c>
      <c r="AF34" s="41"/>
      <c r="AG34" s="41" t="s">
        <v>31</v>
      </c>
      <c r="AH34" s="41"/>
      <c r="AI34" s="41" t="s">
        <v>32</v>
      </c>
      <c r="AJ34" s="41"/>
      <c r="AK34" s="41" t="s">
        <v>33</v>
      </c>
      <c r="AL34" s="49"/>
      <c r="AM34" s="30" t="s">
        <v>26</v>
      </c>
      <c r="AN34" s="31"/>
      <c r="AO34" s="31" t="s">
        <v>27</v>
      </c>
      <c r="AP34" s="38"/>
      <c r="AQ34" s="31" t="s">
        <v>28</v>
      </c>
      <c r="AR34" s="31"/>
      <c r="AS34" s="31" t="s">
        <v>22</v>
      </c>
      <c r="AT34" s="38"/>
      <c r="AU34" s="38" t="s">
        <v>23</v>
      </c>
      <c r="AV34" s="38"/>
      <c r="AW34" s="38" t="s">
        <v>24</v>
      </c>
      <c r="AX34" s="38"/>
      <c r="AY34" s="38" t="s">
        <v>25</v>
      </c>
      <c r="AZ34" s="38"/>
      <c r="BA34" s="38" t="s">
        <v>29</v>
      </c>
      <c r="BB34" s="38"/>
      <c r="BC34" s="38" t="s">
        <v>30</v>
      </c>
      <c r="BD34" s="38"/>
      <c r="BE34" s="38" t="s">
        <v>31</v>
      </c>
      <c r="BF34" s="38"/>
      <c r="BG34" s="38" t="s">
        <v>32</v>
      </c>
      <c r="BH34" s="38"/>
      <c r="BI34" s="38" t="s">
        <v>33</v>
      </c>
      <c r="BJ34" s="32"/>
      <c r="BK34" s="36" t="s">
        <v>11</v>
      </c>
      <c r="BL34" s="37" t="s">
        <v>27</v>
      </c>
      <c r="BM34" s="37" t="s">
        <v>28</v>
      </c>
      <c r="BN34" s="41" t="s">
        <v>22</v>
      </c>
      <c r="BO34" s="41" t="s">
        <v>23</v>
      </c>
      <c r="BP34" s="41" t="s">
        <v>24</v>
      </c>
      <c r="BQ34" s="41" t="s">
        <v>25</v>
      </c>
      <c r="BR34" s="41" t="s">
        <v>29</v>
      </c>
      <c r="BS34" s="41" t="s">
        <v>30</v>
      </c>
      <c r="BT34" s="41" t="s">
        <v>31</v>
      </c>
      <c r="BU34" s="41" t="s">
        <v>32</v>
      </c>
      <c r="BV34" s="49" t="s">
        <v>33</v>
      </c>
      <c r="BW34" s="30" t="s">
        <v>11</v>
      </c>
      <c r="BX34" s="31" t="s">
        <v>26</v>
      </c>
      <c r="BY34" s="31" t="s">
        <v>27</v>
      </c>
      <c r="BZ34" s="38" t="s">
        <v>28</v>
      </c>
      <c r="CA34" s="38" t="s">
        <v>22</v>
      </c>
      <c r="CB34" s="38" t="s">
        <v>23</v>
      </c>
      <c r="CC34" s="38" t="s">
        <v>24</v>
      </c>
      <c r="CD34" s="38" t="s">
        <v>25</v>
      </c>
      <c r="CE34" s="38" t="s">
        <v>29</v>
      </c>
      <c r="CF34" s="38" t="s">
        <v>30</v>
      </c>
      <c r="CG34" s="38" t="s">
        <v>31</v>
      </c>
      <c r="CH34" s="32" t="s">
        <v>32</v>
      </c>
      <c r="CI34" s="51" t="s">
        <v>26</v>
      </c>
      <c r="CJ34" s="39" t="s">
        <v>27</v>
      </c>
      <c r="CK34" s="39" t="s">
        <v>28</v>
      </c>
      <c r="CL34" s="66" t="s">
        <v>22</v>
      </c>
      <c r="CM34" s="66" t="s">
        <v>23</v>
      </c>
      <c r="CN34" s="66" t="s">
        <v>24</v>
      </c>
      <c r="CO34" s="66" t="s">
        <v>25</v>
      </c>
      <c r="CP34" s="66" t="s">
        <v>29</v>
      </c>
      <c r="CQ34" s="66" t="s">
        <v>30</v>
      </c>
      <c r="CR34" s="66" t="s">
        <v>31</v>
      </c>
      <c r="CS34" s="66" t="s">
        <v>32</v>
      </c>
      <c r="CT34" s="52" t="s">
        <v>33</v>
      </c>
      <c r="CU34" s="54" t="s">
        <v>17</v>
      </c>
      <c r="CW34" s="356"/>
    </row>
    <row r="35" spans="1:101" ht="18" customHeight="1" x14ac:dyDescent="0.35">
      <c r="B35" s="12" t="s">
        <v>3</v>
      </c>
      <c r="C35" s="23">
        <f>C3+C8+C10+C11+C12+C14+C15+C16+C17+C19+C20+C23</f>
        <v>69632714.516129017</v>
      </c>
      <c r="D35" s="16">
        <f t="shared" ref="D35:F35" si="42">D3+D8+D10+D11+D12+D14+D15+D16+D17+D19+D20+D23</f>
        <v>88764319.600000009</v>
      </c>
      <c r="E35" s="20">
        <f t="shared" si="42"/>
        <v>125207206.19354838</v>
      </c>
      <c r="F35" s="20">
        <f t="shared" si="42"/>
        <v>183192240.70967746</v>
      </c>
      <c r="G35" s="20">
        <f t="shared" ref="G35:M35" si="43">G3+G8+G10+G11+G12+G14+G15+G16+G17+G19+G20+G23</f>
        <v>200711144.85714287</v>
      </c>
      <c r="H35" s="20">
        <f t="shared" si="43"/>
        <v>145763820.82580644</v>
      </c>
      <c r="I35" s="20">
        <f t="shared" si="43"/>
        <v>107321615.13333333</v>
      </c>
      <c r="J35" s="20">
        <f t="shared" si="43"/>
        <v>71520607.612903222</v>
      </c>
      <c r="K35" s="20">
        <f t="shared" si="43"/>
        <v>74320209.333333328</v>
      </c>
      <c r="L35" s="20">
        <f t="shared" si="43"/>
        <v>43541633.548387095</v>
      </c>
      <c r="M35" s="20">
        <f t="shared" si="43"/>
        <v>68057086.580645159</v>
      </c>
      <c r="N35" s="46">
        <f t="shared" ref="N35" si="44">N3+N8+N10+N11+N12+N14+N15+N16+N17+N19+N20+N23</f>
        <v>114832662.26666665</v>
      </c>
      <c r="O35" s="23"/>
      <c r="P35" s="75">
        <f t="shared" ref="P35" si="45">P3+P8+P10+P11+P12+P14+P15+P16+P17+P19+P20+P23</f>
        <v>69632714.516129017</v>
      </c>
      <c r="Q35" s="16"/>
      <c r="R35" s="94">
        <f t="shared" ref="R35" si="46">R3+R8+R10+R11+R12+R14+R15+R16+R17+R19+R20+R23</f>
        <v>88764319.600000009</v>
      </c>
      <c r="S35" s="16"/>
      <c r="T35" s="16">
        <f t="shared" ref="T35" si="47">T3+T8+T10+T11+T12+T14+T15+T16+T17+T19+T20+T23</f>
        <v>125207206.19354838</v>
      </c>
      <c r="U35" s="16"/>
      <c r="V35" s="20">
        <f t="shared" ref="V35:AN35" si="48">V3+V8+V10+V11+V12+V14+V15+V16+V17+V19+V20+V23</f>
        <v>183192240.70967746</v>
      </c>
      <c r="W35" s="20"/>
      <c r="X35" s="20">
        <f t="shared" ref="X35" si="49">X3+X8+X10+X11+X12+X14+X15+X16+X17+X19+X20+X23</f>
        <v>200711144.85714287</v>
      </c>
      <c r="Y35" s="20"/>
      <c r="Z35" s="20">
        <f t="shared" ref="Z35" si="50">Z3+Z8+Z10+Z11+Z12+Z14+Z15+Z16+Z17+Z19+Z20+Z23</f>
        <v>145763820.82580644</v>
      </c>
      <c r="AA35" s="20"/>
      <c r="AB35" s="20">
        <f t="shared" ref="AB35" si="51">AB3+AB8+AB10+AB11+AB12+AB14+AB15+AB16+AB17+AB19+AB20+AB23</f>
        <v>107321615.13333333</v>
      </c>
      <c r="AC35" s="20"/>
      <c r="AD35" s="20">
        <f t="shared" ref="AD35" si="52">AD3+AD8+AD10+AD11+AD12+AD14+AD15+AD16+AD17+AD19+AD20+AD23</f>
        <v>71520607.612903222</v>
      </c>
      <c r="AE35" s="20"/>
      <c r="AF35" s="20">
        <f t="shared" ref="AF35" si="53">AF3+AF8+AF10+AF11+AF12+AF14+AF15+AF16+AF17+AF19+AF20+AF23</f>
        <v>74320209.333333328</v>
      </c>
      <c r="AG35" s="20"/>
      <c r="AH35" s="20">
        <f t="shared" ref="AH35" si="54">AH3+AH8+AH10+AH11+AH12+AH14+AH15+AH16+AH17+AH19+AH20+AH23</f>
        <v>43541633.548387095</v>
      </c>
      <c r="AI35" s="20"/>
      <c r="AJ35" s="20">
        <f t="shared" ref="AJ35" si="55">AJ3+AJ8+AJ10+AJ11+AJ12+AJ14+AJ15+AJ16+AJ17+AJ19+AJ20+AJ23</f>
        <v>68057086.580645159</v>
      </c>
      <c r="AK35" s="20"/>
      <c r="AL35" s="46">
        <f t="shared" ref="AL35" si="56">AL3+AL8+AL10+AL11+AL12+AL14+AL15+AL16+AL17+AL19+AL20+AL23</f>
        <v>114832662.26666665</v>
      </c>
      <c r="AM35" s="23"/>
      <c r="AN35" s="75">
        <f t="shared" si="48"/>
        <v>75704174.299506754</v>
      </c>
      <c r="AO35" s="75"/>
      <c r="AP35" s="94">
        <f t="shared" ref="AP35" si="57">AP3+AP8+AP10+AP11+AP12+AP14+AP15+AP16+AP17+AP19+AP20+AP23</f>
        <v>96503914.421130449</v>
      </c>
      <c r="AQ35" s="16"/>
      <c r="AR35" s="16">
        <f t="shared" ref="AR35" si="58">AR3+AR8+AR10+AR11+AR12+AR14+AR15+AR16+AR17+AR19+AR20+AR23</f>
        <v>136124352.28322333</v>
      </c>
      <c r="AS35" s="16"/>
      <c r="AT35" s="20">
        <f t="shared" ref="AT35:CU35" si="59">AT3+AT8+AT10+AT11+AT12+AT14+AT15+AT16+AT17+AT19+AT20+AT23</f>
        <v>199165254.68485469</v>
      </c>
      <c r="AU35" s="20"/>
      <c r="AV35" s="20">
        <f t="shared" ref="AV35" si="60">AV3+AV8+AV10+AV11+AV12+AV14+AV15+AV16+AV17+AV19+AV20+AV23</f>
        <v>218211678.22775531</v>
      </c>
      <c r="AW35" s="20"/>
      <c r="AX35" s="20">
        <f t="shared" ref="AX35" si="61">AX3+AX8+AX10+AX11+AX12+AX14+AX15+AX16+AX17+AX19+AX20+AX23</f>
        <v>158473352.28907245</v>
      </c>
      <c r="AY35" s="20"/>
      <c r="AZ35" s="20">
        <f t="shared" ref="AZ35" si="62">AZ3+AZ8+AZ10+AZ11+AZ12+AZ14+AZ15+AZ16+AZ17+AZ19+AZ20+AZ23</f>
        <v>116679269.42983854</v>
      </c>
      <c r="BA35" s="20"/>
      <c r="BB35" s="20">
        <f t="shared" ref="BB35" si="63">BB3+BB8+BB10+BB11+BB12+BB14+BB15+BB16+BB17+BB19+BB20+BB23</f>
        <v>77756677.767886192</v>
      </c>
      <c r="BC35" s="20"/>
      <c r="BD35" s="20">
        <f t="shared" ref="BD35" si="64">BD3+BD8+BD10+BD11+BD12+BD14+BD15+BD16+BD17+BD19+BD20+BD23</f>
        <v>80800384.136155769</v>
      </c>
      <c r="BE35" s="20"/>
      <c r="BF35" s="20">
        <f t="shared" ref="BF35" si="65">BF3+BF8+BF10+BF11+BF12+BF14+BF15+BF16+BF17+BF19+BF20+BF23</f>
        <v>47338143.261222854</v>
      </c>
      <c r="BG35" s="20"/>
      <c r="BH35" s="20">
        <f t="shared" ref="BH35" si="66">BH3+BH8+BH10+BH11+BH12+BH14+BH15+BH16+BH17+BH19+BH20+BH23</f>
        <v>73991163.21430178</v>
      </c>
      <c r="BI35" s="20"/>
      <c r="BJ35" s="20">
        <f t="shared" ref="BJ35" si="67">BJ3+BJ8+BJ10+BJ11+BJ12+BJ14+BJ15+BJ16+BJ17+BJ19+BJ20+BJ23</f>
        <v>124845224.54597822</v>
      </c>
      <c r="BK35" s="23">
        <f t="shared" si="59"/>
        <v>1307550000</v>
      </c>
      <c r="BL35" s="20">
        <f t="shared" si="59"/>
        <v>1307550000</v>
      </c>
      <c r="BM35" s="16">
        <f t="shared" si="59"/>
        <v>1307550000</v>
      </c>
      <c r="BN35" s="20">
        <f t="shared" si="59"/>
        <v>1513340000</v>
      </c>
      <c r="BO35" s="20">
        <f t="shared" ref="BO35:BV35" si="68">BO3+BO8+BO10+BO11+BO12+BO14+BO15+BO16+BO17+BO19+BO20+BO23</f>
        <v>1513340000</v>
      </c>
      <c r="BP35" s="20">
        <f t="shared" si="68"/>
        <v>1513340000</v>
      </c>
      <c r="BQ35" s="20">
        <f t="shared" si="68"/>
        <v>1027550000</v>
      </c>
      <c r="BR35" s="20">
        <f t="shared" si="68"/>
        <v>1027550000</v>
      </c>
      <c r="BS35" s="20">
        <f t="shared" si="68"/>
        <v>1027550000</v>
      </c>
      <c r="BT35" s="20">
        <f t="shared" si="68"/>
        <v>1027550000</v>
      </c>
      <c r="BU35" s="20">
        <f t="shared" si="68"/>
        <v>1027550000</v>
      </c>
      <c r="BV35" s="20">
        <f t="shared" si="68"/>
        <v>1027550000</v>
      </c>
      <c r="BW35" s="23">
        <f t="shared" si="59"/>
        <v>0</v>
      </c>
      <c r="BX35" s="16">
        <f t="shared" si="59"/>
        <v>0</v>
      </c>
      <c r="BY35" s="16">
        <f t="shared" si="59"/>
        <v>0</v>
      </c>
      <c r="BZ35" s="16">
        <f t="shared" ref="BZ35:CH35" si="69">BZ3+BZ8+BZ10+BZ11+BZ12+BZ14+BZ15+BZ16+BZ17+BZ19+BZ20+BZ23</f>
        <v>0</v>
      </c>
      <c r="CA35" s="16">
        <f t="shared" si="69"/>
        <v>0</v>
      </c>
      <c r="CB35" s="16">
        <f t="shared" si="69"/>
        <v>0</v>
      </c>
      <c r="CC35" s="16">
        <f t="shared" si="69"/>
        <v>0</v>
      </c>
      <c r="CD35" s="16">
        <f t="shared" si="69"/>
        <v>0</v>
      </c>
      <c r="CE35" s="16">
        <f t="shared" si="69"/>
        <v>0</v>
      </c>
      <c r="CF35" s="16">
        <f t="shared" si="69"/>
        <v>0</v>
      </c>
      <c r="CG35" s="16">
        <f t="shared" si="69"/>
        <v>0</v>
      </c>
      <c r="CH35" s="16">
        <f t="shared" si="69"/>
        <v>0</v>
      </c>
      <c r="CI35" s="23">
        <f t="shared" si="59"/>
        <v>1313514443.9315541</v>
      </c>
      <c r="CJ35" s="16">
        <f t="shared" si="59"/>
        <v>1319701077.9804895</v>
      </c>
      <c r="CK35" s="16">
        <f t="shared" si="59"/>
        <v>1335061527.2978864</v>
      </c>
      <c r="CL35" s="94">
        <f t="shared" si="59"/>
        <v>1559206999.5705714</v>
      </c>
      <c r="CM35" s="94">
        <f t="shared" ref="CM35:CT35" si="70">CM3+CM8+CM10+CM11+CM12+CM14+CM15+CM16+CM17+CM19+CM20+CM23</f>
        <v>1549964879.5883489</v>
      </c>
      <c r="CN35" s="94">
        <f t="shared" si="70"/>
        <v>1530802481.7727649</v>
      </c>
      <c r="CO35" s="94">
        <f t="shared" si="70"/>
        <v>1047842020.2006602</v>
      </c>
      <c r="CP35" s="94">
        <f t="shared" si="70"/>
        <v>1035454795.5537632</v>
      </c>
      <c r="CQ35" s="94">
        <f t="shared" si="70"/>
        <v>1033125617.9193859</v>
      </c>
      <c r="CR35" s="94">
        <f t="shared" si="70"/>
        <v>1028972616.6720842</v>
      </c>
      <c r="CS35" s="94">
        <f t="shared" si="70"/>
        <v>1030794496.6324126</v>
      </c>
      <c r="CT35" s="94">
        <f t="shared" si="70"/>
        <v>1039980842.4342668</v>
      </c>
      <c r="CU35" s="55">
        <f t="shared" si="59"/>
        <v>1234154881.0654249</v>
      </c>
      <c r="CW35" s="55">
        <f t="shared" ref="CW35" si="71">CW3+CW8+CW10+CW11+CW12+CW14+CW15+CW16+CW17+CW19+CW20+CW23</f>
        <v>1234154881.0654249</v>
      </c>
    </row>
    <row r="36" spans="1:101" ht="18" customHeight="1" x14ac:dyDescent="0.35">
      <c r="B36" s="13" t="s">
        <v>4</v>
      </c>
      <c r="C36" s="24">
        <f>C4+C24</f>
        <v>36698958.573909685</v>
      </c>
      <c r="D36" s="4">
        <f t="shared" ref="D36:F36" si="72">D4+D24</f>
        <v>188382947.72242001</v>
      </c>
      <c r="E36" s="21">
        <f t="shared" si="72"/>
        <v>316791529.77737421</v>
      </c>
      <c r="F36" s="21">
        <f t="shared" si="72"/>
        <v>376868664.19584519</v>
      </c>
      <c r="G36" s="21">
        <f t="shared" ref="G36:M36" si="73">G4+G24</f>
        <v>289679549.16143572</v>
      </c>
      <c r="H36" s="21">
        <f t="shared" si="73"/>
        <v>161344437.70677418</v>
      </c>
      <c r="I36" s="21">
        <f t="shared" si="73"/>
        <v>41440015.562000006</v>
      </c>
      <c r="J36" s="21">
        <f t="shared" si="73"/>
        <v>2322947.3548387098</v>
      </c>
      <c r="K36" s="21">
        <f t="shared" si="73"/>
        <v>3756916.5333333332</v>
      </c>
      <c r="L36" s="21">
        <f t="shared" si="73"/>
        <v>269952.13903225807</v>
      </c>
      <c r="M36" s="21">
        <f t="shared" si="73"/>
        <v>2739972.9677419355</v>
      </c>
      <c r="N36" s="47">
        <f t="shared" ref="N36" si="74">N4+N24</f>
        <v>4132491.7333333334</v>
      </c>
      <c r="O36" s="24"/>
      <c r="P36" s="76">
        <f t="shared" ref="P36" si="75">P4+P24</f>
        <v>34112575.307995565</v>
      </c>
      <c r="Q36" s="4"/>
      <c r="R36" s="82">
        <f t="shared" ref="R36" si="76">R4+R24</f>
        <v>179993453.2760821</v>
      </c>
      <c r="S36" s="4"/>
      <c r="T36" s="4">
        <f t="shared" ref="T36" si="77">T4+T24</f>
        <v>329308040.57128274</v>
      </c>
      <c r="U36" s="4"/>
      <c r="V36" s="21">
        <f t="shared" ref="V36:AN36" si="78">V4+V24</f>
        <v>389194040.8857854</v>
      </c>
      <c r="W36" s="21"/>
      <c r="X36" s="21">
        <f t="shared" ref="X36" si="79">X4+X24</f>
        <v>309816289.85197926</v>
      </c>
      <c r="Y36" s="21"/>
      <c r="Z36" s="21">
        <f t="shared" ref="Z36" si="80">Z4+Z24</f>
        <v>166071483.06393769</v>
      </c>
      <c r="AA36" s="21"/>
      <c r="AB36" s="21">
        <f t="shared" ref="AB36" si="81">AB4+AB24</f>
        <v>37479777.774984762</v>
      </c>
      <c r="AC36" s="21"/>
      <c r="AD36" s="21">
        <f t="shared" ref="AD36" si="82">AD4+AD24</f>
        <v>2074684.7423112867</v>
      </c>
      <c r="AE36" s="21"/>
      <c r="AF36" s="21">
        <f t="shared" ref="AF36" si="83">AF4+AF24</f>
        <v>3732790.8933052244</v>
      </c>
      <c r="AG36" s="21"/>
      <c r="AH36" s="21">
        <f t="shared" ref="AH36" si="84">AH4+AH24</f>
        <v>242441.96570570685</v>
      </c>
      <c r="AI36" s="21"/>
      <c r="AJ36" s="21">
        <f t="shared" ref="AJ36" si="85">AJ4+AJ24</f>
        <v>2799459.5911842133</v>
      </c>
      <c r="AK36" s="21"/>
      <c r="AL36" s="47">
        <f t="shared" ref="AL36" si="86">AL4+AL24</f>
        <v>4145210.9599376917</v>
      </c>
      <c r="AM36" s="24"/>
      <c r="AN36" s="76">
        <f t="shared" si="78"/>
        <v>36347340.765190512</v>
      </c>
      <c r="AO36" s="76"/>
      <c r="AP36" s="82">
        <f t="shared" ref="AP36" si="87">AP4+AP24</f>
        <v>191785091.64612153</v>
      </c>
      <c r="AQ36" s="4"/>
      <c r="AR36" s="4">
        <f t="shared" ref="AR36" si="88">AR4+AR24</f>
        <v>350881499.2503981</v>
      </c>
      <c r="AS36" s="4"/>
      <c r="AT36" s="21">
        <f t="shared" ref="AT36:CU36" si="89">AT4+AT24</f>
        <v>414690720.36145693</v>
      </c>
      <c r="AU36" s="21"/>
      <c r="AV36" s="21">
        <f t="shared" ref="AV36" si="90">AV4+AV24</f>
        <v>330112815.00102651</v>
      </c>
      <c r="AW36" s="21"/>
      <c r="AX36" s="21">
        <f t="shared" ref="AX36" si="91">AX4+AX24</f>
        <v>176951072.49468449</v>
      </c>
      <c r="AY36" s="21"/>
      <c r="AZ36" s="21">
        <f t="shared" ref="AZ36" si="92">AZ4+AZ24</f>
        <v>39935133.665258072</v>
      </c>
      <c r="BA36" s="21"/>
      <c r="BB36" s="21">
        <f t="shared" ref="BB36" si="93">BB4+BB24</f>
        <v>2210600.4201756879</v>
      </c>
      <c r="BC36" s="21"/>
      <c r="BD36" s="21">
        <f t="shared" ref="BD36" si="94">BD4+BD24</f>
        <v>3977331.5670002745</v>
      </c>
      <c r="BE36" s="21"/>
      <c r="BF36" s="21">
        <f t="shared" ref="BF36" si="95">BF4+BF24</f>
        <v>258324.69884566311</v>
      </c>
      <c r="BG36" s="21"/>
      <c r="BH36" s="21">
        <f t="shared" ref="BH36" si="96">BH4+BH24</f>
        <v>2982856.3455103282</v>
      </c>
      <c r="BI36" s="21"/>
      <c r="BJ36" s="21">
        <f t="shared" ref="BJ36" si="97">BJ4+BJ24</f>
        <v>4416769.8845400037</v>
      </c>
      <c r="BK36" s="24">
        <f t="shared" si="89"/>
        <v>0</v>
      </c>
      <c r="BL36" s="21">
        <f t="shared" si="89"/>
        <v>0</v>
      </c>
      <c r="BM36" s="4">
        <f t="shared" si="89"/>
        <v>0</v>
      </c>
      <c r="BN36" s="21">
        <f t="shared" si="89"/>
        <v>116298603</v>
      </c>
      <c r="BO36" s="21">
        <f t="shared" ref="BO36:BV36" si="98">BO4+BO24</f>
        <v>116298603</v>
      </c>
      <c r="BP36" s="21">
        <f t="shared" si="98"/>
        <v>116298603</v>
      </c>
      <c r="BQ36" s="21">
        <f t="shared" si="98"/>
        <v>0</v>
      </c>
      <c r="BR36" s="21">
        <f t="shared" si="98"/>
        <v>0</v>
      </c>
      <c r="BS36" s="21">
        <f t="shared" si="98"/>
        <v>0</v>
      </c>
      <c r="BT36" s="21">
        <f t="shared" si="98"/>
        <v>0</v>
      </c>
      <c r="BU36" s="21">
        <f t="shared" si="98"/>
        <v>0</v>
      </c>
      <c r="BV36" s="21">
        <f t="shared" si="98"/>
        <v>0</v>
      </c>
      <c r="BW36" s="24">
        <f t="shared" si="89"/>
        <v>0</v>
      </c>
      <c r="BX36" s="4">
        <f t="shared" si="89"/>
        <v>0</v>
      </c>
      <c r="BY36" s="4">
        <f t="shared" si="89"/>
        <v>0</v>
      </c>
      <c r="BZ36" s="4">
        <f t="shared" ref="BZ36:CH36" si="99">BZ4+BZ24</f>
        <v>0</v>
      </c>
      <c r="CA36" s="4">
        <f t="shared" si="99"/>
        <v>0</v>
      </c>
      <c r="CB36" s="4">
        <f t="shared" si="99"/>
        <v>0</v>
      </c>
      <c r="CC36" s="4">
        <f t="shared" si="99"/>
        <v>0</v>
      </c>
      <c r="CD36" s="4">
        <f t="shared" si="99"/>
        <v>0</v>
      </c>
      <c r="CE36" s="4">
        <f t="shared" si="99"/>
        <v>0</v>
      </c>
      <c r="CF36" s="4">
        <f t="shared" si="99"/>
        <v>0</v>
      </c>
      <c r="CG36" s="4">
        <f t="shared" si="99"/>
        <v>0</v>
      </c>
      <c r="CH36" s="4">
        <f t="shared" si="99"/>
        <v>0</v>
      </c>
      <c r="CI36" s="24">
        <f t="shared" si="89"/>
        <v>36347340.765190512</v>
      </c>
      <c r="CJ36" s="4">
        <f t="shared" si="89"/>
        <v>191785091.64612153</v>
      </c>
      <c r="CK36" s="4">
        <f t="shared" si="89"/>
        <v>350881499.2503981</v>
      </c>
      <c r="CL36" s="82">
        <f t="shared" si="89"/>
        <v>414690720.36145693</v>
      </c>
      <c r="CM36" s="82">
        <f t="shared" ref="CM36:CT36" si="100">CM4+CM24</f>
        <v>330112815.00102651</v>
      </c>
      <c r="CN36" s="82">
        <f t="shared" si="100"/>
        <v>176951072.49468449</v>
      </c>
      <c r="CO36" s="82">
        <f t="shared" si="100"/>
        <v>39935133.665258072</v>
      </c>
      <c r="CP36" s="82">
        <f t="shared" si="100"/>
        <v>2210600.4201756879</v>
      </c>
      <c r="CQ36" s="82">
        <f t="shared" si="100"/>
        <v>3977331.5670002745</v>
      </c>
      <c r="CR36" s="82">
        <f t="shared" si="100"/>
        <v>258324.69884566311</v>
      </c>
      <c r="CS36" s="82">
        <f t="shared" si="100"/>
        <v>2982856.3455103282</v>
      </c>
      <c r="CT36" s="82">
        <f t="shared" si="100"/>
        <v>4416769.8845400037</v>
      </c>
      <c r="CU36" s="56">
        <f t="shared" si="89"/>
        <v>128659132.7872341</v>
      </c>
      <c r="CW36" s="56">
        <f t="shared" ref="CW36" si="101">CW4+CW24</f>
        <v>128659132.7872341</v>
      </c>
    </row>
    <row r="37" spans="1:101" ht="18" customHeight="1" x14ac:dyDescent="0.35">
      <c r="B37" s="13" t="s">
        <v>5</v>
      </c>
      <c r="C37" s="24">
        <f>C5+C7+C13+C26+C27+C28</f>
        <v>1999296569.032258</v>
      </c>
      <c r="D37" s="4">
        <f t="shared" ref="D37:F37" si="102">D5+D7+D13+D26+D27+D28</f>
        <v>2310745256.8200002</v>
      </c>
      <c r="E37" s="21">
        <f t="shared" si="102"/>
        <v>2297531058.0129032</v>
      </c>
      <c r="F37" s="21">
        <f t="shared" si="102"/>
        <v>2480358301.4064512</v>
      </c>
      <c r="G37" s="21">
        <f t="shared" ref="G37:M37" si="103">G5+G7+G13+G26+G27+G28</f>
        <v>2400634139.5142856</v>
      </c>
      <c r="H37" s="21">
        <f t="shared" si="103"/>
        <v>2261561134.2322578</v>
      </c>
      <c r="I37" s="21">
        <f t="shared" si="103"/>
        <v>1945779470.1112533</v>
      </c>
      <c r="J37" s="21">
        <f t="shared" si="103"/>
        <v>1681022923.4451613</v>
      </c>
      <c r="K37" s="21">
        <f t="shared" si="103"/>
        <v>1586775639.8266671</v>
      </c>
      <c r="L37" s="21">
        <f t="shared" si="103"/>
        <v>1698655070.6265161</v>
      </c>
      <c r="M37" s="21">
        <f t="shared" si="103"/>
        <v>1480134621.3911612</v>
      </c>
      <c r="N37" s="47">
        <f t="shared" ref="N37" si="104">N5+N7+N13+N26+N27+N28</f>
        <v>1531491066.6066</v>
      </c>
      <c r="O37" s="24"/>
      <c r="P37" s="76">
        <f t="shared" ref="P37" si="105">P5+P7+P13+P26+P27+P28</f>
        <v>1858394827.1114199</v>
      </c>
      <c r="Q37" s="4"/>
      <c r="R37" s="82">
        <f t="shared" ref="R37" si="106">R5+R7+R13+R26+R27+R28</f>
        <v>2207837935.6777592</v>
      </c>
      <c r="S37" s="4"/>
      <c r="T37" s="4">
        <f t="shared" ref="T37" si="107">T5+T7+T13+T26+T27+T28</f>
        <v>2388307071.838676</v>
      </c>
      <c r="U37" s="4"/>
      <c r="V37" s="21">
        <f t="shared" ref="V37:AN37" si="108">V5+V7+V13+V26+V27+V28</f>
        <v>2561477676.1257253</v>
      </c>
      <c r="W37" s="21"/>
      <c r="X37" s="21">
        <f t="shared" ref="X37" si="109">X5+X7+X13+X26+X27+X28</f>
        <v>2567511460.679009</v>
      </c>
      <c r="Y37" s="21"/>
      <c r="Z37" s="21">
        <f t="shared" ref="Z37" si="110">Z5+Z7+Z13+Z26+Z27+Z28</f>
        <v>2327820016.2331538</v>
      </c>
      <c r="AA37" s="21"/>
      <c r="AB37" s="21">
        <f t="shared" ref="AB37" si="111">AB5+AB7+AB13+AB26+AB27+AB28</f>
        <v>1759829989.1993988</v>
      </c>
      <c r="AC37" s="21"/>
      <c r="AD37" s="21">
        <f t="shared" ref="AD37" si="112">AD5+AD7+AD13+AD26+AD27+AD28</f>
        <v>1501365325.1686997</v>
      </c>
      <c r="AE37" s="21"/>
      <c r="AF37" s="21">
        <f t="shared" ref="AF37" si="113">AF5+AF7+AF13+AF26+AF27+AF28</f>
        <v>1576585906.4237092</v>
      </c>
      <c r="AG37" s="21"/>
      <c r="AH37" s="21">
        <f t="shared" ref="AH37" si="114">AH5+AH7+AH13+AH26+AH27+AH28</f>
        <v>1525549217.1871533</v>
      </c>
      <c r="AI37" s="21"/>
      <c r="AJ37" s="21">
        <f t="shared" ref="AJ37" si="115">AJ5+AJ7+AJ13+AJ26+AJ27+AJ28</f>
        <v>1512269321.9532387</v>
      </c>
      <c r="AK37" s="21"/>
      <c r="AL37" s="47">
        <f t="shared" ref="AL37" si="116">AL5+AL7+AL13+AL26+AL27+AL28</f>
        <v>1536204780.0694959</v>
      </c>
      <c r="AM37" s="24"/>
      <c r="AN37" s="76">
        <f t="shared" si="108"/>
        <v>1900206324.2234287</v>
      </c>
      <c r="AO37" s="76"/>
      <c r="AP37" s="82">
        <f t="shared" ref="AP37" si="117">AP5+AP7+AP13+AP26+AP27+AP28</f>
        <v>2257511453.9875689</v>
      </c>
      <c r="AQ37" s="4"/>
      <c r="AR37" s="4">
        <f t="shared" ref="AR37" si="118">AR5+AR7+AR13+AR26+AR27+AR28</f>
        <v>2442040913.9587531</v>
      </c>
      <c r="AS37" s="4"/>
      <c r="AT37" s="21">
        <f t="shared" ref="AT37:CU37" si="119">AT5+AT7+AT13+AT26+AT27+AT28</f>
        <v>2619107634.4614758</v>
      </c>
      <c r="AU37" s="21"/>
      <c r="AV37" s="21">
        <f t="shared" ref="AV37" si="120">AV5+AV7+AV13+AV26+AV27+AV28</f>
        <v>2625277171.4187942</v>
      </c>
      <c r="AW37" s="21"/>
      <c r="AX37" s="21">
        <f t="shared" ref="AX37" si="121">AX5+AX7+AX13+AX26+AX27+AX28</f>
        <v>2380192977.2778707</v>
      </c>
      <c r="AY37" s="21"/>
      <c r="AZ37" s="21">
        <f t="shared" ref="AZ37" si="122">AZ5+AZ7+AZ13+AZ26+AZ27+AZ28</f>
        <v>1799423904.0325599</v>
      </c>
      <c r="BA37" s="21"/>
      <c r="BB37" s="21">
        <f t="shared" ref="BB37" si="123">BB5+BB7+BB13+BB26+BB27+BB28</f>
        <v>1535144116.9741709</v>
      </c>
      <c r="BC37" s="21"/>
      <c r="BD37" s="21">
        <f t="shared" ref="BD37" si="124">BD5+BD7+BD13+BD26+BD27+BD28</f>
        <v>1612057064.7112784</v>
      </c>
      <c r="BE37" s="21"/>
      <c r="BF37" s="21">
        <f t="shared" ref="BF37" si="125">BF5+BF7+BF13+BF26+BF27+BF28</f>
        <v>1559872115.5067708</v>
      </c>
      <c r="BG37" s="21"/>
      <c r="BH37" s="21">
        <f t="shared" ref="BH37" si="126">BH5+BH7+BH13+BH26+BH27+BH28</f>
        <v>1546293439.6837583</v>
      </c>
      <c r="BI37" s="21"/>
      <c r="BJ37" s="21">
        <f t="shared" ref="BJ37" si="127">BJ5+BJ7+BJ13+BJ26+BJ27+BJ28</f>
        <v>1570767414.8703942</v>
      </c>
      <c r="BK37" s="24">
        <f t="shared" si="119"/>
        <v>1391005626</v>
      </c>
      <c r="BL37" s="21">
        <f t="shared" si="119"/>
        <v>1391005626</v>
      </c>
      <c r="BM37" s="4">
        <f t="shared" si="119"/>
        <v>1391005626</v>
      </c>
      <c r="BN37" s="21">
        <f t="shared" si="119"/>
        <v>1851309356</v>
      </c>
      <c r="BO37" s="21">
        <f t="shared" ref="BO37:BV37" si="128">BO5+BO7+BO13+BO26+BO27+BO28</f>
        <v>1851309356</v>
      </c>
      <c r="BP37" s="21">
        <f t="shared" si="128"/>
        <v>1851309356</v>
      </c>
      <c r="BQ37" s="21">
        <f t="shared" si="128"/>
        <v>53526958</v>
      </c>
      <c r="BR37" s="21">
        <f t="shared" si="128"/>
        <v>53526958</v>
      </c>
      <c r="BS37" s="21">
        <f t="shared" si="128"/>
        <v>53526958</v>
      </c>
      <c r="BT37" s="21">
        <f t="shared" si="128"/>
        <v>54026289</v>
      </c>
      <c r="BU37" s="21">
        <f t="shared" si="128"/>
        <v>54026289</v>
      </c>
      <c r="BV37" s="21">
        <f t="shared" si="128"/>
        <v>54026289</v>
      </c>
      <c r="BW37" s="24">
        <f t="shared" si="119"/>
        <v>0</v>
      </c>
      <c r="BX37" s="4">
        <f t="shared" si="119"/>
        <v>0</v>
      </c>
      <c r="BY37" s="4">
        <f t="shared" si="119"/>
        <v>0</v>
      </c>
      <c r="BZ37" s="4">
        <f t="shared" ref="BZ37:CH37" si="129">BZ5+BZ7+BZ13+BZ26+BZ27+BZ28</f>
        <v>0</v>
      </c>
      <c r="CA37" s="4">
        <f t="shared" si="129"/>
        <v>0</v>
      </c>
      <c r="CB37" s="4">
        <f t="shared" si="129"/>
        <v>0</v>
      </c>
      <c r="CC37" s="4">
        <f t="shared" si="129"/>
        <v>0</v>
      </c>
      <c r="CD37" s="4">
        <f t="shared" si="129"/>
        <v>0</v>
      </c>
      <c r="CE37" s="4">
        <f t="shared" si="129"/>
        <v>0</v>
      </c>
      <c r="CF37" s="4">
        <f t="shared" si="129"/>
        <v>0</v>
      </c>
      <c r="CG37" s="4">
        <f t="shared" si="129"/>
        <v>0</v>
      </c>
      <c r="CH37" s="4">
        <f t="shared" si="129"/>
        <v>0</v>
      </c>
      <c r="CI37" s="24">
        <f t="shared" si="119"/>
        <v>2285643491.5910244</v>
      </c>
      <c r="CJ37" s="4">
        <f t="shared" si="119"/>
        <v>2447671174.4391031</v>
      </c>
      <c r="CK37" s="4">
        <f t="shared" si="119"/>
        <v>2531445886.513514</v>
      </c>
      <c r="CL37" s="82">
        <f t="shared" si="119"/>
        <v>2981495592.8843541</v>
      </c>
      <c r="CM37" s="82">
        <f t="shared" ref="CM37:CT37" si="130">CM5+CM7+CM13+CM26+CM27+CM28</f>
        <v>2958889865.6201086</v>
      </c>
      <c r="CN37" s="82">
        <f t="shared" si="130"/>
        <v>2847661751.1896615</v>
      </c>
      <c r="CO37" s="82">
        <f t="shared" si="130"/>
        <v>1799423904.0325599</v>
      </c>
      <c r="CP37" s="82">
        <f t="shared" si="130"/>
        <v>1535144116.9741709</v>
      </c>
      <c r="CQ37" s="82">
        <f t="shared" si="130"/>
        <v>1612057064.7112784</v>
      </c>
      <c r="CR37" s="82">
        <f t="shared" si="130"/>
        <v>1559872115.5067708</v>
      </c>
      <c r="CS37" s="82">
        <f t="shared" si="130"/>
        <v>1546293439.6837583</v>
      </c>
      <c r="CT37" s="82">
        <f t="shared" si="130"/>
        <v>1570767414.8703942</v>
      </c>
      <c r="CU37" s="56">
        <f t="shared" si="119"/>
        <v>2136056852.6126132</v>
      </c>
      <c r="CW37" s="56">
        <f t="shared" ref="CW37" si="131">CW5+CW7+CW13+CW26+CW27+CW28</f>
        <v>2136056852.6126132</v>
      </c>
    </row>
    <row r="38" spans="1:101" ht="18" customHeight="1" x14ac:dyDescent="0.35">
      <c r="B38" s="13" t="s">
        <v>6</v>
      </c>
      <c r="C38" s="24">
        <f>C6+C9+C18+C29</f>
        <v>12963904.516129032</v>
      </c>
      <c r="D38" s="4">
        <f t="shared" ref="D38:F38" si="132">D6+D9+D18+D29</f>
        <v>16515350.866666667</v>
      </c>
      <c r="E38" s="21">
        <f t="shared" si="132"/>
        <v>13416807.870967744</v>
      </c>
      <c r="F38" s="21">
        <f t="shared" si="132"/>
        <v>14327849.870967742</v>
      </c>
      <c r="G38" s="21">
        <f t="shared" ref="G38:M38" si="133">G6+G9+G18+G29</f>
        <v>13110678.428571429</v>
      </c>
      <c r="H38" s="21">
        <f t="shared" si="133"/>
        <v>9111614.3870967738</v>
      </c>
      <c r="I38" s="21">
        <f t="shared" si="133"/>
        <v>7081379.0666666664</v>
      </c>
      <c r="J38" s="21">
        <f t="shared" si="133"/>
        <v>12224391.548387097</v>
      </c>
      <c r="K38" s="21">
        <f t="shared" si="133"/>
        <v>11934010</v>
      </c>
      <c r="L38" s="21">
        <f t="shared" si="133"/>
        <v>9173992.9032258056</v>
      </c>
      <c r="M38" s="21">
        <f t="shared" si="133"/>
        <v>10325311.806451613</v>
      </c>
      <c r="N38" s="47">
        <f t="shared" ref="N38" si="134">N6+N9+N18+N29</f>
        <v>10490785.800000001</v>
      </c>
      <c r="O38" s="24"/>
      <c r="P38" s="76">
        <f t="shared" ref="P38" si="135">P6+P9+P18+P29</f>
        <v>12050264.810688948</v>
      </c>
      <c r="Q38" s="4"/>
      <c r="R38" s="82">
        <f t="shared" ref="R38" si="136">R6+R9+R18+R29</f>
        <v>15779852.000923352</v>
      </c>
      <c r="S38" s="4"/>
      <c r="T38" s="4">
        <f t="shared" ref="T38" si="137">T6+T9+T18+T29</f>
        <v>13946909.230226872</v>
      </c>
      <c r="U38" s="4"/>
      <c r="V38" s="21">
        <f t="shared" ref="V38:AN38" si="138">V6+V9+V18+V29</f>
        <v>14796437.905988924</v>
      </c>
      <c r="W38" s="21"/>
      <c r="X38" s="21">
        <f t="shared" ref="X38" si="139">X6+X9+X18+X29</f>
        <v>14022052.160536598</v>
      </c>
      <c r="Y38" s="21"/>
      <c r="Z38" s="21">
        <f t="shared" ref="Z38" si="140">Z6+Z9+Z18+Z29</f>
        <v>9378565.1112554017</v>
      </c>
      <c r="AA38" s="21"/>
      <c r="AB38" s="21">
        <f t="shared" ref="AB38" si="141">AB6+AB9+AB18+AB29</f>
        <v>6404643.1971534314</v>
      </c>
      <c r="AC38" s="21"/>
      <c r="AD38" s="21">
        <f t="shared" ref="AD38" si="142">AD6+AD9+AD18+AD29</f>
        <v>10917922.257966414</v>
      </c>
      <c r="AE38" s="21"/>
      <c r="AF38" s="21">
        <f t="shared" ref="AF38" si="143">AF6+AF9+AF18+AF29</f>
        <v>11857373.847240865</v>
      </c>
      <c r="AG38" s="21"/>
      <c r="AH38" s="21">
        <f t="shared" ref="AH38" si="144">AH6+AH9+AH18+AH29</f>
        <v>8239093.3474414572</v>
      </c>
      <c r="AI38" s="21"/>
      <c r="AJ38" s="21">
        <f t="shared" ref="AJ38" si="145">AJ6+AJ9+AJ18+AJ29</f>
        <v>10549481.147750143</v>
      </c>
      <c r="AK38" s="21"/>
      <c r="AL38" s="47">
        <f t="shared" ref="AL38" si="146">AL6+AL9+AL18+AL29</f>
        <v>10523074.958807429</v>
      </c>
      <c r="AM38" s="24"/>
      <c r="AN38" s="76">
        <f t="shared" si="138"/>
        <v>20694011.589424219</v>
      </c>
      <c r="AO38" s="76"/>
      <c r="AP38" s="82">
        <f t="shared" ref="AP38" si="147">AP6+AP9+AP18+AP29</f>
        <v>27098860.092837837</v>
      </c>
      <c r="AQ38" s="4"/>
      <c r="AR38" s="4">
        <f t="shared" ref="AR38" si="148">AR6+AR9+AR18+AR29</f>
        <v>23951133.504630547</v>
      </c>
      <c r="AS38" s="4"/>
      <c r="AT38" s="21">
        <f t="shared" ref="AT38:CU38" si="149">AT6+AT9+AT18+AT29</f>
        <v>25410035.573419441</v>
      </c>
      <c r="AU38" s="21"/>
      <c r="AV38" s="21">
        <f t="shared" ref="AV38" si="150">AV6+AV9+AV18+AV29</f>
        <v>24080177.031484284</v>
      </c>
      <c r="AW38" s="21"/>
      <c r="AX38" s="21">
        <f t="shared" ref="AX38" si="151">AX6+AX9+AX18+AX29</f>
        <v>16105881.335681023</v>
      </c>
      <c r="AY38" s="21"/>
      <c r="AZ38" s="21">
        <f t="shared" ref="AZ38" si="152">AZ6+AZ9+AZ18+AZ29</f>
        <v>10998742.569578646</v>
      </c>
      <c r="BA38" s="21"/>
      <c r="BB38" s="21">
        <f t="shared" ref="BB38" si="153">BB6+BB9+BB18+BB29</f>
        <v>18749431.094524823</v>
      </c>
      <c r="BC38" s="21"/>
      <c r="BD38" s="21">
        <f t="shared" ref="BD38" si="154">BD6+BD9+BD18+BD29</f>
        <v>20362758.467953473</v>
      </c>
      <c r="BE38" s="21"/>
      <c r="BF38" s="21">
        <f t="shared" ref="BF38" si="155">BF6+BF9+BF18+BF29</f>
        <v>14149057.792245608</v>
      </c>
      <c r="BG38" s="21"/>
      <c r="BH38" s="21">
        <f t="shared" ref="BH38" si="156">BH6+BH9+BH18+BH29</f>
        <v>18116704.36821482</v>
      </c>
      <c r="BI38" s="21"/>
      <c r="BJ38" s="21">
        <f t="shared" ref="BJ38" si="157">BJ6+BJ9+BJ18+BJ29</f>
        <v>18071356.818712976</v>
      </c>
      <c r="BK38" s="24">
        <f t="shared" si="149"/>
        <v>0</v>
      </c>
      <c r="BL38" s="21">
        <f t="shared" si="149"/>
        <v>0</v>
      </c>
      <c r="BM38" s="4">
        <f t="shared" si="149"/>
        <v>0</v>
      </c>
      <c r="BN38" s="21">
        <f t="shared" si="149"/>
        <v>0</v>
      </c>
      <c r="BO38" s="21">
        <f t="shared" ref="BO38:BV38" si="158">BO6+BO9+BO18+BO29</f>
        <v>0</v>
      </c>
      <c r="BP38" s="21">
        <f t="shared" si="158"/>
        <v>0</v>
      </c>
      <c r="BQ38" s="21">
        <f t="shared" si="158"/>
        <v>0</v>
      </c>
      <c r="BR38" s="21">
        <f t="shared" si="158"/>
        <v>0</v>
      </c>
      <c r="BS38" s="21">
        <f t="shared" si="158"/>
        <v>0</v>
      </c>
      <c r="BT38" s="21">
        <f t="shared" si="158"/>
        <v>0</v>
      </c>
      <c r="BU38" s="21">
        <f t="shared" si="158"/>
        <v>0</v>
      </c>
      <c r="BV38" s="21">
        <f t="shared" si="158"/>
        <v>0</v>
      </c>
      <c r="BW38" s="24">
        <f t="shared" si="149"/>
        <v>0</v>
      </c>
      <c r="BX38" s="4">
        <f t="shared" si="149"/>
        <v>0</v>
      </c>
      <c r="BY38" s="4">
        <f t="shared" si="149"/>
        <v>0</v>
      </c>
      <c r="BZ38" s="4">
        <f t="shared" ref="BZ38:CH38" si="159">BZ6+BZ9+BZ18+BZ29</f>
        <v>0</v>
      </c>
      <c r="CA38" s="4">
        <f t="shared" si="159"/>
        <v>0</v>
      </c>
      <c r="CB38" s="4">
        <f t="shared" si="159"/>
        <v>0</v>
      </c>
      <c r="CC38" s="4">
        <f t="shared" si="159"/>
        <v>0</v>
      </c>
      <c r="CD38" s="4">
        <f t="shared" si="159"/>
        <v>0</v>
      </c>
      <c r="CE38" s="4">
        <f t="shared" si="159"/>
        <v>0</v>
      </c>
      <c r="CF38" s="4">
        <f t="shared" si="159"/>
        <v>0</v>
      </c>
      <c r="CG38" s="4">
        <f t="shared" si="159"/>
        <v>0</v>
      </c>
      <c r="CH38" s="4">
        <f t="shared" si="159"/>
        <v>0</v>
      </c>
      <c r="CI38" s="24">
        <f t="shared" si="149"/>
        <v>20694011.589424219</v>
      </c>
      <c r="CJ38" s="4">
        <f t="shared" si="149"/>
        <v>27098860.092837837</v>
      </c>
      <c r="CK38" s="4">
        <f t="shared" si="149"/>
        <v>23951133.504630547</v>
      </c>
      <c r="CL38" s="82">
        <f t="shared" si="149"/>
        <v>25410035.573419441</v>
      </c>
      <c r="CM38" s="82">
        <f t="shared" ref="CM38:CT38" si="160">CM6+CM9+CM18+CM29</f>
        <v>24080177.031484284</v>
      </c>
      <c r="CN38" s="82">
        <f t="shared" si="160"/>
        <v>16105881.335681023</v>
      </c>
      <c r="CO38" s="82">
        <f t="shared" si="160"/>
        <v>10998742.569578646</v>
      </c>
      <c r="CP38" s="82">
        <f t="shared" si="160"/>
        <v>18749431.094524823</v>
      </c>
      <c r="CQ38" s="82">
        <f t="shared" si="160"/>
        <v>20362758.467953473</v>
      </c>
      <c r="CR38" s="82">
        <f t="shared" si="160"/>
        <v>14149057.792245608</v>
      </c>
      <c r="CS38" s="82">
        <f t="shared" si="160"/>
        <v>18116704.36821482</v>
      </c>
      <c r="CT38" s="82">
        <f t="shared" si="160"/>
        <v>18071356.818712976</v>
      </c>
      <c r="CU38" s="56">
        <f t="shared" si="149"/>
        <v>19788110.707825761</v>
      </c>
      <c r="CW38" s="56">
        <f t="shared" ref="CW38" si="161">CW6+CW9+CW18+CW29</f>
        <v>19788110.707825761</v>
      </c>
    </row>
    <row r="39" spans="1:101" ht="18" customHeight="1" x14ac:dyDescent="0.35">
      <c r="B39" s="19" t="s">
        <v>2</v>
      </c>
      <c r="C39" s="24">
        <f>C25</f>
        <v>0</v>
      </c>
      <c r="D39" s="4">
        <f t="shared" ref="D39:F39" si="162">D25</f>
        <v>0</v>
      </c>
      <c r="E39" s="21">
        <f t="shared" si="162"/>
        <v>0</v>
      </c>
      <c r="F39" s="21">
        <f t="shared" si="162"/>
        <v>0</v>
      </c>
      <c r="G39" s="21">
        <f t="shared" ref="G39:M39" si="163">G25</f>
        <v>0</v>
      </c>
      <c r="H39" s="21">
        <f t="shared" si="163"/>
        <v>0</v>
      </c>
      <c r="I39" s="21">
        <f t="shared" si="163"/>
        <v>0</v>
      </c>
      <c r="J39" s="21">
        <f t="shared" si="163"/>
        <v>0</v>
      </c>
      <c r="K39" s="21">
        <f t="shared" si="163"/>
        <v>0</v>
      </c>
      <c r="L39" s="21">
        <f t="shared" si="163"/>
        <v>2285.4451612903222</v>
      </c>
      <c r="M39" s="21">
        <f t="shared" si="163"/>
        <v>19101.25161290323</v>
      </c>
      <c r="N39" s="47">
        <f t="shared" ref="N39" si="164">N25</f>
        <v>18581.933333333334</v>
      </c>
      <c r="O39" s="24"/>
      <c r="P39" s="76">
        <f t="shared" ref="P39" si="165">P25</f>
        <v>0</v>
      </c>
      <c r="Q39" s="4"/>
      <c r="R39" s="82">
        <f t="shared" ref="R39" si="166">R25</f>
        <v>0</v>
      </c>
      <c r="S39" s="4"/>
      <c r="T39" s="4">
        <f t="shared" ref="T39" si="167">T25</f>
        <v>0</v>
      </c>
      <c r="U39" s="4"/>
      <c r="V39" s="21">
        <f t="shared" ref="V39:AN39" si="168">V25</f>
        <v>0</v>
      </c>
      <c r="W39" s="21"/>
      <c r="X39" s="21">
        <f t="shared" ref="X39" si="169">X25</f>
        <v>0</v>
      </c>
      <c r="Y39" s="21"/>
      <c r="Z39" s="21">
        <f t="shared" ref="Z39" si="170">Z25</f>
        <v>0</v>
      </c>
      <c r="AA39" s="21"/>
      <c r="AB39" s="21">
        <f t="shared" ref="AB39" si="171">AB25</f>
        <v>0</v>
      </c>
      <c r="AC39" s="21"/>
      <c r="AD39" s="21">
        <f t="shared" ref="AD39" si="172">AD25</f>
        <v>0</v>
      </c>
      <c r="AE39" s="21"/>
      <c r="AF39" s="21">
        <f t="shared" ref="AF39" si="173">AF25</f>
        <v>0</v>
      </c>
      <c r="AG39" s="21"/>
      <c r="AH39" s="21">
        <f t="shared" ref="AH39" si="174">AH25</f>
        <v>2052.5409407836214</v>
      </c>
      <c r="AI39" s="21"/>
      <c r="AJ39" s="21">
        <f t="shared" ref="AJ39" si="175">AJ25</f>
        <v>19515.952405703167</v>
      </c>
      <c r="AK39" s="21"/>
      <c r="AL39" s="47">
        <f t="shared" ref="AL39" si="176">AL25</f>
        <v>18639.12590286888</v>
      </c>
      <c r="AM39" s="24"/>
      <c r="AN39" s="76">
        <f t="shared" si="168"/>
        <v>0</v>
      </c>
      <c r="AO39" s="76"/>
      <c r="AP39" s="82">
        <f t="shared" ref="AP39" si="177">AP25</f>
        <v>0</v>
      </c>
      <c r="AQ39" s="4"/>
      <c r="AR39" s="4">
        <f t="shared" ref="AR39" si="178">AR25</f>
        <v>0</v>
      </c>
      <c r="AS39" s="4"/>
      <c r="AT39" s="21">
        <f t="shared" ref="AT39:CU39" si="179">AT25</f>
        <v>0</v>
      </c>
      <c r="AU39" s="21"/>
      <c r="AV39" s="21">
        <f t="shared" ref="AV39" si="180">AV25</f>
        <v>0</v>
      </c>
      <c r="AW39" s="21"/>
      <c r="AX39" s="21">
        <f t="shared" ref="AX39" si="181">AX25</f>
        <v>0</v>
      </c>
      <c r="AY39" s="21"/>
      <c r="AZ39" s="21">
        <f t="shared" ref="AZ39" si="182">AZ25</f>
        <v>0</v>
      </c>
      <c r="BA39" s="21"/>
      <c r="BB39" s="21">
        <f t="shared" ref="BB39" si="183">BB25</f>
        <v>0</v>
      </c>
      <c r="BC39" s="21"/>
      <c r="BD39" s="21">
        <f t="shared" ref="BD39" si="184">BD25</f>
        <v>0</v>
      </c>
      <c r="BE39" s="21"/>
      <c r="BF39" s="21">
        <f t="shared" ref="BF39" si="185">BF25</f>
        <v>2231.5073915718854</v>
      </c>
      <c r="BG39" s="21"/>
      <c r="BH39" s="21">
        <f t="shared" ref="BH39" si="186">BH25</f>
        <v>21217.599698773935</v>
      </c>
      <c r="BI39" s="21"/>
      <c r="BJ39" s="21">
        <f t="shared" ref="BJ39" si="187">BJ25</f>
        <v>20264.320383695413</v>
      </c>
      <c r="BK39" s="24">
        <f t="shared" si="179"/>
        <v>0</v>
      </c>
      <c r="BL39" s="21">
        <f t="shared" si="179"/>
        <v>0</v>
      </c>
      <c r="BM39" s="4">
        <f t="shared" si="179"/>
        <v>0</v>
      </c>
      <c r="BN39" s="21">
        <f t="shared" si="179"/>
        <v>0</v>
      </c>
      <c r="BO39" s="21">
        <f t="shared" ref="BO39:BV39" si="188">BO25</f>
        <v>0</v>
      </c>
      <c r="BP39" s="21">
        <f t="shared" si="188"/>
        <v>0</v>
      </c>
      <c r="BQ39" s="21">
        <f t="shared" si="188"/>
        <v>0</v>
      </c>
      <c r="BR39" s="21">
        <f t="shared" si="188"/>
        <v>0</v>
      </c>
      <c r="BS39" s="21">
        <f t="shared" si="188"/>
        <v>0</v>
      </c>
      <c r="BT39" s="21">
        <f t="shared" si="188"/>
        <v>0</v>
      </c>
      <c r="BU39" s="21">
        <f t="shared" si="188"/>
        <v>0</v>
      </c>
      <c r="BV39" s="21">
        <f t="shared" si="188"/>
        <v>0</v>
      </c>
      <c r="BW39" s="24">
        <f t="shared" si="179"/>
        <v>0</v>
      </c>
      <c r="BX39" s="4">
        <f t="shared" si="179"/>
        <v>0</v>
      </c>
      <c r="BY39" s="4">
        <f t="shared" si="179"/>
        <v>0</v>
      </c>
      <c r="BZ39" s="4">
        <f t="shared" ref="BZ39:CH39" si="189">BZ25</f>
        <v>0</v>
      </c>
      <c r="CA39" s="4">
        <f t="shared" si="189"/>
        <v>0</v>
      </c>
      <c r="CB39" s="4">
        <f t="shared" si="189"/>
        <v>0</v>
      </c>
      <c r="CC39" s="4">
        <f t="shared" si="189"/>
        <v>0</v>
      </c>
      <c r="CD39" s="4">
        <f t="shared" si="189"/>
        <v>0</v>
      </c>
      <c r="CE39" s="4">
        <f t="shared" si="189"/>
        <v>0</v>
      </c>
      <c r="CF39" s="4">
        <f t="shared" si="189"/>
        <v>0</v>
      </c>
      <c r="CG39" s="4">
        <f t="shared" si="189"/>
        <v>0</v>
      </c>
      <c r="CH39" s="4">
        <f t="shared" si="189"/>
        <v>0</v>
      </c>
      <c r="CI39" s="24">
        <f t="shared" si="179"/>
        <v>0</v>
      </c>
      <c r="CJ39" s="4">
        <f t="shared" si="179"/>
        <v>0</v>
      </c>
      <c r="CK39" s="4">
        <f t="shared" si="179"/>
        <v>0</v>
      </c>
      <c r="CL39" s="82">
        <f t="shared" si="179"/>
        <v>0</v>
      </c>
      <c r="CM39" s="82">
        <f t="shared" ref="CM39:CT39" si="190">CM25</f>
        <v>0</v>
      </c>
      <c r="CN39" s="82">
        <f t="shared" si="190"/>
        <v>0</v>
      </c>
      <c r="CO39" s="82">
        <f t="shared" si="190"/>
        <v>0</v>
      </c>
      <c r="CP39" s="82">
        <f t="shared" si="190"/>
        <v>0</v>
      </c>
      <c r="CQ39" s="82">
        <f t="shared" si="190"/>
        <v>0</v>
      </c>
      <c r="CR39" s="82">
        <f t="shared" si="190"/>
        <v>2231.5073915718854</v>
      </c>
      <c r="CS39" s="82">
        <f t="shared" si="190"/>
        <v>21217.599698773935</v>
      </c>
      <c r="CT39" s="82">
        <f t="shared" si="190"/>
        <v>20264.320383695413</v>
      </c>
      <c r="CU39" s="56">
        <f t="shared" si="179"/>
        <v>3657.1285789358431</v>
      </c>
      <c r="CW39" s="56">
        <f t="shared" ref="CW39" si="191">CW25</f>
        <v>3657.1285789358431</v>
      </c>
    </row>
    <row r="40" spans="1:101" ht="25.5" thickBot="1" x14ac:dyDescent="0.4">
      <c r="B40" s="14" t="s">
        <v>7</v>
      </c>
      <c r="C40" s="25">
        <f>C21+C22</f>
        <v>309690599.22580647</v>
      </c>
      <c r="D40" s="18">
        <f t="shared" ref="D40:F40" si="192">D21+D22</f>
        <v>399384243.86666667</v>
      </c>
      <c r="E40" s="22">
        <f t="shared" si="192"/>
        <v>366634906.70967746</v>
      </c>
      <c r="F40" s="22">
        <f t="shared" si="192"/>
        <v>374938767.67741936</v>
      </c>
      <c r="G40" s="22">
        <f t="shared" ref="G40:M40" si="193">G21+G22</f>
        <v>408063281.21428573</v>
      </c>
      <c r="H40" s="22">
        <f t="shared" si="193"/>
        <v>422044389.16129035</v>
      </c>
      <c r="I40" s="22">
        <f t="shared" si="193"/>
        <v>484561833.06666666</v>
      </c>
      <c r="J40" s="22">
        <f t="shared" si="193"/>
        <v>409106663.22580659</v>
      </c>
      <c r="K40" s="22">
        <f t="shared" si="193"/>
        <v>176292138.73333332</v>
      </c>
      <c r="L40" s="22">
        <f t="shared" si="193"/>
        <v>187934911.29032263</v>
      </c>
      <c r="M40" s="22">
        <f t="shared" si="193"/>
        <v>162243969.87096775</v>
      </c>
      <c r="N40" s="48">
        <f t="shared" ref="N40" si="194">N21+N22</f>
        <v>243625929.06666669</v>
      </c>
      <c r="O40" s="25"/>
      <c r="P40" s="77">
        <f t="shared" ref="P40" si="195">P21+P22</f>
        <v>287864950.36344391</v>
      </c>
      <c r="Q40" s="18"/>
      <c r="R40" s="83">
        <f t="shared" ref="R40" si="196">R21+R22</f>
        <v>381597963.65190232</v>
      </c>
      <c r="S40" s="18"/>
      <c r="T40" s="18">
        <f t="shared" ref="T40" si="197">T21+T22</f>
        <v>381120741.51239532</v>
      </c>
      <c r="U40" s="18"/>
      <c r="V40" s="22">
        <f t="shared" ref="V40:AN40" si="198">V21+V22</f>
        <v>387201027.68024272</v>
      </c>
      <c r="W40" s="22"/>
      <c r="X40" s="22">
        <f t="shared" ref="X40" si="199">X21+X22</f>
        <v>436429330.88168949</v>
      </c>
      <c r="Y40" s="22"/>
      <c r="Z40" s="22">
        <f t="shared" ref="Z40" si="200">Z21+Z22</f>
        <v>434409382.95133054</v>
      </c>
      <c r="AA40" s="22"/>
      <c r="AB40" s="22">
        <f t="shared" ref="AB40" si="201">AB21+AB22</f>
        <v>438254416.05846298</v>
      </c>
      <c r="AC40" s="22"/>
      <c r="AD40" s="22">
        <f t="shared" ref="AD40" si="202">AD21+AD22</f>
        <v>365383808.80844188</v>
      </c>
      <c r="AE40" s="22"/>
      <c r="AF40" s="22">
        <f t="shared" ref="AF40" si="203">AF21+AF22</f>
        <v>175160050.58574486</v>
      </c>
      <c r="AG40" s="22"/>
      <c r="AH40" s="22">
        <f t="shared" ref="AH40" si="204">AH21+AH22</f>
        <v>168782916.41359746</v>
      </c>
      <c r="AI40" s="22"/>
      <c r="AJ40" s="22">
        <f t="shared" ref="AJ40" si="205">AJ21+AJ22</f>
        <v>165766393.65219519</v>
      </c>
      <c r="AK40" s="22"/>
      <c r="AL40" s="48">
        <f t="shared" ref="AL40" si="206">AL21+AL22</f>
        <v>244375775.30918944</v>
      </c>
      <c r="AM40" s="25"/>
      <c r="AN40" s="77">
        <f t="shared" si="198"/>
        <v>312964653.5894447</v>
      </c>
      <c r="AO40" s="77"/>
      <c r="AP40" s="83">
        <f t="shared" ref="AP40" si="207">AP21+AP22</f>
        <v>414870495.18870902</v>
      </c>
      <c r="AQ40" s="18"/>
      <c r="AR40" s="18">
        <f t="shared" ref="AR40" si="208">AR21+AR22</f>
        <v>414351662.79390913</v>
      </c>
      <c r="AS40" s="18"/>
      <c r="AT40" s="22">
        <f t="shared" ref="AT40:CU40" si="209">AT21+AT22</f>
        <v>420962105.12751913</v>
      </c>
      <c r="AU40" s="22"/>
      <c r="AV40" s="22">
        <f t="shared" ref="AV40" si="210">AV21+AV22</f>
        <v>474482753.74689841</v>
      </c>
      <c r="AW40" s="22"/>
      <c r="AX40" s="22">
        <f t="shared" ref="AX40" si="211">AX21+AX22</f>
        <v>472286681.23617643</v>
      </c>
      <c r="AY40" s="22"/>
      <c r="AZ40" s="22">
        <f t="shared" ref="AZ40" si="212">AZ21+AZ22</f>
        <v>476466972.90730333</v>
      </c>
      <c r="BA40" s="22"/>
      <c r="BB40" s="22">
        <f t="shared" ref="BB40" si="213">BB21+BB22</f>
        <v>397242585.47819209</v>
      </c>
      <c r="BC40" s="22"/>
      <c r="BD40" s="22">
        <f t="shared" ref="BD40" si="214">BD21+BD22</f>
        <v>190432716.7481336</v>
      </c>
      <c r="BE40" s="22"/>
      <c r="BF40" s="22">
        <f t="shared" ref="BF40" si="215">BF21+BF22</f>
        <v>183499543.45086449</v>
      </c>
      <c r="BG40" s="22"/>
      <c r="BH40" s="22">
        <f t="shared" ref="BH40" si="216">BH21+BH22</f>
        <v>180220002.12471482</v>
      </c>
      <c r="BI40" s="22"/>
      <c r="BJ40" s="22">
        <f t="shared" ref="BJ40" si="217">BJ21+BJ22</f>
        <v>265683542.81662762</v>
      </c>
      <c r="BK40" s="25">
        <f t="shared" si="209"/>
        <v>1464300000</v>
      </c>
      <c r="BL40" s="22">
        <f t="shared" si="209"/>
        <v>1464300000</v>
      </c>
      <c r="BM40" s="18">
        <f t="shared" si="209"/>
        <v>1464300000</v>
      </c>
      <c r="BN40" s="22">
        <f t="shared" si="209"/>
        <v>1464300000</v>
      </c>
      <c r="BO40" s="22">
        <f t="shared" ref="BO40:BV40" si="218">BO21+BO22</f>
        <v>1464300000</v>
      </c>
      <c r="BP40" s="22">
        <f t="shared" si="218"/>
        <v>1464300000</v>
      </c>
      <c r="BQ40" s="22">
        <f t="shared" si="218"/>
        <v>582600000</v>
      </c>
      <c r="BR40" s="22">
        <f t="shared" si="218"/>
        <v>582600000</v>
      </c>
      <c r="BS40" s="22">
        <f t="shared" si="218"/>
        <v>582600000</v>
      </c>
      <c r="BT40" s="22">
        <f t="shared" si="218"/>
        <v>582600000</v>
      </c>
      <c r="BU40" s="22">
        <f t="shared" si="218"/>
        <v>582600000</v>
      </c>
      <c r="BV40" s="22">
        <f t="shared" si="218"/>
        <v>582600000</v>
      </c>
      <c r="BW40" s="25">
        <f t="shared" si="209"/>
        <v>0</v>
      </c>
      <c r="BX40" s="18">
        <f t="shared" si="209"/>
        <v>0</v>
      </c>
      <c r="BY40" s="18">
        <f t="shared" si="209"/>
        <v>0</v>
      </c>
      <c r="BZ40" s="18">
        <f t="shared" ref="BZ40:CH40" si="219">BZ21+BZ22</f>
        <v>0</v>
      </c>
      <c r="CA40" s="18">
        <f t="shared" si="219"/>
        <v>0</v>
      </c>
      <c r="CB40" s="18">
        <f t="shared" si="219"/>
        <v>0</v>
      </c>
      <c r="CC40" s="18">
        <f t="shared" si="219"/>
        <v>0</v>
      </c>
      <c r="CD40" s="18">
        <f t="shared" si="219"/>
        <v>0</v>
      </c>
      <c r="CE40" s="18">
        <f t="shared" si="219"/>
        <v>0</v>
      </c>
      <c r="CF40" s="18">
        <f t="shared" si="219"/>
        <v>0</v>
      </c>
      <c r="CG40" s="18">
        <f t="shared" si="219"/>
        <v>0</v>
      </c>
      <c r="CH40" s="18">
        <f t="shared" si="219"/>
        <v>0</v>
      </c>
      <c r="CI40" s="25">
        <f t="shared" si="209"/>
        <v>1464300000</v>
      </c>
      <c r="CJ40" s="18">
        <f t="shared" si="209"/>
        <v>1464300000</v>
      </c>
      <c r="CK40" s="18">
        <f t="shared" si="209"/>
        <v>1464300000</v>
      </c>
      <c r="CL40" s="83">
        <f t="shared" si="209"/>
        <v>1464300000</v>
      </c>
      <c r="CM40" s="83">
        <f t="shared" ref="CM40:CT40" si="220">CM21+CM22</f>
        <v>1464300000</v>
      </c>
      <c r="CN40" s="83">
        <f t="shared" si="220"/>
        <v>1464300000</v>
      </c>
      <c r="CO40" s="83">
        <f t="shared" si="220"/>
        <v>1006986561.8673075</v>
      </c>
      <c r="CP40" s="83">
        <f t="shared" si="220"/>
        <v>965595286.53807187</v>
      </c>
      <c r="CQ40" s="83">
        <f t="shared" si="220"/>
        <v>765863684.37611604</v>
      </c>
      <c r="CR40" s="83">
        <f t="shared" si="220"/>
        <v>765218491.61466098</v>
      </c>
      <c r="CS40" s="83">
        <f t="shared" si="220"/>
        <v>761431152.50783765</v>
      </c>
      <c r="CT40" s="83">
        <f t="shared" si="220"/>
        <v>827608756.98351216</v>
      </c>
      <c r="CU40" s="57">
        <f t="shared" si="209"/>
        <v>1155550583.4172213</v>
      </c>
      <c r="CW40" s="57">
        <f t="shared" ref="CW40" si="221">CW21+CW22</f>
        <v>1155550583.4172213</v>
      </c>
    </row>
    <row r="41" spans="1:101" ht="18" customHeight="1" thickBot="1" x14ac:dyDescent="0.4">
      <c r="C41" s="26"/>
      <c r="D41" s="26"/>
      <c r="E41" s="26"/>
      <c r="F41" s="26"/>
      <c r="G41" s="26"/>
      <c r="H41" s="26"/>
      <c r="I41" s="26"/>
      <c r="J41" s="26"/>
      <c r="K41" s="26"/>
      <c r="L41" s="26"/>
      <c r="M41" s="26"/>
      <c r="N41" s="26"/>
      <c r="O41" s="26"/>
      <c r="P41" s="78"/>
      <c r="Q41" s="26"/>
      <c r="R41" s="78"/>
      <c r="S41" s="26"/>
      <c r="T41" s="26"/>
      <c r="U41" s="26"/>
      <c r="V41" s="26"/>
      <c r="W41" s="26"/>
      <c r="X41" s="26"/>
      <c r="Y41" s="26"/>
      <c r="Z41" s="26"/>
      <c r="AA41" s="26"/>
      <c r="AB41" s="26"/>
      <c r="AC41" s="26"/>
      <c r="AD41" s="26"/>
      <c r="AE41" s="26"/>
      <c r="AF41" s="26"/>
      <c r="AG41" s="26"/>
      <c r="AH41" s="26"/>
      <c r="AI41" s="26"/>
      <c r="AJ41" s="26"/>
      <c r="AK41" s="26"/>
      <c r="AL41" s="26"/>
      <c r="AM41" s="26"/>
      <c r="AN41" s="78"/>
      <c r="AO41" s="95"/>
      <c r="AP41" s="78"/>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78"/>
      <c r="CM41" s="78"/>
      <c r="CN41" s="78"/>
      <c r="CO41" s="78"/>
      <c r="CP41" s="78"/>
      <c r="CQ41" s="78"/>
      <c r="CR41" s="78"/>
      <c r="CS41" s="78"/>
      <c r="CT41" s="78"/>
      <c r="CU41" s="26"/>
      <c r="CW41" s="26"/>
    </row>
    <row r="42" spans="1:101" ht="18" customHeight="1" thickBot="1" x14ac:dyDescent="0.4">
      <c r="B42" s="15" t="s">
        <v>9</v>
      </c>
      <c r="C42" s="27">
        <f t="shared" ref="C42:F42" si="222">C35+C36+C37+C38+C40+C39</f>
        <v>2428282745.8642321</v>
      </c>
      <c r="D42" s="17">
        <f t="shared" si="222"/>
        <v>3003792118.8757539</v>
      </c>
      <c r="E42" s="17">
        <f t="shared" si="222"/>
        <v>3119581508.5644712</v>
      </c>
      <c r="F42" s="17">
        <f t="shared" si="222"/>
        <v>3429685823.8603606</v>
      </c>
      <c r="G42" s="17">
        <f t="shared" ref="G42:M42" si="223">G35+G36+G37+G38+G40+G39</f>
        <v>3312198793.1757212</v>
      </c>
      <c r="H42" s="17">
        <f t="shared" si="223"/>
        <v>2999825396.3132253</v>
      </c>
      <c r="I42" s="17">
        <f t="shared" si="223"/>
        <v>2586184312.9399199</v>
      </c>
      <c r="J42" s="17">
        <f t="shared" si="223"/>
        <v>2176197533.1870971</v>
      </c>
      <c r="K42" s="17">
        <f t="shared" si="223"/>
        <v>1853078914.426667</v>
      </c>
      <c r="L42" s="17">
        <f t="shared" si="223"/>
        <v>1939577845.9526453</v>
      </c>
      <c r="M42" s="17">
        <f t="shared" si="223"/>
        <v>1723520063.8685806</v>
      </c>
      <c r="N42" s="17">
        <f t="shared" ref="N42" si="224">N35+N36+N37+N38+N40+N39</f>
        <v>1904591517.4066</v>
      </c>
      <c r="O42" s="17"/>
      <c r="P42" s="79">
        <f t="shared" ref="P42" si="225">P35+P36+P37+P38+P40+P39</f>
        <v>2262055332.1096773</v>
      </c>
      <c r="Q42" s="17"/>
      <c r="R42" s="89">
        <f t="shared" ref="R42" si="226">R35+R36+R37+R38+R40+R39</f>
        <v>2873973524.2066665</v>
      </c>
      <c r="S42" s="17"/>
      <c r="T42" s="17">
        <f t="shared" ref="T42" si="227">T35+T36+T37+T38+T40+T39</f>
        <v>3237889969.3461294</v>
      </c>
      <c r="U42" s="17"/>
      <c r="V42" s="17">
        <f t="shared" ref="V42:AN42" si="228">V35+V36+V37+V38+V40+V39</f>
        <v>3535861423.3074193</v>
      </c>
      <c r="W42" s="17"/>
      <c r="X42" s="17">
        <f t="shared" ref="X42" si="229">X35+X36+X37+X38+X40+X39</f>
        <v>3528490278.4303575</v>
      </c>
      <c r="Y42" s="17"/>
      <c r="Z42" s="17">
        <f t="shared" ref="Z42" si="230">Z35+Z36+Z37+Z38+Z40+Z39</f>
        <v>3083443268.1854839</v>
      </c>
      <c r="AA42" s="17"/>
      <c r="AB42" s="17">
        <f t="shared" ref="AB42" si="231">AB35+AB36+AB37+AB38+AB40+AB39</f>
        <v>2349290441.3633332</v>
      </c>
      <c r="AC42" s="17"/>
      <c r="AD42" s="17">
        <f t="shared" ref="AD42" si="232">AD35+AD36+AD37+AD38+AD40+AD39</f>
        <v>1951262348.5903227</v>
      </c>
      <c r="AE42" s="17"/>
      <c r="AF42" s="17">
        <f t="shared" ref="AF42" si="233">AF35+AF36+AF37+AF38+AF40+AF39</f>
        <v>1841656331.0833335</v>
      </c>
      <c r="AG42" s="17"/>
      <c r="AH42" s="17">
        <f t="shared" ref="AH42" si="234">AH35+AH36+AH37+AH38+AH40+AH39</f>
        <v>1746357355.0032258</v>
      </c>
      <c r="AI42" s="17"/>
      <c r="AJ42" s="17">
        <f t="shared" ref="AJ42" si="235">AJ35+AJ36+AJ37+AJ38+AJ40+AJ39</f>
        <v>1759461258.8774192</v>
      </c>
      <c r="AK42" s="17"/>
      <c r="AL42" s="17">
        <f t="shared" ref="AL42" si="236">AL35+AL36+AL37+AL38+AL40+AL39</f>
        <v>1910100142.6899998</v>
      </c>
      <c r="AM42" s="17"/>
      <c r="AN42" s="79">
        <f t="shared" si="228"/>
        <v>2345916504.4669948</v>
      </c>
      <c r="AO42" s="79"/>
      <c r="AP42" s="89">
        <f t="shared" ref="AP42" si="237">AP35+AP36+AP37+AP38+AP40+AP39</f>
        <v>2987769815.3363676</v>
      </c>
      <c r="AQ42" s="17"/>
      <c r="AR42" s="17">
        <f t="shared" ref="AR42" si="238">AR35+AR36+AR37+AR38+AR40+AR39</f>
        <v>3367349561.7909141</v>
      </c>
      <c r="AS42" s="17"/>
      <c r="AT42" s="62">
        <f t="shared" ref="AT42:CU42" si="239">AT35+AT36+AT37+AT38+AT40+AT39</f>
        <v>3679335750.2087264</v>
      </c>
      <c r="AU42" s="107"/>
      <c r="AV42" s="62">
        <f t="shared" ref="AV42" si="240">AV35+AV36+AV37+AV38+AV40+AV39</f>
        <v>3672164595.4259586</v>
      </c>
      <c r="AW42" s="107"/>
      <c r="AX42" s="62">
        <f t="shared" ref="AX42" si="241">AX35+AX36+AX37+AX38+AX40+AX39</f>
        <v>3204009964.6334848</v>
      </c>
      <c r="AY42" s="107"/>
      <c r="AZ42" s="62">
        <f t="shared" ref="AZ42" si="242">AZ35+AZ36+AZ37+AZ38+AZ40+AZ39</f>
        <v>2443504022.6045384</v>
      </c>
      <c r="BA42" s="107"/>
      <c r="BB42" s="62">
        <f t="shared" ref="BB42" si="243">BB35+BB36+BB37+BB38+BB40+BB39</f>
        <v>2031103411.7349498</v>
      </c>
      <c r="BC42" s="107"/>
      <c r="BD42" s="62">
        <f t="shared" ref="BD42" si="244">BD35+BD36+BD37+BD38+BD40+BD39</f>
        <v>1907630255.6305215</v>
      </c>
      <c r="BE42" s="107"/>
      <c r="BF42" s="62">
        <f t="shared" ref="BF42" si="245">BF35+BF36+BF37+BF38+BF40+BF39</f>
        <v>1805119416.2173409</v>
      </c>
      <c r="BG42" s="107"/>
      <c r="BH42" s="62">
        <f t="shared" ref="BH42" si="246">BH35+BH36+BH37+BH38+BH40+BH39</f>
        <v>1821625383.3361988</v>
      </c>
      <c r="BI42" s="107"/>
      <c r="BJ42" s="62">
        <f t="shared" ref="BJ42" si="247">BJ35+BJ36+BJ37+BJ38+BJ40+BJ39</f>
        <v>1983804573.2566369</v>
      </c>
      <c r="BK42" s="27">
        <f t="shared" si="239"/>
        <v>4162855626</v>
      </c>
      <c r="BL42" s="62">
        <f t="shared" si="239"/>
        <v>4162855626</v>
      </c>
      <c r="BM42" s="17">
        <f t="shared" si="239"/>
        <v>4162855626</v>
      </c>
      <c r="BN42" s="62">
        <f t="shared" si="239"/>
        <v>4945247959</v>
      </c>
      <c r="BO42" s="62">
        <f t="shared" ref="BO42:BV42" si="248">BO35+BO36+BO37+BO38+BO40+BO39</f>
        <v>4945247959</v>
      </c>
      <c r="BP42" s="62">
        <f t="shared" si="248"/>
        <v>4945247959</v>
      </c>
      <c r="BQ42" s="62">
        <f t="shared" si="248"/>
        <v>1663676958</v>
      </c>
      <c r="BR42" s="62">
        <f t="shared" si="248"/>
        <v>1663676958</v>
      </c>
      <c r="BS42" s="62">
        <f t="shared" si="248"/>
        <v>1663676958</v>
      </c>
      <c r="BT42" s="62">
        <f t="shared" si="248"/>
        <v>1664176289</v>
      </c>
      <c r="BU42" s="62">
        <f t="shared" si="248"/>
        <v>1664176289</v>
      </c>
      <c r="BV42" s="58">
        <f t="shared" si="248"/>
        <v>1664176289</v>
      </c>
      <c r="BW42" s="27">
        <f t="shared" si="239"/>
        <v>0</v>
      </c>
      <c r="BX42" s="17">
        <f t="shared" si="239"/>
        <v>0</v>
      </c>
      <c r="BY42" s="17">
        <f t="shared" si="239"/>
        <v>0</v>
      </c>
      <c r="BZ42" s="17">
        <f t="shared" ref="BZ42:CH42" si="249">BZ35+BZ36+BZ37+BZ38+BZ40+BZ39</f>
        <v>0</v>
      </c>
      <c r="CA42" s="17">
        <f t="shared" si="249"/>
        <v>0</v>
      </c>
      <c r="CB42" s="17">
        <f t="shared" si="249"/>
        <v>0</v>
      </c>
      <c r="CC42" s="17">
        <f t="shared" si="249"/>
        <v>0</v>
      </c>
      <c r="CD42" s="17">
        <f t="shared" si="249"/>
        <v>0</v>
      </c>
      <c r="CE42" s="17">
        <f t="shared" si="249"/>
        <v>0</v>
      </c>
      <c r="CF42" s="17">
        <f t="shared" si="249"/>
        <v>0</v>
      </c>
      <c r="CG42" s="17">
        <f t="shared" si="249"/>
        <v>0</v>
      </c>
      <c r="CH42" s="58">
        <f t="shared" si="249"/>
        <v>0</v>
      </c>
      <c r="CI42" s="61">
        <f t="shared" si="239"/>
        <v>5120499287.8771935</v>
      </c>
      <c r="CJ42" s="17">
        <f t="shared" si="239"/>
        <v>5450556204.1585522</v>
      </c>
      <c r="CK42" s="17">
        <f t="shared" si="239"/>
        <v>5705640046.5664291</v>
      </c>
      <c r="CL42" s="89">
        <f t="shared" si="239"/>
        <v>6445103348.389802</v>
      </c>
      <c r="CM42" s="89">
        <f t="shared" ref="CM42:CT42" si="250">CM35+CM36+CM37+CM38+CM40+CM39</f>
        <v>6327347737.2409687</v>
      </c>
      <c r="CN42" s="89">
        <f t="shared" si="250"/>
        <v>6035821186.7927923</v>
      </c>
      <c r="CO42" s="89">
        <f t="shared" si="250"/>
        <v>3905186362.3353648</v>
      </c>
      <c r="CP42" s="89">
        <f t="shared" si="250"/>
        <v>3557154230.5807066</v>
      </c>
      <c r="CQ42" s="89">
        <f t="shared" si="250"/>
        <v>3435386457.0417347</v>
      </c>
      <c r="CR42" s="89">
        <f t="shared" si="250"/>
        <v>3368472837.7919984</v>
      </c>
      <c r="CS42" s="89">
        <f t="shared" si="250"/>
        <v>3359639867.1374321</v>
      </c>
      <c r="CT42" s="89">
        <f t="shared" si="250"/>
        <v>3460865405.31181</v>
      </c>
      <c r="CU42" s="68">
        <f t="shared" si="239"/>
        <v>4674213217.7188978</v>
      </c>
      <c r="CW42" s="68">
        <f t="shared" ref="CW42" si="251">CW35+CW36+CW37+CW38+CW40+CW39</f>
        <v>4674213217.7188978</v>
      </c>
    </row>
    <row r="43" spans="1:101" ht="18" customHeight="1" x14ac:dyDescent="0.35">
      <c r="C43" s="84"/>
      <c r="D43" s="84"/>
      <c r="E43" s="84"/>
      <c r="F43" s="84"/>
      <c r="G43" s="84"/>
      <c r="H43" s="84"/>
      <c r="I43" s="84"/>
      <c r="J43" s="84"/>
      <c r="K43" s="84"/>
      <c r="L43" s="84"/>
      <c r="M43" s="84"/>
      <c r="N43" s="84"/>
    </row>
    <row r="44" spans="1:101" ht="18" customHeight="1" x14ac:dyDescent="0.35">
      <c r="C44" s="97"/>
      <c r="D44" s="97"/>
      <c r="E44" s="97"/>
      <c r="F44" s="97"/>
      <c r="G44" s="97"/>
      <c r="H44" s="97"/>
      <c r="I44" s="97"/>
      <c r="J44" s="97"/>
      <c r="K44" s="97"/>
      <c r="L44" s="97"/>
      <c r="M44" s="97"/>
      <c r="N44" s="97"/>
      <c r="P44" s="78"/>
      <c r="R44" s="78"/>
      <c r="T44" s="78"/>
      <c r="V44" s="78"/>
      <c r="X44" s="78"/>
      <c r="Z44" s="78"/>
      <c r="AB44" s="78"/>
      <c r="AD44" s="78"/>
      <c r="AF44" s="78"/>
      <c r="AH44" s="78"/>
      <c r="AJ44" s="78"/>
      <c r="AL44" s="78"/>
    </row>
    <row r="45" spans="1:101" ht="18" customHeight="1" x14ac:dyDescent="0.35">
      <c r="C45" s="118"/>
      <c r="P45" s="97"/>
      <c r="R45" s="97"/>
      <c r="T45" s="97"/>
      <c r="V45" s="97"/>
      <c r="X45" s="97"/>
      <c r="Z45" s="97"/>
      <c r="AB45" s="97"/>
      <c r="AD45" s="97"/>
      <c r="AF45" s="97"/>
      <c r="AH45" s="97"/>
      <c r="AJ45" s="97"/>
      <c r="AL45" s="97"/>
    </row>
    <row r="46" spans="1:101" ht="18" customHeight="1" x14ac:dyDescent="0.35">
      <c r="C46" s="84"/>
      <c r="D46" s="84"/>
      <c r="E46" s="84"/>
      <c r="F46" s="84"/>
      <c r="G46" s="84"/>
      <c r="H46" s="84"/>
      <c r="I46" s="84"/>
      <c r="J46" s="84"/>
      <c r="K46" s="84"/>
      <c r="L46" s="84"/>
      <c r="M46" s="84"/>
      <c r="N46" s="84"/>
      <c r="P46" s="97"/>
      <c r="R46" s="97"/>
      <c r="T46" s="97"/>
      <c r="V46" s="97"/>
      <c r="X46" s="97"/>
      <c r="Z46" s="97"/>
      <c r="AB46" s="97"/>
      <c r="AD46" s="97"/>
      <c r="AF46" s="97"/>
      <c r="AH46" s="97"/>
      <c r="AJ46" s="97"/>
      <c r="AL46" s="97"/>
    </row>
    <row r="47" spans="1:101" ht="18" customHeight="1" x14ac:dyDescent="0.35">
      <c r="C47" s="97"/>
      <c r="P47" s="119"/>
    </row>
    <row r="48" spans="1:101" ht="18" customHeight="1" x14ac:dyDescent="0.35">
      <c r="C48" s="97"/>
      <c r="D48" s="84"/>
      <c r="P48" s="119"/>
    </row>
    <row r="49" spans="3:17" ht="18" customHeight="1" x14ac:dyDescent="0.35">
      <c r="C49" s="118"/>
      <c r="P49" s="119"/>
    </row>
    <row r="50" spans="3:17" ht="18" customHeight="1" x14ac:dyDescent="0.35">
      <c r="D50" s="120"/>
      <c r="Q50" s="119"/>
    </row>
    <row r="51" spans="3:17" ht="18" customHeight="1" x14ac:dyDescent="0.35">
      <c r="Q51" s="119"/>
    </row>
    <row r="52" spans="3:17" ht="18" customHeight="1" x14ac:dyDescent="0.35">
      <c r="Q52" s="119"/>
    </row>
    <row r="53" spans="3:17" ht="18" customHeight="1" x14ac:dyDescent="0.35">
      <c r="Q53" s="119"/>
    </row>
  </sheetData>
  <mergeCells count="18">
    <mergeCell ref="O1:AL1"/>
    <mergeCell ref="O33:AL33"/>
    <mergeCell ref="BW1:CH1"/>
    <mergeCell ref="A1:A2"/>
    <mergeCell ref="B1:B2"/>
    <mergeCell ref="A33:A34"/>
    <mergeCell ref="B33:B34"/>
    <mergeCell ref="C1:N1"/>
    <mergeCell ref="C33:M33"/>
    <mergeCell ref="CW1:CW2"/>
    <mergeCell ref="BW33:CH33"/>
    <mergeCell ref="CW33:CW34"/>
    <mergeCell ref="AM1:BJ1"/>
    <mergeCell ref="AM33:BJ33"/>
    <mergeCell ref="BK1:BV1"/>
    <mergeCell ref="BK33:BV33"/>
    <mergeCell ref="CI33:CT33"/>
    <mergeCell ref="CI1:CT1"/>
  </mergeCells>
  <pageMargins left="0.7" right="0.7" top="0.75" bottom="0.75" header="0.3" footer="0.3"/>
  <pageSetup orientation="portrait" r:id="rId1"/>
  <ignoredErrors>
    <ignoredError sqref="AT3:AT29 CU35:CU42 AM35:AT42 C35:V42 V3 P3:P5 V4:V5 P14:P17 P19:P29 C31:T31 CI35:CL42 CI4:CK29 CI3:CK3 CL4:CL29 CL3:CM3 CM9:CM29 CU31 CU3:CU29 R3:R5 R14:R17 R19:R29 T3:T5 T14:T17 T19:T29 V19:V29 CV35:CW42 CV31:CW31" evalError="1"/>
    <ignoredError sqref="AR3:AR29 AP3:AP29 P13 P18 AN17 AN18:AN29 AN3:AN16 P6 P7 P8 P9 P10 P11 P12 V17 V16 V15 V14 V18 V6:V13 AX3 AZ3 BJ3 AX4:AX29 AZ4:AZ29 BJ4:BJ29 BH4:BH29 BF4:BF29 BD4:BD29 BB4:BB29 BH3 BF3 BD3 BB3 AV3 AV4:AV29 R13 R18 R6 R7 R8 R9 R10 R11 R12 T13 T18 T6 T7 T8 T9 T10 T11 T12" evalError="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8CF21-C62D-43C4-BD0A-50D8B1C1F584}">
  <dimension ref="A1:CW53"/>
  <sheetViews>
    <sheetView zoomScale="75" zoomScaleNormal="75" workbookViewId="0">
      <selection activeCell="A32" sqref="A32"/>
    </sheetView>
  </sheetViews>
  <sheetFormatPr defaultColWidth="8.7265625" defaultRowHeight="14.5" x14ac:dyDescent="0.35"/>
  <cols>
    <col min="1" max="2" width="25.54296875" style="1" customWidth="1"/>
    <col min="3" max="3" width="16.453125" style="1" bestFit="1" customWidth="1"/>
    <col min="4" max="4" width="19.7265625" style="1" bestFit="1" customWidth="1"/>
    <col min="5" max="5" width="15.54296875" style="1" customWidth="1"/>
    <col min="6" max="6" width="16.453125" style="1" bestFit="1" customWidth="1"/>
    <col min="7" max="15" width="15.54296875" style="1" customWidth="1"/>
    <col min="16" max="17" width="16.90625" style="1" bestFit="1" customWidth="1"/>
    <col min="18" max="21" width="15.54296875" style="1" customWidth="1"/>
    <col min="22" max="22" width="16.90625" style="1" bestFit="1" customWidth="1"/>
    <col min="23" max="99" width="15.54296875" style="1" customWidth="1"/>
    <col min="100" max="100" width="8.7265625" style="1"/>
    <col min="101" max="101" width="15.54296875" style="1" customWidth="1"/>
    <col min="102" max="16384" width="8.7265625" style="1"/>
  </cols>
  <sheetData>
    <row r="1" spans="1:101" ht="29" customHeight="1" x14ac:dyDescent="0.35">
      <c r="A1" s="369" t="s">
        <v>0</v>
      </c>
      <c r="B1" s="371" t="s">
        <v>1</v>
      </c>
      <c r="C1" s="357" t="s">
        <v>20</v>
      </c>
      <c r="D1" s="358"/>
      <c r="E1" s="358"/>
      <c r="F1" s="358"/>
      <c r="G1" s="358"/>
      <c r="H1" s="358"/>
      <c r="I1" s="358"/>
      <c r="J1" s="358"/>
      <c r="K1" s="358"/>
      <c r="L1" s="358"/>
      <c r="M1" s="358"/>
      <c r="N1" s="359"/>
      <c r="O1" s="360" t="s">
        <v>12</v>
      </c>
      <c r="P1" s="361"/>
      <c r="Q1" s="361"/>
      <c r="R1" s="361"/>
      <c r="S1" s="361"/>
      <c r="T1" s="361"/>
      <c r="U1" s="361"/>
      <c r="V1" s="361"/>
      <c r="W1" s="361"/>
      <c r="X1" s="361"/>
      <c r="Y1" s="361"/>
      <c r="Z1" s="361"/>
      <c r="AA1" s="361"/>
      <c r="AB1" s="361"/>
      <c r="AC1" s="361"/>
      <c r="AD1" s="361"/>
      <c r="AE1" s="361"/>
      <c r="AF1" s="361"/>
      <c r="AG1" s="361"/>
      <c r="AH1" s="361"/>
      <c r="AI1" s="361"/>
      <c r="AJ1" s="361"/>
      <c r="AK1" s="361"/>
      <c r="AL1" s="362"/>
      <c r="AM1" s="357" t="s">
        <v>13</v>
      </c>
      <c r="AN1" s="358"/>
      <c r="AO1" s="358"/>
      <c r="AP1" s="358"/>
      <c r="AQ1" s="358"/>
      <c r="AR1" s="358"/>
      <c r="AS1" s="358"/>
      <c r="AT1" s="358"/>
      <c r="AU1" s="358"/>
      <c r="AV1" s="358"/>
      <c r="AW1" s="358"/>
      <c r="AX1" s="358"/>
      <c r="AY1" s="358"/>
      <c r="AZ1" s="358"/>
      <c r="BA1" s="358"/>
      <c r="BB1" s="358"/>
      <c r="BC1" s="358"/>
      <c r="BD1" s="358"/>
      <c r="BE1" s="358"/>
      <c r="BF1" s="358"/>
      <c r="BG1" s="358"/>
      <c r="BH1" s="358"/>
      <c r="BI1" s="358"/>
      <c r="BJ1" s="359"/>
      <c r="BK1" s="360" t="s">
        <v>21</v>
      </c>
      <c r="BL1" s="361"/>
      <c r="BM1" s="361"/>
      <c r="BN1" s="361"/>
      <c r="BO1" s="361"/>
      <c r="BP1" s="361"/>
      <c r="BQ1" s="361"/>
      <c r="BR1" s="361"/>
      <c r="BS1" s="361"/>
      <c r="BT1" s="361"/>
      <c r="BU1" s="361"/>
      <c r="BV1" s="362"/>
      <c r="BW1" s="357" t="s">
        <v>15</v>
      </c>
      <c r="BX1" s="358"/>
      <c r="BY1" s="358"/>
      <c r="BZ1" s="358"/>
      <c r="CA1" s="358"/>
      <c r="CB1" s="358"/>
      <c r="CC1" s="358"/>
      <c r="CD1" s="358"/>
      <c r="CE1" s="358"/>
      <c r="CF1" s="358"/>
      <c r="CG1" s="358"/>
      <c r="CH1" s="359"/>
      <c r="CI1" s="366" t="s">
        <v>16</v>
      </c>
      <c r="CJ1" s="367"/>
      <c r="CK1" s="367"/>
      <c r="CL1" s="367"/>
      <c r="CM1" s="367"/>
      <c r="CN1" s="367"/>
      <c r="CO1" s="367"/>
      <c r="CP1" s="367"/>
      <c r="CQ1" s="367"/>
      <c r="CR1" s="367"/>
      <c r="CS1" s="367"/>
      <c r="CT1" s="368"/>
      <c r="CU1" s="53" t="s">
        <v>16</v>
      </c>
      <c r="CW1" s="355" t="s">
        <v>18</v>
      </c>
    </row>
    <row r="2" spans="1:101" ht="15" thickBot="1" x14ac:dyDescent="0.4">
      <c r="A2" s="370"/>
      <c r="B2" s="372"/>
      <c r="C2" s="30" t="s">
        <v>26</v>
      </c>
      <c r="D2" s="31" t="s">
        <v>27</v>
      </c>
      <c r="E2" s="31" t="s">
        <v>28</v>
      </c>
      <c r="F2" s="38" t="s">
        <v>22</v>
      </c>
      <c r="G2" s="38" t="s">
        <v>23</v>
      </c>
      <c r="H2" s="38" t="s">
        <v>24</v>
      </c>
      <c r="I2" s="38" t="s">
        <v>25</v>
      </c>
      <c r="J2" s="38" t="s">
        <v>29</v>
      </c>
      <c r="K2" s="38" t="s">
        <v>30</v>
      </c>
      <c r="L2" s="38" t="s">
        <v>31</v>
      </c>
      <c r="M2" s="38" t="s">
        <v>32</v>
      </c>
      <c r="N2" s="32" t="s">
        <v>33</v>
      </c>
      <c r="O2" s="36" t="s">
        <v>26</v>
      </c>
      <c r="P2" s="37"/>
      <c r="Q2" s="37" t="s">
        <v>27</v>
      </c>
      <c r="R2" s="41"/>
      <c r="S2" s="37" t="s">
        <v>28</v>
      </c>
      <c r="T2" s="37"/>
      <c r="U2" s="37" t="s">
        <v>22</v>
      </c>
      <c r="V2" s="41"/>
      <c r="W2" s="41" t="s">
        <v>23</v>
      </c>
      <c r="X2" s="41"/>
      <c r="Y2" s="41" t="s">
        <v>24</v>
      </c>
      <c r="Z2" s="41"/>
      <c r="AA2" s="41" t="s">
        <v>25</v>
      </c>
      <c r="AB2" s="41"/>
      <c r="AC2" s="41" t="s">
        <v>29</v>
      </c>
      <c r="AD2" s="41"/>
      <c r="AE2" s="41" t="s">
        <v>30</v>
      </c>
      <c r="AF2" s="41"/>
      <c r="AG2" s="41" t="s">
        <v>31</v>
      </c>
      <c r="AH2" s="41"/>
      <c r="AI2" s="41" t="s">
        <v>32</v>
      </c>
      <c r="AJ2" s="41"/>
      <c r="AK2" s="41" t="s">
        <v>33</v>
      </c>
      <c r="AL2" s="49"/>
      <c r="AM2" s="30" t="s">
        <v>26</v>
      </c>
      <c r="AN2" s="31"/>
      <c r="AO2" s="31" t="s">
        <v>27</v>
      </c>
      <c r="AP2" s="38"/>
      <c r="AQ2" s="31" t="s">
        <v>28</v>
      </c>
      <c r="AR2" s="31"/>
      <c r="AS2" s="31" t="s">
        <v>22</v>
      </c>
      <c r="AT2" s="38"/>
      <c r="AU2" s="38" t="s">
        <v>23</v>
      </c>
      <c r="AV2" s="38"/>
      <c r="AW2" s="38" t="s">
        <v>24</v>
      </c>
      <c r="AX2" s="38"/>
      <c r="AY2" s="38" t="s">
        <v>25</v>
      </c>
      <c r="AZ2" s="38"/>
      <c r="BA2" s="38" t="s">
        <v>29</v>
      </c>
      <c r="BB2" s="38"/>
      <c r="BC2" s="38" t="s">
        <v>30</v>
      </c>
      <c r="BD2" s="38"/>
      <c r="BE2" s="38" t="s">
        <v>31</v>
      </c>
      <c r="BF2" s="38"/>
      <c r="BG2" s="38" t="s">
        <v>32</v>
      </c>
      <c r="BH2" s="38"/>
      <c r="BI2" s="38" t="s">
        <v>33</v>
      </c>
      <c r="BJ2" s="32"/>
      <c r="BK2" s="36" t="s">
        <v>26</v>
      </c>
      <c r="BL2" s="37" t="s">
        <v>27</v>
      </c>
      <c r="BM2" s="37" t="s">
        <v>28</v>
      </c>
      <c r="BN2" s="41" t="s">
        <v>22</v>
      </c>
      <c r="BO2" s="41" t="s">
        <v>23</v>
      </c>
      <c r="BP2" s="41" t="s">
        <v>24</v>
      </c>
      <c r="BQ2" s="41" t="s">
        <v>25</v>
      </c>
      <c r="BR2" s="41" t="s">
        <v>29</v>
      </c>
      <c r="BS2" s="41" t="s">
        <v>30</v>
      </c>
      <c r="BT2" s="41" t="s">
        <v>31</v>
      </c>
      <c r="BU2" s="41" t="s">
        <v>32</v>
      </c>
      <c r="BV2" s="49" t="s">
        <v>33</v>
      </c>
      <c r="BW2" s="30" t="s">
        <v>26</v>
      </c>
      <c r="BX2" s="31" t="s">
        <v>27</v>
      </c>
      <c r="BY2" s="31" t="s">
        <v>28</v>
      </c>
      <c r="BZ2" s="38" t="s">
        <v>22</v>
      </c>
      <c r="CA2" s="38" t="s">
        <v>23</v>
      </c>
      <c r="CB2" s="38" t="s">
        <v>24</v>
      </c>
      <c r="CC2" s="38" t="s">
        <v>25</v>
      </c>
      <c r="CD2" s="38" t="s">
        <v>29</v>
      </c>
      <c r="CE2" s="38" t="s">
        <v>30</v>
      </c>
      <c r="CF2" s="38" t="s">
        <v>31</v>
      </c>
      <c r="CG2" s="38" t="s">
        <v>32</v>
      </c>
      <c r="CH2" s="32" t="s">
        <v>33</v>
      </c>
      <c r="CI2" s="50" t="s">
        <v>26</v>
      </c>
      <c r="CJ2" s="39" t="s">
        <v>27</v>
      </c>
      <c r="CK2" s="39" t="s">
        <v>28</v>
      </c>
      <c r="CL2" s="66" t="s">
        <v>22</v>
      </c>
      <c r="CM2" s="66" t="s">
        <v>23</v>
      </c>
      <c r="CN2" s="66" t="s">
        <v>24</v>
      </c>
      <c r="CO2" s="66" t="s">
        <v>25</v>
      </c>
      <c r="CP2" s="66" t="s">
        <v>29</v>
      </c>
      <c r="CQ2" s="66" t="s">
        <v>30</v>
      </c>
      <c r="CR2" s="66" t="s">
        <v>31</v>
      </c>
      <c r="CS2" s="66" t="s">
        <v>32</v>
      </c>
      <c r="CT2" s="52" t="s">
        <v>33</v>
      </c>
      <c r="CU2" s="54" t="s">
        <v>17</v>
      </c>
      <c r="CW2" s="356"/>
    </row>
    <row r="3" spans="1:101" ht="18" customHeight="1" x14ac:dyDescent="0.35">
      <c r="A3" s="123">
        <v>1</v>
      </c>
      <c r="B3" s="124" t="s">
        <v>3</v>
      </c>
      <c r="C3" s="10">
        <v>0</v>
      </c>
      <c r="D3" s="3">
        <v>0</v>
      </c>
      <c r="E3" s="28">
        <v>0</v>
      </c>
      <c r="F3" s="98">
        <v>0</v>
      </c>
      <c r="G3" s="3">
        <v>0</v>
      </c>
      <c r="H3" s="3">
        <v>0</v>
      </c>
      <c r="I3" s="28">
        <v>0</v>
      </c>
      <c r="J3" s="98">
        <v>0</v>
      </c>
      <c r="K3" s="3">
        <v>0</v>
      </c>
      <c r="L3" s="3">
        <v>0</v>
      </c>
      <c r="M3" s="28">
        <v>0</v>
      </c>
      <c r="N3" s="98">
        <v>0</v>
      </c>
      <c r="O3" s="90">
        <v>1</v>
      </c>
      <c r="P3" s="80">
        <f>C3*O3</f>
        <v>0</v>
      </c>
      <c r="Q3" s="69">
        <v>1</v>
      </c>
      <c r="R3" s="81">
        <f>D3*Q3</f>
        <v>0</v>
      </c>
      <c r="S3" s="69">
        <v>1</v>
      </c>
      <c r="T3" s="28">
        <f>E3*S3</f>
        <v>0</v>
      </c>
      <c r="U3" s="69">
        <v>1</v>
      </c>
      <c r="V3" s="104">
        <f>F3*U3</f>
        <v>0</v>
      </c>
      <c r="W3" s="69">
        <v>1</v>
      </c>
      <c r="X3" s="104">
        <f>G3*W3</f>
        <v>0</v>
      </c>
      <c r="Y3" s="69">
        <v>1</v>
      </c>
      <c r="Z3" s="104">
        <f>H3*Y3</f>
        <v>0</v>
      </c>
      <c r="AA3" s="69">
        <v>1</v>
      </c>
      <c r="AB3" s="104">
        <f>I3*AA3</f>
        <v>0</v>
      </c>
      <c r="AC3" s="69">
        <v>1</v>
      </c>
      <c r="AD3" s="104">
        <f>J3*AC3</f>
        <v>0</v>
      </c>
      <c r="AE3" s="69">
        <v>1</v>
      </c>
      <c r="AF3" s="104">
        <f>K3*AE3</f>
        <v>0</v>
      </c>
      <c r="AG3" s="69">
        <v>1</v>
      </c>
      <c r="AH3" s="104">
        <f>L3*AG3</f>
        <v>0</v>
      </c>
      <c r="AI3" s="69">
        <v>1</v>
      </c>
      <c r="AJ3" s="104">
        <f>M3*AI3</f>
        <v>0</v>
      </c>
      <c r="AK3" s="69">
        <v>1</v>
      </c>
      <c r="AL3" s="42">
        <f>N3*AK3</f>
        <v>0</v>
      </c>
      <c r="AM3" s="90">
        <v>1.087192633887214</v>
      </c>
      <c r="AN3" s="80">
        <f>P3*AM3</f>
        <v>0</v>
      </c>
      <c r="AO3" s="69">
        <v>1.087192633887214</v>
      </c>
      <c r="AP3" s="81">
        <f>R3*AO3</f>
        <v>0</v>
      </c>
      <c r="AQ3" s="69">
        <v>1.087192633887214</v>
      </c>
      <c r="AR3" s="28">
        <f>T3*AQ3</f>
        <v>0</v>
      </c>
      <c r="AS3" s="69">
        <v>1.087192633887214</v>
      </c>
      <c r="AT3" s="86">
        <f>V3*AS3</f>
        <v>0</v>
      </c>
      <c r="AU3" s="69">
        <v>1.087192633887214</v>
      </c>
      <c r="AV3" s="81">
        <f t="shared" ref="AV3:AV29" si="0">X3*AU3</f>
        <v>0</v>
      </c>
      <c r="AW3" s="69">
        <v>1.087192633887214</v>
      </c>
      <c r="AX3" s="28">
        <f t="shared" ref="AX3:AX29" si="1">Z3*AW3</f>
        <v>0</v>
      </c>
      <c r="AY3" s="69">
        <v>1.087192633887214</v>
      </c>
      <c r="AZ3" s="86">
        <f t="shared" ref="AZ3:AZ29" si="2">AB3*AY3</f>
        <v>0</v>
      </c>
      <c r="BA3" s="69">
        <v>1.087192633887214</v>
      </c>
      <c r="BB3" s="81">
        <f t="shared" ref="BB3:BB29" si="3">AD3*BA3</f>
        <v>0</v>
      </c>
      <c r="BC3" s="69">
        <v>1.087192633887214</v>
      </c>
      <c r="BD3" s="28">
        <f t="shared" ref="BD3:BD29" si="4">AF3*BC3</f>
        <v>0</v>
      </c>
      <c r="BE3" s="69">
        <v>1.087192633887214</v>
      </c>
      <c r="BF3" s="86">
        <f t="shared" ref="BF3:BF29" si="5">AH3*BE3</f>
        <v>0</v>
      </c>
      <c r="BG3" s="69">
        <v>1.087192633887214</v>
      </c>
      <c r="BH3" s="81">
        <f t="shared" ref="BH3:BJ29" si="6">AJ3*BG3</f>
        <v>0</v>
      </c>
      <c r="BI3" s="69">
        <v>1.087192633887214</v>
      </c>
      <c r="BJ3" s="81">
        <f t="shared" si="6"/>
        <v>0</v>
      </c>
      <c r="BK3" s="34">
        <v>0</v>
      </c>
      <c r="BL3" s="33">
        <v>0</v>
      </c>
      <c r="BM3" s="33">
        <v>0</v>
      </c>
      <c r="BN3" s="109">
        <v>0</v>
      </c>
      <c r="BO3" s="109">
        <v>0</v>
      </c>
      <c r="BP3" s="109">
        <v>0</v>
      </c>
      <c r="BQ3" s="109">
        <v>0</v>
      </c>
      <c r="BR3" s="109">
        <v>0</v>
      </c>
      <c r="BS3" s="109">
        <v>0</v>
      </c>
      <c r="BT3" s="109">
        <v>0</v>
      </c>
      <c r="BU3" s="109">
        <v>0</v>
      </c>
      <c r="BV3" s="59">
        <v>0</v>
      </c>
      <c r="BW3" s="34">
        <v>0</v>
      </c>
      <c r="BX3" s="33">
        <v>0</v>
      </c>
      <c r="BY3" s="33">
        <v>0</v>
      </c>
      <c r="BZ3" s="33">
        <v>0</v>
      </c>
      <c r="CA3" s="33">
        <v>0</v>
      </c>
      <c r="CB3" s="33">
        <v>0</v>
      </c>
      <c r="CC3" s="33">
        <v>0</v>
      </c>
      <c r="CD3" s="33">
        <v>0</v>
      </c>
      <c r="CE3" s="33">
        <v>0</v>
      </c>
      <c r="CF3" s="33">
        <v>0</v>
      </c>
      <c r="CG3" s="33">
        <v>0</v>
      </c>
      <c r="CH3" s="59">
        <v>0</v>
      </c>
      <c r="CI3" s="34">
        <f t="shared" ref="CI3:CI29" si="7">MAX(AN3,BK3,BW3)</f>
        <v>0</v>
      </c>
      <c r="CJ3" s="33">
        <f t="shared" ref="CJ3:CJ29" si="8">MAX(AP3,BL3,BX3)</f>
        <v>0</v>
      </c>
      <c r="CK3" s="33">
        <f t="shared" ref="CK3:CK29" si="9">MAX(AR3,BM3,BY3)</f>
        <v>0</v>
      </c>
      <c r="CL3" s="113">
        <f t="shared" ref="CL3:CL29" si="10">MAX(AT3,BN3,BZ3)</f>
        <v>0</v>
      </c>
      <c r="CM3" s="112">
        <f t="shared" ref="CM3:CM29" si="11">MAX(AV3,BO3,CA3)</f>
        <v>0</v>
      </c>
      <c r="CN3" s="112">
        <f t="shared" ref="CN3:CN29" si="12">MAX(AX3,BP3,CB3)</f>
        <v>0</v>
      </c>
      <c r="CO3" s="112">
        <f t="shared" ref="CO3:CO29" si="13">MAX(AZ3,BQ3,CC3)</f>
        <v>0</v>
      </c>
      <c r="CP3" s="114">
        <f t="shared" ref="CP3:CP29" si="14">MAX(BB3,BR3,CD3)</f>
        <v>0</v>
      </c>
      <c r="CQ3" s="112">
        <f t="shared" ref="CQ3:CQ29" si="15">MAX(BD3,BS3,CE3)</f>
        <v>0</v>
      </c>
      <c r="CR3" s="33">
        <f t="shared" ref="CR3:CR29" si="16">MAX(BF3,BT3,CF3)</f>
        <v>0</v>
      </c>
      <c r="CS3" s="33">
        <f t="shared" ref="CS3:CS29" si="17">MAX(BH3,BU3,CG3)</f>
        <v>0</v>
      </c>
      <c r="CT3" s="115">
        <f t="shared" ref="CT3:CT29" si="18">MAX(BJ3,BV3,CH3)</f>
        <v>0</v>
      </c>
      <c r="CU3" s="85">
        <f>SUM((CI3*31)+(CJ3*30)+(CK3*31)+(CL3*31)+(CM3*28)+(CN3*31)+(CO3*30)+(CP3*31)+(CQ3*30)+(CR3*31)+(CS3*31)+(CT3*30))/365</f>
        <v>0</v>
      </c>
      <c r="CW3" s="85">
        <f>CU3</f>
        <v>0</v>
      </c>
    </row>
    <row r="4" spans="1:101" ht="18" customHeight="1" x14ac:dyDescent="0.35">
      <c r="A4" s="5">
        <v>2</v>
      </c>
      <c r="B4" s="124" t="s">
        <v>4</v>
      </c>
      <c r="C4" s="10">
        <v>36698958.573909685</v>
      </c>
      <c r="D4" s="3">
        <v>188382947.72242001</v>
      </c>
      <c r="E4" s="28">
        <v>316791529.77737421</v>
      </c>
      <c r="F4" s="98">
        <v>376868664.19584519</v>
      </c>
      <c r="G4" s="3">
        <v>289679549.16143572</v>
      </c>
      <c r="H4" s="3">
        <v>161344437.70677418</v>
      </c>
      <c r="I4" s="28">
        <v>41440015.562000006</v>
      </c>
      <c r="J4" s="98">
        <v>2322947.3548387098</v>
      </c>
      <c r="K4" s="3">
        <v>3756916.5333333332</v>
      </c>
      <c r="L4" s="3">
        <v>269952.13903225807</v>
      </c>
      <c r="M4" s="28">
        <v>2739972.9677419355</v>
      </c>
      <c r="N4" s="98">
        <v>4132491.7333333334</v>
      </c>
      <c r="O4" s="91">
        <v>0.92952434165930653</v>
      </c>
      <c r="P4" s="73">
        <f t="shared" ref="P4:P29" si="19">C4*O4</f>
        <v>34112575.307995565</v>
      </c>
      <c r="Q4" s="69">
        <v>0.95546574385968452</v>
      </c>
      <c r="R4" s="81">
        <f t="shared" ref="R4:R29" si="20">D4*Q4</f>
        <v>179993453.2760821</v>
      </c>
      <c r="S4" s="69">
        <v>1.039510244490137</v>
      </c>
      <c r="T4" s="28">
        <f t="shared" ref="T4:T29" si="21">E4*S4</f>
        <v>329308040.57128274</v>
      </c>
      <c r="U4" s="69">
        <v>1.0327047002335412</v>
      </c>
      <c r="V4" s="98">
        <f t="shared" ref="V4:V29" si="22">F4*U4</f>
        <v>389194040.8857854</v>
      </c>
      <c r="W4" s="69">
        <v>1.0695138498690548</v>
      </c>
      <c r="X4" s="98">
        <f t="shared" ref="X4:X29" si="23">G4*W4</f>
        <v>309816289.85197926</v>
      </c>
      <c r="Y4" s="69">
        <v>1.0292978513814923</v>
      </c>
      <c r="Z4" s="98">
        <f t="shared" ref="Z4:Z29" si="24">H4*Y4</f>
        <v>166071483.06393769</v>
      </c>
      <c r="AA4" s="69">
        <v>0.90443445222431984</v>
      </c>
      <c r="AB4" s="98">
        <f t="shared" ref="AB4:AB29" si="25">I4*AA4</f>
        <v>37479777.774984762</v>
      </c>
      <c r="AC4" s="69">
        <v>0.89312602715240574</v>
      </c>
      <c r="AD4" s="98">
        <f t="shared" ref="AD4:AD29" si="26">J4*AC4</f>
        <v>2074684.7423112867</v>
      </c>
      <c r="AE4" s="69">
        <v>0.99357834015899649</v>
      </c>
      <c r="AF4" s="98">
        <f t="shared" ref="AF4:AF29" si="27">K4*AE4</f>
        <v>3732790.8933052244</v>
      </c>
      <c r="AG4" s="69">
        <v>0.89809240473081087</v>
      </c>
      <c r="AH4" s="98">
        <f t="shared" ref="AH4:AH29" si="28">L4*AG4</f>
        <v>242441.96570570685</v>
      </c>
      <c r="AI4" s="69">
        <v>1.0217106607045476</v>
      </c>
      <c r="AJ4" s="98">
        <f t="shared" ref="AJ4:AJ29" si="29">M4*AI4</f>
        <v>2799459.5911842133</v>
      </c>
      <c r="AK4" s="69">
        <v>1.0030778589347833</v>
      </c>
      <c r="AL4" s="43">
        <f t="shared" ref="AL4:AL29" si="30">N4*AK4</f>
        <v>4145210.9599376917</v>
      </c>
      <c r="AM4" s="91">
        <v>1.0655114847535754</v>
      </c>
      <c r="AN4" s="73">
        <f t="shared" ref="AN4:AN29" si="31">P4*AM4</f>
        <v>36347340.765190512</v>
      </c>
      <c r="AO4" s="70">
        <v>1.0655114847535754</v>
      </c>
      <c r="AP4" s="82">
        <f t="shared" ref="AP4:AP29" si="32">R4*AO4</f>
        <v>191785091.64612153</v>
      </c>
      <c r="AQ4" s="69">
        <v>1.0655114847535754</v>
      </c>
      <c r="AR4" s="3">
        <f t="shared" ref="AR4:AR29" si="33">T4*AQ4</f>
        <v>350881499.2503981</v>
      </c>
      <c r="AS4" s="70">
        <v>1.0655114847535754</v>
      </c>
      <c r="AT4" s="87">
        <f t="shared" ref="AT4:AT29" si="34">V4*AS4</f>
        <v>414690720.36145693</v>
      </c>
      <c r="AU4" s="70">
        <v>1.0655114847535754</v>
      </c>
      <c r="AV4" s="82">
        <f t="shared" si="0"/>
        <v>330112815.00102651</v>
      </c>
      <c r="AW4" s="70">
        <v>1.0655114847535754</v>
      </c>
      <c r="AX4" s="3">
        <f t="shared" si="1"/>
        <v>176951072.49468449</v>
      </c>
      <c r="AY4" s="70">
        <v>1.0655114847535754</v>
      </c>
      <c r="AZ4" s="87">
        <f t="shared" si="2"/>
        <v>39935133.665258072</v>
      </c>
      <c r="BA4" s="70">
        <v>1.0655114847535754</v>
      </c>
      <c r="BB4" s="82">
        <f t="shared" si="3"/>
        <v>2210600.4201756879</v>
      </c>
      <c r="BC4" s="70">
        <v>1.0655114847535754</v>
      </c>
      <c r="BD4" s="3">
        <f t="shared" si="4"/>
        <v>3977331.5670002745</v>
      </c>
      <c r="BE4" s="70">
        <v>1.0655114847535754</v>
      </c>
      <c r="BF4" s="87">
        <f t="shared" si="5"/>
        <v>258324.69884566311</v>
      </c>
      <c r="BG4" s="70">
        <v>1.0655114847535754</v>
      </c>
      <c r="BH4" s="82">
        <f t="shared" si="6"/>
        <v>2982856.3455103282</v>
      </c>
      <c r="BI4" s="70">
        <v>1.0655114847535754</v>
      </c>
      <c r="BJ4" s="82">
        <f t="shared" si="6"/>
        <v>4416769.8845400037</v>
      </c>
      <c r="BK4" s="10">
        <v>0</v>
      </c>
      <c r="BL4" s="3">
        <v>0</v>
      </c>
      <c r="BM4" s="28">
        <v>0</v>
      </c>
      <c r="BN4" s="98">
        <v>0</v>
      </c>
      <c r="BO4" s="104">
        <v>0</v>
      </c>
      <c r="BP4" s="104">
        <v>0</v>
      </c>
      <c r="BQ4" s="104">
        <v>0</v>
      </c>
      <c r="BR4" s="104">
        <v>0</v>
      </c>
      <c r="BS4" s="104">
        <v>0</v>
      </c>
      <c r="BT4" s="104">
        <v>0</v>
      </c>
      <c r="BU4" s="104">
        <v>0</v>
      </c>
      <c r="BV4" s="42">
        <v>0</v>
      </c>
      <c r="BW4" s="29">
        <v>0</v>
      </c>
      <c r="BX4" s="28">
        <v>0</v>
      </c>
      <c r="BY4" s="28">
        <v>0</v>
      </c>
      <c r="BZ4" s="28">
        <v>0</v>
      </c>
      <c r="CA4" s="28">
        <v>0</v>
      </c>
      <c r="CB4" s="28">
        <v>0</v>
      </c>
      <c r="CC4" s="28">
        <v>0</v>
      </c>
      <c r="CD4" s="28">
        <v>0</v>
      </c>
      <c r="CE4" s="28">
        <v>0</v>
      </c>
      <c r="CF4" s="28">
        <v>0</v>
      </c>
      <c r="CG4" s="28">
        <v>0</v>
      </c>
      <c r="CH4" s="42">
        <v>0</v>
      </c>
      <c r="CI4" s="10">
        <f t="shared" si="7"/>
        <v>36347340.765190512</v>
      </c>
      <c r="CJ4" s="3">
        <f t="shared" si="8"/>
        <v>191785091.64612153</v>
      </c>
      <c r="CK4" s="3">
        <f t="shared" si="9"/>
        <v>350881499.2503981</v>
      </c>
      <c r="CL4" s="86">
        <f t="shared" si="10"/>
        <v>414690720.36145693</v>
      </c>
      <c r="CM4" s="3">
        <f t="shared" si="11"/>
        <v>330112815.00102651</v>
      </c>
      <c r="CN4" s="3">
        <f t="shared" si="12"/>
        <v>176951072.49468449</v>
      </c>
      <c r="CO4" s="3">
        <f t="shared" si="13"/>
        <v>39935133.665258072</v>
      </c>
      <c r="CP4" s="73">
        <f t="shared" si="14"/>
        <v>2210600.4201756879</v>
      </c>
      <c r="CQ4" s="3">
        <f t="shared" si="15"/>
        <v>3977331.5670002745</v>
      </c>
      <c r="CR4" s="28">
        <f t="shared" si="16"/>
        <v>258324.69884566311</v>
      </c>
      <c r="CS4" s="28">
        <f t="shared" si="17"/>
        <v>2982856.3455103282</v>
      </c>
      <c r="CT4" s="93">
        <f t="shared" si="18"/>
        <v>4416769.8845400037</v>
      </c>
      <c r="CU4" s="67">
        <f t="shared" ref="CU4:CU29" si="35">SUM((CI4*31)+(CJ4*30)+(CK4*31)+(CL4*31)+(CM4*28)+(CN4*31)+(CO4*30)+(CP4*31)+(CQ4*30)+(CR4*31)+(CS4*31)+(CT4*30))/365</f>
        <v>128659132.7872341</v>
      </c>
      <c r="CW4" s="64">
        <f t="shared" ref="CW4:CW29" si="36">CU4</f>
        <v>128659132.7872341</v>
      </c>
    </row>
    <row r="5" spans="1:101" ht="18" customHeight="1" x14ac:dyDescent="0.35">
      <c r="A5" s="125">
        <v>3</v>
      </c>
      <c r="B5" s="124" t="s">
        <v>5</v>
      </c>
      <c r="C5" s="10">
        <v>349658526.51612902</v>
      </c>
      <c r="D5" s="3">
        <v>348419860.06666666</v>
      </c>
      <c r="E5" s="28">
        <v>327106457.80645162</v>
      </c>
      <c r="F5" s="98">
        <v>382095863.74193549</v>
      </c>
      <c r="G5" s="98">
        <v>379459960</v>
      </c>
      <c r="H5" s="98">
        <v>363331383.16129035</v>
      </c>
      <c r="I5" s="98">
        <v>379373019.66666669</v>
      </c>
      <c r="J5" s="98">
        <v>354567969.16129035</v>
      </c>
      <c r="K5" s="98">
        <v>346761145.86666667</v>
      </c>
      <c r="L5" s="98">
        <v>359153964.96774191</v>
      </c>
      <c r="M5" s="98">
        <v>267508614.6451613</v>
      </c>
      <c r="N5" s="43">
        <v>300129359.19999999</v>
      </c>
      <c r="O5" s="91">
        <v>0.92952434165930653</v>
      </c>
      <c r="P5" s="73">
        <f t="shared" si="19"/>
        <v>325016111.66546798</v>
      </c>
      <c r="Q5" s="69">
        <v>0.95546574385968452</v>
      </c>
      <c r="R5" s="81">
        <f t="shared" si="20"/>
        <v>332903240.77408487</v>
      </c>
      <c r="S5" s="69">
        <v>1.039510244490137</v>
      </c>
      <c r="T5" s="28">
        <f t="shared" si="21"/>
        <v>340030513.92868721</v>
      </c>
      <c r="U5" s="69">
        <v>1.0327047002335412</v>
      </c>
      <c r="V5" s="98">
        <f t="shared" si="22"/>
        <v>394592194.42609149</v>
      </c>
      <c r="W5" s="69">
        <v>1.0695138498690548</v>
      </c>
      <c r="X5" s="98">
        <f t="shared" si="23"/>
        <v>405837682.69075757</v>
      </c>
      <c r="Y5" s="69">
        <v>1.0292978513814923</v>
      </c>
      <c r="Z5" s="98">
        <f t="shared" si="24"/>
        <v>373976212.0273819</v>
      </c>
      <c r="AA5" s="69">
        <v>0.90443445222431984</v>
      </c>
      <c r="AB5" s="98">
        <f t="shared" si="25"/>
        <v>343118029.2309078</v>
      </c>
      <c r="AC5" s="69">
        <v>0.89312602715240574</v>
      </c>
      <c r="AD5" s="98">
        <f t="shared" si="26"/>
        <v>316673881.65251994</v>
      </c>
      <c r="AE5" s="69">
        <v>0.99357834015899649</v>
      </c>
      <c r="AF5" s="98">
        <f t="shared" si="27"/>
        <v>344534363.74183434</v>
      </c>
      <c r="AG5" s="69">
        <v>0.89809240473081087</v>
      </c>
      <c r="AH5" s="98">
        <f t="shared" si="28"/>
        <v>322553448.06648475</v>
      </c>
      <c r="AI5" s="69">
        <v>1.0217106607045476</v>
      </c>
      <c r="AJ5" s="98">
        <f t="shared" si="29"/>
        <v>273316403.413266</v>
      </c>
      <c r="AK5" s="69">
        <v>1.0030778589347833</v>
      </c>
      <c r="AL5" s="43">
        <f t="shared" si="30"/>
        <v>301053115.02980447</v>
      </c>
      <c r="AM5" s="91">
        <v>1.022498715828325</v>
      </c>
      <c r="AN5" s="73">
        <f t="shared" si="31"/>
        <v>332328556.80145645</v>
      </c>
      <c r="AO5" s="70">
        <v>1.022498715828325</v>
      </c>
      <c r="AP5" s="82">
        <f t="shared" si="32"/>
        <v>340393136.18658942</v>
      </c>
      <c r="AQ5" s="69">
        <v>1.022498715828325</v>
      </c>
      <c r="AR5" s="3">
        <f t="shared" si="33"/>
        <v>347680763.83452803</v>
      </c>
      <c r="AS5" s="70">
        <v>1.022498715828325</v>
      </c>
      <c r="AT5" s="87">
        <f t="shared" si="34"/>
        <v>403470012.07655931</v>
      </c>
      <c r="AU5" s="70">
        <v>1.022498715828325</v>
      </c>
      <c r="AV5" s="82">
        <f t="shared" si="0"/>
        <v>414968509.38604283</v>
      </c>
      <c r="AW5" s="70">
        <v>1.022498715828325</v>
      </c>
      <c r="AX5" s="3">
        <f t="shared" si="1"/>
        <v>382390196.54833937</v>
      </c>
      <c r="AY5" s="70">
        <v>1.022498715828325</v>
      </c>
      <c r="AZ5" s="87">
        <f t="shared" si="2"/>
        <v>350837744.26614887</v>
      </c>
      <c r="BA5" s="70">
        <v>1.022498715828325</v>
      </c>
      <c r="BB5" s="82">
        <f t="shared" si="3"/>
        <v>323798637.32607257</v>
      </c>
      <c r="BC5" s="70">
        <v>1.022498715828325</v>
      </c>
      <c r="BD5" s="3">
        <f t="shared" si="4"/>
        <v>352285944.48475462</v>
      </c>
      <c r="BE5" s="70">
        <v>1.022498715828325</v>
      </c>
      <c r="BF5" s="87">
        <f t="shared" si="5"/>
        <v>329810486.43397897</v>
      </c>
      <c r="BG5" s="70">
        <v>1.022498715828325</v>
      </c>
      <c r="BH5" s="82">
        <f t="shared" si="6"/>
        <v>279465671.50488091</v>
      </c>
      <c r="BI5" s="70">
        <v>1.022498715828325</v>
      </c>
      <c r="BJ5" s="82">
        <f t="shared" si="6"/>
        <v>307826423.51409209</v>
      </c>
      <c r="BK5" s="10">
        <v>18211622</v>
      </c>
      <c r="BL5" s="3">
        <v>18211622</v>
      </c>
      <c r="BM5" s="28">
        <v>18211622</v>
      </c>
      <c r="BN5" s="98">
        <v>0</v>
      </c>
      <c r="BO5" s="104">
        <v>0</v>
      </c>
      <c r="BP5" s="104">
        <v>0</v>
      </c>
      <c r="BQ5" s="104">
        <v>16024062</v>
      </c>
      <c r="BR5" s="104">
        <v>16024062</v>
      </c>
      <c r="BS5" s="104">
        <v>16024062</v>
      </c>
      <c r="BT5" s="104">
        <v>31124062</v>
      </c>
      <c r="BU5" s="104">
        <v>31124062</v>
      </c>
      <c r="BV5" s="42">
        <v>31124062</v>
      </c>
      <c r="BW5" s="29">
        <v>0</v>
      </c>
      <c r="BX5" s="28">
        <v>0</v>
      </c>
      <c r="BY5" s="28">
        <v>0</v>
      </c>
      <c r="BZ5" s="28">
        <v>0</v>
      </c>
      <c r="CA5" s="28">
        <v>0</v>
      </c>
      <c r="CB5" s="28">
        <v>0</v>
      </c>
      <c r="CC5" s="28">
        <v>0</v>
      </c>
      <c r="CD5" s="28">
        <v>0</v>
      </c>
      <c r="CE5" s="28">
        <v>0</v>
      </c>
      <c r="CF5" s="28">
        <v>0</v>
      </c>
      <c r="CG5" s="28">
        <v>0</v>
      </c>
      <c r="CH5" s="42">
        <v>0</v>
      </c>
      <c r="CI5" s="10">
        <f t="shared" si="7"/>
        <v>332328556.80145645</v>
      </c>
      <c r="CJ5" s="3">
        <f t="shared" si="8"/>
        <v>340393136.18658942</v>
      </c>
      <c r="CK5" s="3">
        <f t="shared" si="9"/>
        <v>347680763.83452803</v>
      </c>
      <c r="CL5" s="86">
        <f t="shared" si="10"/>
        <v>403470012.07655931</v>
      </c>
      <c r="CM5" s="3">
        <f t="shared" si="11"/>
        <v>414968509.38604283</v>
      </c>
      <c r="CN5" s="3">
        <f t="shared" si="12"/>
        <v>382390196.54833937</v>
      </c>
      <c r="CO5" s="3">
        <f t="shared" si="13"/>
        <v>350837744.26614887</v>
      </c>
      <c r="CP5" s="73">
        <f t="shared" si="14"/>
        <v>323798637.32607257</v>
      </c>
      <c r="CQ5" s="3">
        <f t="shared" si="15"/>
        <v>352285944.48475462</v>
      </c>
      <c r="CR5" s="28">
        <f t="shared" si="16"/>
        <v>329810486.43397897</v>
      </c>
      <c r="CS5" s="28">
        <f t="shared" si="17"/>
        <v>279465671.50488091</v>
      </c>
      <c r="CT5" s="93">
        <f t="shared" si="18"/>
        <v>307826423.51409209</v>
      </c>
      <c r="CU5" s="67">
        <f t="shared" si="35"/>
        <v>346648465.1415261</v>
      </c>
      <c r="CW5" s="64">
        <f t="shared" si="36"/>
        <v>346648465.1415261</v>
      </c>
    </row>
    <row r="6" spans="1:101" ht="18" customHeight="1" x14ac:dyDescent="0.35">
      <c r="A6" s="5">
        <v>4</v>
      </c>
      <c r="B6" s="124" t="s">
        <v>6</v>
      </c>
      <c r="C6" s="10">
        <v>12963904.516129032</v>
      </c>
      <c r="D6" s="3">
        <v>16515350.866666667</v>
      </c>
      <c r="E6" s="28">
        <v>13416807.870967744</v>
      </c>
      <c r="F6" s="98">
        <v>14327849.870967742</v>
      </c>
      <c r="G6" s="98">
        <v>13110678.428571429</v>
      </c>
      <c r="H6" s="98">
        <v>9111614.3870967738</v>
      </c>
      <c r="I6" s="98">
        <v>7081379.0666666664</v>
      </c>
      <c r="J6" s="98">
        <v>12224391.548387097</v>
      </c>
      <c r="K6" s="98">
        <v>11934010</v>
      </c>
      <c r="L6" s="98">
        <v>9173992.9032258056</v>
      </c>
      <c r="M6" s="98">
        <v>10325311.806451613</v>
      </c>
      <c r="N6" s="43">
        <v>10490785.800000001</v>
      </c>
      <c r="O6" s="91">
        <v>0.92952434165930653</v>
      </c>
      <c r="P6" s="73">
        <f t="shared" si="19"/>
        <v>12050264.810688948</v>
      </c>
      <c r="Q6" s="69">
        <v>0.95546574385968452</v>
      </c>
      <c r="R6" s="81">
        <f t="shared" si="20"/>
        <v>15779852.000923352</v>
      </c>
      <c r="S6" s="69">
        <v>1.039510244490137</v>
      </c>
      <c r="T6" s="28">
        <f t="shared" si="21"/>
        <v>13946909.230226872</v>
      </c>
      <c r="U6" s="69">
        <v>1.0327047002335412</v>
      </c>
      <c r="V6" s="98">
        <f t="shared" si="22"/>
        <v>14796437.905988924</v>
      </c>
      <c r="W6" s="69">
        <v>1.0695138498690548</v>
      </c>
      <c r="X6" s="98">
        <f t="shared" si="23"/>
        <v>14022052.160536598</v>
      </c>
      <c r="Y6" s="69">
        <v>1.0292978513814923</v>
      </c>
      <c r="Z6" s="98">
        <f t="shared" si="24"/>
        <v>9378565.1112554017</v>
      </c>
      <c r="AA6" s="69">
        <v>0.90443445222431984</v>
      </c>
      <c r="AB6" s="98">
        <f t="shared" si="25"/>
        <v>6404643.1971534314</v>
      </c>
      <c r="AC6" s="69">
        <v>0.89312602715240574</v>
      </c>
      <c r="AD6" s="98">
        <f t="shared" si="26"/>
        <v>10917922.257966414</v>
      </c>
      <c r="AE6" s="69">
        <v>0.99357834015899649</v>
      </c>
      <c r="AF6" s="98">
        <f t="shared" si="27"/>
        <v>11857373.847240865</v>
      </c>
      <c r="AG6" s="69">
        <v>0.89809240473081087</v>
      </c>
      <c r="AH6" s="98">
        <f t="shared" si="28"/>
        <v>8239093.3474414572</v>
      </c>
      <c r="AI6" s="69">
        <v>1.0217106607045476</v>
      </c>
      <c r="AJ6" s="98">
        <f t="shared" si="29"/>
        <v>10549481.147750143</v>
      </c>
      <c r="AK6" s="69">
        <v>1.0030778589347833</v>
      </c>
      <c r="AL6" s="43">
        <f t="shared" si="30"/>
        <v>10523074.958807429</v>
      </c>
      <c r="AM6" s="91">
        <v>1.7173076205817492</v>
      </c>
      <c r="AN6" s="73">
        <f t="shared" si="31"/>
        <v>20694011.589424219</v>
      </c>
      <c r="AO6" s="70">
        <v>1.7173076205817492</v>
      </c>
      <c r="AP6" s="82">
        <f t="shared" si="32"/>
        <v>27098860.092837837</v>
      </c>
      <c r="AQ6" s="69">
        <v>1.7173076205817492</v>
      </c>
      <c r="AR6" s="3">
        <f t="shared" si="33"/>
        <v>23951133.504630547</v>
      </c>
      <c r="AS6" s="70">
        <v>1.7173076205817492</v>
      </c>
      <c r="AT6" s="87">
        <f t="shared" si="34"/>
        <v>25410035.573419441</v>
      </c>
      <c r="AU6" s="70">
        <v>1.7173076205817492</v>
      </c>
      <c r="AV6" s="82">
        <f t="shared" si="0"/>
        <v>24080177.031484284</v>
      </c>
      <c r="AW6" s="70">
        <v>1.7173076205817492</v>
      </c>
      <c r="AX6" s="3">
        <f t="shared" si="1"/>
        <v>16105881.335681023</v>
      </c>
      <c r="AY6" s="70">
        <v>1.7173076205817492</v>
      </c>
      <c r="AZ6" s="87">
        <f t="shared" si="2"/>
        <v>10998742.569578646</v>
      </c>
      <c r="BA6" s="70">
        <v>1.7173076205817492</v>
      </c>
      <c r="BB6" s="82">
        <f t="shared" si="3"/>
        <v>18749431.094524823</v>
      </c>
      <c r="BC6" s="70">
        <v>1.7173076205817492</v>
      </c>
      <c r="BD6" s="3">
        <f t="shared" si="4"/>
        <v>20362758.467953473</v>
      </c>
      <c r="BE6" s="70">
        <v>1.7173076205817492</v>
      </c>
      <c r="BF6" s="87">
        <f t="shared" si="5"/>
        <v>14149057.792245608</v>
      </c>
      <c r="BG6" s="70">
        <v>1.7173076205817492</v>
      </c>
      <c r="BH6" s="82">
        <f t="shared" si="6"/>
        <v>18116704.36821482</v>
      </c>
      <c r="BI6" s="70">
        <v>1.7173076205817492</v>
      </c>
      <c r="BJ6" s="82">
        <f t="shared" si="6"/>
        <v>18071356.818712976</v>
      </c>
      <c r="BK6" s="10">
        <v>0</v>
      </c>
      <c r="BL6" s="3">
        <v>0</v>
      </c>
      <c r="BM6" s="28">
        <v>0</v>
      </c>
      <c r="BN6" s="98">
        <v>0</v>
      </c>
      <c r="BO6" s="104">
        <v>0</v>
      </c>
      <c r="BP6" s="104">
        <v>0</v>
      </c>
      <c r="BQ6" s="104">
        <v>0</v>
      </c>
      <c r="BR6" s="104">
        <v>0</v>
      </c>
      <c r="BS6" s="104">
        <v>0</v>
      </c>
      <c r="BT6" s="104">
        <v>0</v>
      </c>
      <c r="BU6" s="104">
        <v>0</v>
      </c>
      <c r="BV6" s="42">
        <v>0</v>
      </c>
      <c r="BW6" s="29">
        <v>0</v>
      </c>
      <c r="BX6" s="28">
        <v>0</v>
      </c>
      <c r="BY6" s="28">
        <v>0</v>
      </c>
      <c r="BZ6" s="28">
        <v>0</v>
      </c>
      <c r="CA6" s="28">
        <v>0</v>
      </c>
      <c r="CB6" s="28">
        <v>0</v>
      </c>
      <c r="CC6" s="28">
        <v>0</v>
      </c>
      <c r="CD6" s="28">
        <v>0</v>
      </c>
      <c r="CE6" s="28">
        <v>0</v>
      </c>
      <c r="CF6" s="28">
        <v>0</v>
      </c>
      <c r="CG6" s="28">
        <v>0</v>
      </c>
      <c r="CH6" s="42">
        <v>0</v>
      </c>
      <c r="CI6" s="10">
        <f t="shared" si="7"/>
        <v>20694011.589424219</v>
      </c>
      <c r="CJ6" s="3">
        <f t="shared" si="8"/>
        <v>27098860.092837837</v>
      </c>
      <c r="CK6" s="3">
        <f t="shared" si="9"/>
        <v>23951133.504630547</v>
      </c>
      <c r="CL6" s="86">
        <f t="shared" si="10"/>
        <v>25410035.573419441</v>
      </c>
      <c r="CM6" s="3">
        <f t="shared" si="11"/>
        <v>24080177.031484284</v>
      </c>
      <c r="CN6" s="3">
        <f t="shared" si="12"/>
        <v>16105881.335681023</v>
      </c>
      <c r="CO6" s="3">
        <f t="shared" si="13"/>
        <v>10998742.569578646</v>
      </c>
      <c r="CP6" s="73">
        <f t="shared" si="14"/>
        <v>18749431.094524823</v>
      </c>
      <c r="CQ6" s="3">
        <f t="shared" si="15"/>
        <v>20362758.467953473</v>
      </c>
      <c r="CR6" s="28">
        <f t="shared" si="16"/>
        <v>14149057.792245608</v>
      </c>
      <c r="CS6" s="28">
        <f t="shared" si="17"/>
        <v>18116704.36821482</v>
      </c>
      <c r="CT6" s="93">
        <f t="shared" si="18"/>
        <v>18071356.818712976</v>
      </c>
      <c r="CU6" s="67">
        <f t="shared" si="35"/>
        <v>19788110.707825761</v>
      </c>
      <c r="CW6" s="64">
        <f t="shared" si="36"/>
        <v>19788110.707825761</v>
      </c>
    </row>
    <row r="7" spans="1:101" ht="18" customHeight="1" x14ac:dyDescent="0.35">
      <c r="A7" s="125">
        <v>5</v>
      </c>
      <c r="B7" s="124" t="s">
        <v>5</v>
      </c>
      <c r="C7" s="10">
        <v>13532759.935483869</v>
      </c>
      <c r="D7" s="3">
        <v>35180226.619999997</v>
      </c>
      <c r="E7" s="28">
        <v>42753693.187096789</v>
      </c>
      <c r="F7" s="98">
        <v>45874817.574193545</v>
      </c>
      <c r="G7" s="98">
        <v>44827690.678571425</v>
      </c>
      <c r="H7" s="98">
        <v>42779629.483870976</v>
      </c>
      <c r="I7" s="98">
        <v>39183702.799999997</v>
      </c>
      <c r="J7" s="98">
        <v>37528089.677419357</v>
      </c>
      <c r="K7" s="98">
        <v>32708446.466666665</v>
      </c>
      <c r="L7" s="98">
        <v>23182228.193548389</v>
      </c>
      <c r="M7" s="98">
        <v>12185052.709677419</v>
      </c>
      <c r="N7" s="43">
        <v>7110439.5999999996</v>
      </c>
      <c r="O7" s="91">
        <v>0.92952434165930653</v>
      </c>
      <c r="P7" s="73">
        <f t="shared" si="19"/>
        <v>12579029.769864082</v>
      </c>
      <c r="Q7" s="70">
        <v>0.95546574385968452</v>
      </c>
      <c r="R7" s="82">
        <f t="shared" si="20"/>
        <v>33613501.39663057</v>
      </c>
      <c r="S7" s="69">
        <v>1.039510244490137</v>
      </c>
      <c r="T7" s="3">
        <f t="shared" si="21"/>
        <v>44442902.057775289</v>
      </c>
      <c r="U7" s="70">
        <v>1.0327047002335412</v>
      </c>
      <c r="V7" s="98">
        <f t="shared" si="22"/>
        <v>47375139.73122593</v>
      </c>
      <c r="W7" s="70">
        <v>1.0695138498690548</v>
      </c>
      <c r="X7" s="98">
        <f t="shared" si="23"/>
        <v>47943836.038378067</v>
      </c>
      <c r="Y7" s="70">
        <v>1.0292978513814923</v>
      </c>
      <c r="Z7" s="98">
        <f t="shared" si="24"/>
        <v>44032980.710644737</v>
      </c>
      <c r="AA7" s="70">
        <v>0.90443445222431984</v>
      </c>
      <c r="AB7" s="98">
        <f t="shared" si="25"/>
        <v>35439090.778038546</v>
      </c>
      <c r="AC7" s="70">
        <v>0.89312602715240574</v>
      </c>
      <c r="AD7" s="98">
        <f t="shared" si="26"/>
        <v>33517313.640212759</v>
      </c>
      <c r="AE7" s="70">
        <v>0.99357834015899649</v>
      </c>
      <c r="AF7" s="98">
        <f t="shared" si="27"/>
        <v>32498403.949530058</v>
      </c>
      <c r="AG7" s="70">
        <v>0.89809240473081087</v>
      </c>
      <c r="AH7" s="98">
        <f t="shared" si="28"/>
        <v>20819783.065362275</v>
      </c>
      <c r="AI7" s="70">
        <v>1.0217106607045476</v>
      </c>
      <c r="AJ7" s="98">
        <f t="shared" si="29"/>
        <v>12449598.254724255</v>
      </c>
      <c r="AK7" s="70">
        <v>1.0030778589347833</v>
      </c>
      <c r="AL7" s="43">
        <f t="shared" si="30"/>
        <v>7132324.5300530968</v>
      </c>
      <c r="AM7" s="91">
        <v>1.022498715828325</v>
      </c>
      <c r="AN7" s="73">
        <f t="shared" si="31"/>
        <v>12862041.786052294</v>
      </c>
      <c r="AO7" s="70">
        <v>1.022498715828325</v>
      </c>
      <c r="AP7" s="82">
        <f t="shared" si="32"/>
        <v>34369762.012548365</v>
      </c>
      <c r="AQ7" s="69">
        <v>1.022498715828325</v>
      </c>
      <c r="AR7" s="3">
        <f t="shared" si="33"/>
        <v>45442810.281759255</v>
      </c>
      <c r="AS7" s="70">
        <v>1.022498715828325</v>
      </c>
      <c r="AT7" s="87">
        <f t="shared" si="34"/>
        <v>48441019.537365973</v>
      </c>
      <c r="AU7" s="70">
        <v>1.022498715828325</v>
      </c>
      <c r="AV7" s="82">
        <f t="shared" si="0"/>
        <v>49022510.781125344</v>
      </c>
      <c r="AW7" s="70">
        <v>1.022498715828325</v>
      </c>
      <c r="AX7" s="3">
        <f t="shared" si="1"/>
        <v>45023666.23072765</v>
      </c>
      <c r="AY7" s="70">
        <v>1.022498715828325</v>
      </c>
      <c r="AZ7" s="87">
        <f t="shared" si="2"/>
        <v>36236424.81066785</v>
      </c>
      <c r="BA7" s="70">
        <v>1.022498715828325</v>
      </c>
      <c r="BB7" s="82">
        <f t="shared" si="3"/>
        <v>34271410.155132748</v>
      </c>
      <c r="BC7" s="70">
        <v>1.022498715828325</v>
      </c>
      <c r="BD7" s="3">
        <f t="shared" si="4"/>
        <v>33229576.304864649</v>
      </c>
      <c r="BE7" s="70">
        <v>1.022498715828325</v>
      </c>
      <c r="BF7" s="87">
        <f t="shared" si="5"/>
        <v>21288201.448157232</v>
      </c>
      <c r="BG7" s="70">
        <v>1.022498715828325</v>
      </c>
      <c r="BH7" s="82">
        <f t="shared" si="6"/>
        <v>12729698.228034107</v>
      </c>
      <c r="BI7" s="70">
        <v>1.022498715828325</v>
      </c>
      <c r="BJ7" s="82">
        <f t="shared" si="6"/>
        <v>7292792.6728501525</v>
      </c>
      <c r="BK7" s="10">
        <v>0</v>
      </c>
      <c r="BL7" s="3">
        <v>0</v>
      </c>
      <c r="BM7" s="28">
        <v>0</v>
      </c>
      <c r="BN7" s="98">
        <v>0</v>
      </c>
      <c r="BO7" s="104">
        <v>0</v>
      </c>
      <c r="BP7" s="104">
        <v>0</v>
      </c>
      <c r="BQ7" s="104">
        <v>0</v>
      </c>
      <c r="BR7" s="104">
        <v>0</v>
      </c>
      <c r="BS7" s="104">
        <v>0</v>
      </c>
      <c r="BT7" s="104">
        <v>0</v>
      </c>
      <c r="BU7" s="104">
        <v>0</v>
      </c>
      <c r="BV7" s="42">
        <v>0</v>
      </c>
      <c r="BW7" s="29">
        <v>0</v>
      </c>
      <c r="BX7" s="28">
        <v>0</v>
      </c>
      <c r="BY7" s="28">
        <v>0</v>
      </c>
      <c r="BZ7" s="28">
        <v>0</v>
      </c>
      <c r="CA7" s="28">
        <v>0</v>
      </c>
      <c r="CB7" s="28">
        <v>0</v>
      </c>
      <c r="CC7" s="28">
        <v>0</v>
      </c>
      <c r="CD7" s="28">
        <v>0</v>
      </c>
      <c r="CE7" s="28">
        <v>0</v>
      </c>
      <c r="CF7" s="28">
        <v>0</v>
      </c>
      <c r="CG7" s="28">
        <v>0</v>
      </c>
      <c r="CH7" s="42">
        <v>0</v>
      </c>
      <c r="CI7" s="10">
        <f t="shared" si="7"/>
        <v>12862041.786052294</v>
      </c>
      <c r="CJ7" s="3">
        <f t="shared" si="8"/>
        <v>34369762.012548365</v>
      </c>
      <c r="CK7" s="3">
        <f t="shared" si="9"/>
        <v>45442810.281759255</v>
      </c>
      <c r="CL7" s="86">
        <f t="shared" si="10"/>
        <v>48441019.537365973</v>
      </c>
      <c r="CM7" s="3">
        <f t="shared" si="11"/>
        <v>49022510.781125344</v>
      </c>
      <c r="CN7" s="3">
        <f t="shared" si="12"/>
        <v>45023666.23072765</v>
      </c>
      <c r="CO7" s="3">
        <f t="shared" si="13"/>
        <v>36236424.81066785</v>
      </c>
      <c r="CP7" s="73">
        <f t="shared" si="14"/>
        <v>34271410.155132748</v>
      </c>
      <c r="CQ7" s="3">
        <f t="shared" si="15"/>
        <v>33229576.304864649</v>
      </c>
      <c r="CR7" s="28">
        <f t="shared" si="16"/>
        <v>21288201.448157232</v>
      </c>
      <c r="CS7" s="28">
        <f t="shared" si="17"/>
        <v>12729698.228034107</v>
      </c>
      <c r="CT7" s="93">
        <f t="shared" si="18"/>
        <v>7292792.6728501525</v>
      </c>
      <c r="CU7" s="67">
        <f t="shared" si="35"/>
        <v>31584414.393379577</v>
      </c>
      <c r="CW7" s="64">
        <f t="shared" si="36"/>
        <v>31584414.393379577</v>
      </c>
    </row>
    <row r="8" spans="1:101" ht="18" customHeight="1" x14ac:dyDescent="0.35">
      <c r="A8" s="5">
        <v>6</v>
      </c>
      <c r="B8" s="124" t="s">
        <v>3</v>
      </c>
      <c r="C8" s="10">
        <v>2197533.8709677425</v>
      </c>
      <c r="D8" s="3">
        <v>6263883.2666666666</v>
      </c>
      <c r="E8" s="28">
        <v>12325495.032258065</v>
      </c>
      <c r="F8" s="98">
        <v>34030353.677419357</v>
      </c>
      <c r="G8" s="98">
        <v>25347200.21428572</v>
      </c>
      <c r="H8" s="98">
        <v>11642820.12903226</v>
      </c>
      <c r="I8" s="98">
        <v>7086201.4666666668</v>
      </c>
      <c r="J8" s="98">
        <v>636967.41935483867</v>
      </c>
      <c r="K8" s="98">
        <v>2314905.2666666666</v>
      </c>
      <c r="L8" s="98">
        <v>435788.06451612903</v>
      </c>
      <c r="M8" s="98">
        <v>231683.4193548387</v>
      </c>
      <c r="N8" s="43">
        <v>2167113.6666666665</v>
      </c>
      <c r="O8" s="91">
        <v>1</v>
      </c>
      <c r="P8" s="73">
        <f t="shared" si="19"/>
        <v>2197533.8709677425</v>
      </c>
      <c r="Q8" s="70">
        <v>1</v>
      </c>
      <c r="R8" s="82">
        <f t="shared" si="20"/>
        <v>6263883.2666666666</v>
      </c>
      <c r="S8" s="69">
        <v>1</v>
      </c>
      <c r="T8" s="3">
        <f t="shared" si="21"/>
        <v>12325495.032258065</v>
      </c>
      <c r="U8" s="70">
        <v>1</v>
      </c>
      <c r="V8" s="98">
        <f t="shared" si="22"/>
        <v>34030353.677419357</v>
      </c>
      <c r="W8" s="70">
        <v>1</v>
      </c>
      <c r="X8" s="98">
        <f t="shared" si="23"/>
        <v>25347200.21428572</v>
      </c>
      <c r="Y8" s="70">
        <v>1</v>
      </c>
      <c r="Z8" s="98">
        <f t="shared" si="24"/>
        <v>11642820.12903226</v>
      </c>
      <c r="AA8" s="70">
        <v>1</v>
      </c>
      <c r="AB8" s="98">
        <f t="shared" si="25"/>
        <v>7086201.4666666668</v>
      </c>
      <c r="AC8" s="70">
        <v>1</v>
      </c>
      <c r="AD8" s="98">
        <f t="shared" si="26"/>
        <v>636967.41935483867</v>
      </c>
      <c r="AE8" s="70">
        <v>1</v>
      </c>
      <c r="AF8" s="98">
        <f t="shared" si="27"/>
        <v>2314905.2666666666</v>
      </c>
      <c r="AG8" s="70">
        <v>1</v>
      </c>
      <c r="AH8" s="98">
        <f t="shared" si="28"/>
        <v>435788.06451612903</v>
      </c>
      <c r="AI8" s="70">
        <v>1</v>
      </c>
      <c r="AJ8" s="98">
        <f t="shared" si="29"/>
        <v>231683.4193548387</v>
      </c>
      <c r="AK8" s="70">
        <v>1</v>
      </c>
      <c r="AL8" s="43">
        <f t="shared" si="30"/>
        <v>2167113.6666666665</v>
      </c>
      <c r="AM8" s="91">
        <v>1.087192633887214</v>
      </c>
      <c r="AN8" s="73">
        <f t="shared" si="31"/>
        <v>2389142.6372337849</v>
      </c>
      <c r="AO8" s="70">
        <v>1.087192633887214</v>
      </c>
      <c r="AP8" s="82">
        <f t="shared" si="32"/>
        <v>6810047.7470493792</v>
      </c>
      <c r="AQ8" s="69">
        <v>1.087192633887214</v>
      </c>
      <c r="AR8" s="3">
        <f t="shared" si="33"/>
        <v>13400187.408084417</v>
      </c>
      <c r="AS8" s="70">
        <v>1.087192633887214</v>
      </c>
      <c r="AT8" s="106">
        <f t="shared" si="34"/>
        <v>36997549.846666992</v>
      </c>
      <c r="AU8" s="70">
        <v>1.087192633887214</v>
      </c>
      <c r="AV8" s="82">
        <f t="shared" si="0"/>
        <v>27557289.362635847</v>
      </c>
      <c r="AW8" s="70">
        <v>1.087192633887214</v>
      </c>
      <c r="AX8" s="3">
        <f t="shared" si="1"/>
        <v>12657988.281957654</v>
      </c>
      <c r="AY8" s="70">
        <v>1.087192633887214</v>
      </c>
      <c r="AZ8" s="106">
        <f t="shared" si="2"/>
        <v>7704066.036800772</v>
      </c>
      <c r="BA8" s="70">
        <v>1.087192633887214</v>
      </c>
      <c r="BB8" s="82">
        <f t="shared" si="3"/>
        <v>692506.28634872858</v>
      </c>
      <c r="BC8" s="70">
        <v>1.087192633887214</v>
      </c>
      <c r="BD8" s="3">
        <f t="shared" si="4"/>
        <v>2516747.9540667166</v>
      </c>
      <c r="BE8" s="70">
        <v>1.087192633887214</v>
      </c>
      <c r="BF8" s="106">
        <f t="shared" si="5"/>
        <v>473785.57367790147</v>
      </c>
      <c r="BG8" s="70">
        <v>1.087192633887214</v>
      </c>
      <c r="BH8" s="82">
        <f t="shared" si="6"/>
        <v>251884.50691638302</v>
      </c>
      <c r="BI8" s="70">
        <v>1.087192633887214</v>
      </c>
      <c r="BJ8" s="82">
        <f t="shared" si="6"/>
        <v>2356070.0151963113</v>
      </c>
      <c r="BK8" s="10">
        <v>0</v>
      </c>
      <c r="BL8" s="3">
        <v>0</v>
      </c>
      <c r="BM8" s="28">
        <v>0</v>
      </c>
      <c r="BN8" s="98">
        <v>0</v>
      </c>
      <c r="BO8" s="104">
        <v>0</v>
      </c>
      <c r="BP8" s="104">
        <v>0</v>
      </c>
      <c r="BQ8" s="104">
        <v>0</v>
      </c>
      <c r="BR8" s="104">
        <v>0</v>
      </c>
      <c r="BS8" s="104">
        <v>0</v>
      </c>
      <c r="BT8" s="104">
        <v>0</v>
      </c>
      <c r="BU8" s="104">
        <v>0</v>
      </c>
      <c r="BV8" s="42">
        <v>0</v>
      </c>
      <c r="BW8" s="29">
        <v>0</v>
      </c>
      <c r="BX8" s="28">
        <v>0</v>
      </c>
      <c r="BY8" s="28">
        <v>0</v>
      </c>
      <c r="BZ8" s="28">
        <v>0</v>
      </c>
      <c r="CA8" s="28">
        <v>0</v>
      </c>
      <c r="CB8" s="28">
        <v>0</v>
      </c>
      <c r="CC8" s="28">
        <v>0</v>
      </c>
      <c r="CD8" s="28">
        <v>0</v>
      </c>
      <c r="CE8" s="28">
        <v>0</v>
      </c>
      <c r="CF8" s="28">
        <v>0</v>
      </c>
      <c r="CG8" s="28">
        <v>0</v>
      </c>
      <c r="CH8" s="42">
        <v>0</v>
      </c>
      <c r="CI8" s="10">
        <f t="shared" si="7"/>
        <v>2389142.6372337849</v>
      </c>
      <c r="CJ8" s="3">
        <f t="shared" si="8"/>
        <v>6810047.7470493792</v>
      </c>
      <c r="CK8" s="3">
        <f t="shared" si="9"/>
        <v>13400187.408084417</v>
      </c>
      <c r="CL8" s="86">
        <f t="shared" si="10"/>
        <v>36997549.846666992</v>
      </c>
      <c r="CM8" s="3">
        <f t="shared" si="11"/>
        <v>27557289.362635847</v>
      </c>
      <c r="CN8" s="3">
        <f t="shared" si="12"/>
        <v>12657988.281957654</v>
      </c>
      <c r="CO8" s="3">
        <f t="shared" si="13"/>
        <v>7704066.036800772</v>
      </c>
      <c r="CP8" s="73">
        <f t="shared" si="14"/>
        <v>692506.28634872858</v>
      </c>
      <c r="CQ8" s="3">
        <f t="shared" si="15"/>
        <v>2516747.9540667166</v>
      </c>
      <c r="CR8" s="28">
        <f t="shared" si="16"/>
        <v>473785.57367790147</v>
      </c>
      <c r="CS8" s="28">
        <f t="shared" si="17"/>
        <v>251884.50691638302</v>
      </c>
      <c r="CT8" s="93">
        <f t="shared" si="18"/>
        <v>2356070.0151963113</v>
      </c>
      <c r="CU8" s="67">
        <f t="shared" si="35"/>
        <v>9386209.4123689346</v>
      </c>
      <c r="CW8" s="64">
        <f t="shared" si="36"/>
        <v>9386209.4123689346</v>
      </c>
    </row>
    <row r="9" spans="1:101" ht="18" customHeight="1" x14ac:dyDescent="0.35">
      <c r="A9" s="125">
        <v>7</v>
      </c>
      <c r="B9" s="124" t="s">
        <v>6</v>
      </c>
      <c r="C9" s="10">
        <v>0</v>
      </c>
      <c r="D9" s="3">
        <v>0</v>
      </c>
      <c r="E9" s="28">
        <v>0</v>
      </c>
      <c r="F9" s="98">
        <v>0</v>
      </c>
      <c r="G9" s="98">
        <v>0</v>
      </c>
      <c r="H9" s="98">
        <v>0</v>
      </c>
      <c r="I9" s="98">
        <v>0</v>
      </c>
      <c r="J9" s="98">
        <v>0</v>
      </c>
      <c r="K9" s="98">
        <v>0</v>
      </c>
      <c r="L9" s="98">
        <v>0</v>
      </c>
      <c r="M9" s="98">
        <v>0</v>
      </c>
      <c r="N9" s="43">
        <v>0</v>
      </c>
      <c r="O9" s="91">
        <v>0.92952434165930653</v>
      </c>
      <c r="P9" s="73">
        <f t="shared" si="19"/>
        <v>0</v>
      </c>
      <c r="Q9" s="70">
        <v>0.95546574385968452</v>
      </c>
      <c r="R9" s="82">
        <f t="shared" si="20"/>
        <v>0</v>
      </c>
      <c r="S9" s="69">
        <v>1.039510244490137</v>
      </c>
      <c r="T9" s="3">
        <f t="shared" si="21"/>
        <v>0</v>
      </c>
      <c r="U9" s="70">
        <v>1.0327047002335412</v>
      </c>
      <c r="V9" s="98">
        <f t="shared" si="22"/>
        <v>0</v>
      </c>
      <c r="W9" s="70">
        <v>1.0695138498690548</v>
      </c>
      <c r="X9" s="98">
        <f t="shared" si="23"/>
        <v>0</v>
      </c>
      <c r="Y9" s="70">
        <v>1.0292978513814923</v>
      </c>
      <c r="Z9" s="98">
        <f t="shared" si="24"/>
        <v>0</v>
      </c>
      <c r="AA9" s="70">
        <v>0.90443445222431984</v>
      </c>
      <c r="AB9" s="98">
        <f t="shared" si="25"/>
        <v>0</v>
      </c>
      <c r="AC9" s="70">
        <v>0.89312602715240574</v>
      </c>
      <c r="AD9" s="98">
        <f t="shared" si="26"/>
        <v>0</v>
      </c>
      <c r="AE9" s="70">
        <v>0.99357834015899649</v>
      </c>
      <c r="AF9" s="98">
        <f t="shared" si="27"/>
        <v>0</v>
      </c>
      <c r="AG9" s="70">
        <v>0.89809240473081087</v>
      </c>
      <c r="AH9" s="98">
        <f t="shared" si="28"/>
        <v>0</v>
      </c>
      <c r="AI9" s="70">
        <v>1.0217106607045476</v>
      </c>
      <c r="AJ9" s="98">
        <f t="shared" si="29"/>
        <v>0</v>
      </c>
      <c r="AK9" s="70">
        <v>1.0030778589347833</v>
      </c>
      <c r="AL9" s="43">
        <f t="shared" si="30"/>
        <v>0</v>
      </c>
      <c r="AM9" s="91">
        <v>1.7173076205817492</v>
      </c>
      <c r="AN9" s="73">
        <f t="shared" si="31"/>
        <v>0</v>
      </c>
      <c r="AO9" s="70">
        <v>1.7173076205817492</v>
      </c>
      <c r="AP9" s="82">
        <f t="shared" si="32"/>
        <v>0</v>
      </c>
      <c r="AQ9" s="69">
        <v>1.7173076205817492</v>
      </c>
      <c r="AR9" s="3">
        <f t="shared" si="33"/>
        <v>0</v>
      </c>
      <c r="AS9" s="70">
        <v>1.7173076205817492</v>
      </c>
      <c r="AT9" s="87">
        <f t="shared" si="34"/>
        <v>0</v>
      </c>
      <c r="AU9" s="70">
        <v>1.7173076205817492</v>
      </c>
      <c r="AV9" s="82">
        <f t="shared" si="0"/>
        <v>0</v>
      </c>
      <c r="AW9" s="70">
        <v>1.7173076205817492</v>
      </c>
      <c r="AX9" s="3">
        <f t="shared" si="1"/>
        <v>0</v>
      </c>
      <c r="AY9" s="70">
        <v>1.7173076205817492</v>
      </c>
      <c r="AZ9" s="87">
        <f t="shared" si="2"/>
        <v>0</v>
      </c>
      <c r="BA9" s="70">
        <v>1.7173076205817492</v>
      </c>
      <c r="BB9" s="82">
        <f t="shared" si="3"/>
        <v>0</v>
      </c>
      <c r="BC9" s="70">
        <v>1.7173076205817492</v>
      </c>
      <c r="BD9" s="3">
        <f t="shared" si="4"/>
        <v>0</v>
      </c>
      <c r="BE9" s="70">
        <v>1.7173076205817492</v>
      </c>
      <c r="BF9" s="87">
        <f t="shared" si="5"/>
        <v>0</v>
      </c>
      <c r="BG9" s="70">
        <v>1.7173076205817492</v>
      </c>
      <c r="BH9" s="82">
        <f t="shared" si="6"/>
        <v>0</v>
      </c>
      <c r="BI9" s="70">
        <v>1.7173076205817492</v>
      </c>
      <c r="BJ9" s="82">
        <f t="shared" si="6"/>
        <v>0</v>
      </c>
      <c r="BK9" s="10">
        <v>0</v>
      </c>
      <c r="BL9" s="3">
        <v>0</v>
      </c>
      <c r="BM9" s="28">
        <v>0</v>
      </c>
      <c r="BN9" s="98">
        <v>0</v>
      </c>
      <c r="BO9" s="104">
        <v>0</v>
      </c>
      <c r="BP9" s="104">
        <v>0</v>
      </c>
      <c r="BQ9" s="104">
        <v>0</v>
      </c>
      <c r="BR9" s="104">
        <v>0</v>
      </c>
      <c r="BS9" s="104">
        <v>0</v>
      </c>
      <c r="BT9" s="104">
        <v>0</v>
      </c>
      <c r="BU9" s="104">
        <v>0</v>
      </c>
      <c r="BV9" s="42">
        <v>0</v>
      </c>
      <c r="BW9" s="29">
        <v>0</v>
      </c>
      <c r="BX9" s="28">
        <v>0</v>
      </c>
      <c r="BY9" s="28">
        <v>0</v>
      </c>
      <c r="BZ9" s="28">
        <v>0</v>
      </c>
      <c r="CA9" s="28">
        <v>0</v>
      </c>
      <c r="CB9" s="28">
        <v>0</v>
      </c>
      <c r="CC9" s="28">
        <v>0</v>
      </c>
      <c r="CD9" s="28">
        <v>0</v>
      </c>
      <c r="CE9" s="28">
        <v>0</v>
      </c>
      <c r="CF9" s="28">
        <v>0</v>
      </c>
      <c r="CG9" s="28">
        <v>0</v>
      </c>
      <c r="CH9" s="42">
        <v>0</v>
      </c>
      <c r="CI9" s="10">
        <f t="shared" si="7"/>
        <v>0</v>
      </c>
      <c r="CJ9" s="3">
        <f t="shared" si="8"/>
        <v>0</v>
      </c>
      <c r="CK9" s="3">
        <f t="shared" si="9"/>
        <v>0</v>
      </c>
      <c r="CL9" s="86">
        <f t="shared" si="10"/>
        <v>0</v>
      </c>
      <c r="CM9" s="3">
        <f t="shared" si="11"/>
        <v>0</v>
      </c>
      <c r="CN9" s="3">
        <f t="shared" si="12"/>
        <v>0</v>
      </c>
      <c r="CO9" s="3">
        <f t="shared" si="13"/>
        <v>0</v>
      </c>
      <c r="CP9" s="73">
        <f t="shared" si="14"/>
        <v>0</v>
      </c>
      <c r="CQ9" s="3">
        <f t="shared" si="15"/>
        <v>0</v>
      </c>
      <c r="CR9" s="28">
        <f t="shared" si="16"/>
        <v>0</v>
      </c>
      <c r="CS9" s="28">
        <f t="shared" si="17"/>
        <v>0</v>
      </c>
      <c r="CT9" s="93">
        <f t="shared" si="18"/>
        <v>0</v>
      </c>
      <c r="CU9" s="67">
        <f t="shared" si="35"/>
        <v>0</v>
      </c>
      <c r="CW9" s="64">
        <f t="shared" si="36"/>
        <v>0</v>
      </c>
    </row>
    <row r="10" spans="1:101" ht="18" customHeight="1" x14ac:dyDescent="0.35">
      <c r="A10" s="5">
        <v>8</v>
      </c>
      <c r="B10" s="124" t="s">
        <v>3</v>
      </c>
      <c r="C10" s="10">
        <v>39802336.838709675</v>
      </c>
      <c r="D10" s="3">
        <v>50153792.333333336</v>
      </c>
      <c r="E10" s="28">
        <v>61660974.774193548</v>
      </c>
      <c r="F10" s="98">
        <v>86112544.774193555</v>
      </c>
      <c r="G10" s="98">
        <v>98704986.285714284</v>
      </c>
      <c r="H10" s="98">
        <v>73975665.67741935</v>
      </c>
      <c r="I10" s="98">
        <v>48422619.666666664</v>
      </c>
      <c r="J10" s="98">
        <v>46472809.225806452</v>
      </c>
      <c r="K10" s="98">
        <v>42973554.06666667</v>
      </c>
      <c r="L10" s="98">
        <v>26320094.580645163</v>
      </c>
      <c r="M10" s="98">
        <v>41863257.096774191</v>
      </c>
      <c r="N10" s="43">
        <v>57992943.799999997</v>
      </c>
      <c r="O10" s="91">
        <v>1</v>
      </c>
      <c r="P10" s="73">
        <f t="shared" si="19"/>
        <v>39802336.838709675</v>
      </c>
      <c r="Q10" s="70">
        <v>1</v>
      </c>
      <c r="R10" s="82">
        <f t="shared" si="20"/>
        <v>50153792.333333336</v>
      </c>
      <c r="S10" s="69">
        <v>1</v>
      </c>
      <c r="T10" s="3">
        <f t="shared" si="21"/>
        <v>61660974.774193548</v>
      </c>
      <c r="U10" s="70">
        <v>1</v>
      </c>
      <c r="V10" s="98">
        <f t="shared" si="22"/>
        <v>86112544.774193555</v>
      </c>
      <c r="W10" s="70">
        <v>1</v>
      </c>
      <c r="X10" s="98">
        <f t="shared" si="23"/>
        <v>98704986.285714284</v>
      </c>
      <c r="Y10" s="70">
        <v>1</v>
      </c>
      <c r="Z10" s="98">
        <f t="shared" si="24"/>
        <v>73975665.67741935</v>
      </c>
      <c r="AA10" s="70">
        <v>1</v>
      </c>
      <c r="AB10" s="98">
        <f t="shared" si="25"/>
        <v>48422619.666666664</v>
      </c>
      <c r="AC10" s="70">
        <v>1</v>
      </c>
      <c r="AD10" s="98">
        <f t="shared" si="26"/>
        <v>46472809.225806452</v>
      </c>
      <c r="AE10" s="70">
        <v>1</v>
      </c>
      <c r="AF10" s="98">
        <f t="shared" si="27"/>
        <v>42973554.06666667</v>
      </c>
      <c r="AG10" s="70">
        <v>1</v>
      </c>
      <c r="AH10" s="98">
        <f t="shared" si="28"/>
        <v>26320094.580645163</v>
      </c>
      <c r="AI10" s="70">
        <v>1</v>
      </c>
      <c r="AJ10" s="98">
        <f t="shared" si="29"/>
        <v>41863257.096774191</v>
      </c>
      <c r="AK10" s="70">
        <v>1</v>
      </c>
      <c r="AL10" s="43">
        <f t="shared" si="30"/>
        <v>57992943.799999997</v>
      </c>
      <c r="AM10" s="91">
        <v>1.087192633887214</v>
      </c>
      <c r="AN10" s="73">
        <f t="shared" si="31"/>
        <v>43272807.422542855</v>
      </c>
      <c r="AO10" s="70">
        <v>1.087192633887214</v>
      </c>
      <c r="AP10" s="82">
        <f t="shared" si="32"/>
        <v>54526833.586309031</v>
      </c>
      <c r="AQ10" s="69">
        <v>1.087192633887214</v>
      </c>
      <c r="AR10" s="3">
        <f t="shared" si="33"/>
        <v>67037357.572808541</v>
      </c>
      <c r="AS10" s="70">
        <v>1.087192633887214</v>
      </c>
      <c r="AT10" s="87">
        <f t="shared" si="34"/>
        <v>93620924.363786131</v>
      </c>
      <c r="AU10" s="70">
        <v>1.087192633887214</v>
      </c>
      <c r="AV10" s="82">
        <f t="shared" si="0"/>
        <v>107311334.01776704</v>
      </c>
      <c r="AW10" s="70">
        <v>1.087192633887214</v>
      </c>
      <c r="AX10" s="3">
        <f t="shared" si="1"/>
        <v>80425798.811393514</v>
      </c>
      <c r="AY10" s="70">
        <v>1.087192633887214</v>
      </c>
      <c r="AZ10" s="87">
        <f t="shared" si="2"/>
        <v>52644715.415122136</v>
      </c>
      <c r="BA10" s="70">
        <v>1.087192633887214</v>
      </c>
      <c r="BB10" s="82">
        <f t="shared" si="3"/>
        <v>50524895.866342537</v>
      </c>
      <c r="BC10" s="70">
        <v>1.087192633887214</v>
      </c>
      <c r="BD10" s="3">
        <f t="shared" si="4"/>
        <v>46720531.433233932</v>
      </c>
      <c r="BE10" s="70">
        <v>1.087192633887214</v>
      </c>
      <c r="BF10" s="87">
        <f t="shared" si="5"/>
        <v>28615012.951292202</v>
      </c>
      <c r="BG10" s="70">
        <v>1.087192633887214</v>
      </c>
      <c r="BH10" s="82">
        <f t="shared" si="6"/>
        <v>45513424.746139534</v>
      </c>
      <c r="BI10" s="70">
        <v>1.087192633887214</v>
      </c>
      <c r="BJ10" s="82">
        <f t="shared" si="6"/>
        <v>63049501.31679517</v>
      </c>
      <c r="BK10" s="10">
        <v>27135000</v>
      </c>
      <c r="BL10" s="3">
        <v>27135000</v>
      </c>
      <c r="BM10" s="28">
        <v>27135000</v>
      </c>
      <c r="BN10" s="98">
        <v>27135000</v>
      </c>
      <c r="BO10" s="104">
        <v>27135000</v>
      </c>
      <c r="BP10" s="104">
        <v>27135000</v>
      </c>
      <c r="BQ10" s="104">
        <v>27135000</v>
      </c>
      <c r="BR10" s="104">
        <v>27135000</v>
      </c>
      <c r="BS10" s="104">
        <v>27135000</v>
      </c>
      <c r="BT10" s="104">
        <v>27135000</v>
      </c>
      <c r="BU10" s="104">
        <v>27135000</v>
      </c>
      <c r="BV10" s="42">
        <v>27135000</v>
      </c>
      <c r="BW10" s="29">
        <v>0</v>
      </c>
      <c r="BX10" s="28">
        <v>0</v>
      </c>
      <c r="BY10" s="28">
        <v>0</v>
      </c>
      <c r="BZ10" s="28">
        <v>0</v>
      </c>
      <c r="CA10" s="28">
        <v>0</v>
      </c>
      <c r="CB10" s="28">
        <v>0</v>
      </c>
      <c r="CC10" s="28">
        <v>0</v>
      </c>
      <c r="CD10" s="28">
        <v>0</v>
      </c>
      <c r="CE10" s="28">
        <v>0</v>
      </c>
      <c r="CF10" s="28">
        <v>0</v>
      </c>
      <c r="CG10" s="28">
        <v>0</v>
      </c>
      <c r="CH10" s="42">
        <v>0</v>
      </c>
      <c r="CI10" s="10">
        <f t="shared" si="7"/>
        <v>43272807.422542855</v>
      </c>
      <c r="CJ10" s="3">
        <f t="shared" si="8"/>
        <v>54526833.586309031</v>
      </c>
      <c r="CK10" s="3">
        <f t="shared" si="9"/>
        <v>67037357.572808541</v>
      </c>
      <c r="CL10" s="86">
        <f t="shared" si="10"/>
        <v>93620924.363786131</v>
      </c>
      <c r="CM10" s="3">
        <f t="shared" si="11"/>
        <v>107311334.01776704</v>
      </c>
      <c r="CN10" s="3">
        <f t="shared" si="12"/>
        <v>80425798.811393514</v>
      </c>
      <c r="CO10" s="3">
        <f t="shared" si="13"/>
        <v>52644715.415122136</v>
      </c>
      <c r="CP10" s="73">
        <f t="shared" si="14"/>
        <v>50524895.866342537</v>
      </c>
      <c r="CQ10" s="3">
        <f t="shared" si="15"/>
        <v>46720531.433233932</v>
      </c>
      <c r="CR10" s="28">
        <f t="shared" si="16"/>
        <v>28615012.951292202</v>
      </c>
      <c r="CS10" s="28">
        <f t="shared" si="17"/>
        <v>45513424.746139534</v>
      </c>
      <c r="CT10" s="93">
        <f t="shared" si="18"/>
        <v>63049501.31679517</v>
      </c>
      <c r="CU10" s="67">
        <f t="shared" si="35"/>
        <v>60800771.722752742</v>
      </c>
      <c r="CW10" s="64">
        <f t="shared" si="36"/>
        <v>60800771.722752742</v>
      </c>
    </row>
    <row r="11" spans="1:101" ht="18" customHeight="1" x14ac:dyDescent="0.35">
      <c r="A11" s="125">
        <v>9</v>
      </c>
      <c r="B11" s="124" t="s">
        <v>3</v>
      </c>
      <c r="C11" s="10">
        <v>0</v>
      </c>
      <c r="D11" s="3">
        <v>0</v>
      </c>
      <c r="E11" s="28">
        <v>0</v>
      </c>
      <c r="F11" s="98">
        <v>0</v>
      </c>
      <c r="G11" s="98">
        <v>0</v>
      </c>
      <c r="H11" s="98">
        <v>0</v>
      </c>
      <c r="I11" s="98">
        <v>0</v>
      </c>
      <c r="J11" s="98">
        <v>0</v>
      </c>
      <c r="K11" s="98">
        <v>0</v>
      </c>
      <c r="L11" s="98">
        <v>0</v>
      </c>
      <c r="M11" s="98">
        <v>0</v>
      </c>
      <c r="N11" s="43">
        <v>0</v>
      </c>
      <c r="O11" s="91">
        <v>1</v>
      </c>
      <c r="P11" s="73">
        <f t="shared" si="19"/>
        <v>0</v>
      </c>
      <c r="Q11" s="70">
        <v>1</v>
      </c>
      <c r="R11" s="82">
        <f t="shared" si="20"/>
        <v>0</v>
      </c>
      <c r="S11" s="69">
        <v>1</v>
      </c>
      <c r="T11" s="3">
        <f t="shared" si="21"/>
        <v>0</v>
      </c>
      <c r="U11" s="70">
        <v>1</v>
      </c>
      <c r="V11" s="98">
        <f t="shared" si="22"/>
        <v>0</v>
      </c>
      <c r="W11" s="70">
        <v>1</v>
      </c>
      <c r="X11" s="98">
        <f t="shared" si="23"/>
        <v>0</v>
      </c>
      <c r="Y11" s="70">
        <v>1</v>
      </c>
      <c r="Z11" s="98">
        <f t="shared" si="24"/>
        <v>0</v>
      </c>
      <c r="AA11" s="70">
        <v>1</v>
      </c>
      <c r="AB11" s="98">
        <f t="shared" si="25"/>
        <v>0</v>
      </c>
      <c r="AC11" s="70">
        <v>1</v>
      </c>
      <c r="AD11" s="98">
        <f t="shared" si="26"/>
        <v>0</v>
      </c>
      <c r="AE11" s="70">
        <v>1</v>
      </c>
      <c r="AF11" s="98">
        <f t="shared" si="27"/>
        <v>0</v>
      </c>
      <c r="AG11" s="70">
        <v>1</v>
      </c>
      <c r="AH11" s="98">
        <f t="shared" si="28"/>
        <v>0</v>
      </c>
      <c r="AI11" s="70">
        <v>1</v>
      </c>
      <c r="AJ11" s="98">
        <f t="shared" si="29"/>
        <v>0</v>
      </c>
      <c r="AK11" s="70">
        <v>1</v>
      </c>
      <c r="AL11" s="43">
        <f t="shared" si="30"/>
        <v>0</v>
      </c>
      <c r="AM11" s="91">
        <v>1.087192633887214</v>
      </c>
      <c r="AN11" s="73">
        <f t="shared" si="31"/>
        <v>0</v>
      </c>
      <c r="AO11" s="70">
        <v>1.087192633887214</v>
      </c>
      <c r="AP11" s="82">
        <f t="shared" si="32"/>
        <v>0</v>
      </c>
      <c r="AQ11" s="69">
        <v>1.087192633887214</v>
      </c>
      <c r="AR11" s="3">
        <f t="shared" si="33"/>
        <v>0</v>
      </c>
      <c r="AS11" s="70">
        <v>1.087192633887214</v>
      </c>
      <c r="AT11" s="106">
        <f t="shared" si="34"/>
        <v>0</v>
      </c>
      <c r="AU11" s="70">
        <v>1.087192633887214</v>
      </c>
      <c r="AV11" s="82">
        <f t="shared" si="0"/>
        <v>0</v>
      </c>
      <c r="AW11" s="70">
        <v>1.087192633887214</v>
      </c>
      <c r="AX11" s="3">
        <f t="shared" si="1"/>
        <v>0</v>
      </c>
      <c r="AY11" s="70">
        <v>1.087192633887214</v>
      </c>
      <c r="AZ11" s="106">
        <f t="shared" si="2"/>
        <v>0</v>
      </c>
      <c r="BA11" s="70">
        <v>1.087192633887214</v>
      </c>
      <c r="BB11" s="82">
        <f t="shared" si="3"/>
        <v>0</v>
      </c>
      <c r="BC11" s="70">
        <v>1.087192633887214</v>
      </c>
      <c r="BD11" s="3">
        <f t="shared" si="4"/>
        <v>0</v>
      </c>
      <c r="BE11" s="70">
        <v>1.087192633887214</v>
      </c>
      <c r="BF11" s="106">
        <f t="shared" si="5"/>
        <v>0</v>
      </c>
      <c r="BG11" s="70">
        <v>1.087192633887214</v>
      </c>
      <c r="BH11" s="82">
        <f t="shared" si="6"/>
        <v>0</v>
      </c>
      <c r="BI11" s="70">
        <v>1.087192633887214</v>
      </c>
      <c r="BJ11" s="82">
        <f t="shared" si="6"/>
        <v>0</v>
      </c>
      <c r="BK11" s="10">
        <v>0</v>
      </c>
      <c r="BL11" s="3">
        <v>0</v>
      </c>
      <c r="BM11" s="28">
        <v>0</v>
      </c>
      <c r="BN11" s="98">
        <v>0</v>
      </c>
      <c r="BO11" s="104">
        <v>0</v>
      </c>
      <c r="BP11" s="104">
        <v>0</v>
      </c>
      <c r="BQ11" s="104">
        <v>0</v>
      </c>
      <c r="BR11" s="104">
        <v>0</v>
      </c>
      <c r="BS11" s="104">
        <v>0</v>
      </c>
      <c r="BT11" s="104">
        <v>0</v>
      </c>
      <c r="BU11" s="104">
        <v>0</v>
      </c>
      <c r="BV11" s="42">
        <v>0</v>
      </c>
      <c r="BW11" s="29">
        <v>0</v>
      </c>
      <c r="BX11" s="28">
        <v>0</v>
      </c>
      <c r="BY11" s="28">
        <v>0</v>
      </c>
      <c r="BZ11" s="28">
        <v>0</v>
      </c>
      <c r="CA11" s="28">
        <v>0</v>
      </c>
      <c r="CB11" s="28">
        <v>0</v>
      </c>
      <c r="CC11" s="28">
        <v>0</v>
      </c>
      <c r="CD11" s="28">
        <v>0</v>
      </c>
      <c r="CE11" s="28">
        <v>0</v>
      </c>
      <c r="CF11" s="28">
        <v>0</v>
      </c>
      <c r="CG11" s="28">
        <v>0</v>
      </c>
      <c r="CH11" s="42">
        <v>0</v>
      </c>
      <c r="CI11" s="10">
        <f t="shared" si="7"/>
        <v>0</v>
      </c>
      <c r="CJ11" s="3">
        <f t="shared" si="8"/>
        <v>0</v>
      </c>
      <c r="CK11" s="3">
        <f t="shared" si="9"/>
        <v>0</v>
      </c>
      <c r="CL11" s="86">
        <f t="shared" si="10"/>
        <v>0</v>
      </c>
      <c r="CM11" s="3">
        <f t="shared" si="11"/>
        <v>0</v>
      </c>
      <c r="CN11" s="3">
        <f t="shared" si="12"/>
        <v>0</v>
      </c>
      <c r="CO11" s="3">
        <f t="shared" si="13"/>
        <v>0</v>
      </c>
      <c r="CP11" s="73">
        <f t="shared" si="14"/>
        <v>0</v>
      </c>
      <c r="CQ11" s="3">
        <f t="shared" si="15"/>
        <v>0</v>
      </c>
      <c r="CR11" s="28">
        <f t="shared" si="16"/>
        <v>0</v>
      </c>
      <c r="CS11" s="28">
        <f t="shared" si="17"/>
        <v>0</v>
      </c>
      <c r="CT11" s="93">
        <f t="shared" si="18"/>
        <v>0</v>
      </c>
      <c r="CU11" s="67">
        <f t="shared" si="35"/>
        <v>0</v>
      </c>
      <c r="CW11" s="64">
        <f t="shared" si="36"/>
        <v>0</v>
      </c>
    </row>
    <row r="12" spans="1:101" ht="18" customHeight="1" x14ac:dyDescent="0.35">
      <c r="A12" s="5">
        <v>10</v>
      </c>
      <c r="B12" s="124" t="s">
        <v>3</v>
      </c>
      <c r="C12" s="10">
        <v>0</v>
      </c>
      <c r="D12" s="3">
        <v>0</v>
      </c>
      <c r="E12" s="28">
        <v>0</v>
      </c>
      <c r="F12" s="98">
        <v>0</v>
      </c>
      <c r="G12" s="98">
        <v>0</v>
      </c>
      <c r="H12" s="98">
        <v>0</v>
      </c>
      <c r="I12" s="98">
        <v>0</v>
      </c>
      <c r="J12" s="98">
        <v>0</v>
      </c>
      <c r="K12" s="98">
        <v>0</v>
      </c>
      <c r="L12" s="98">
        <v>0</v>
      </c>
      <c r="M12" s="98">
        <v>0</v>
      </c>
      <c r="N12" s="43">
        <v>0</v>
      </c>
      <c r="O12" s="91">
        <v>1</v>
      </c>
      <c r="P12" s="73">
        <f t="shared" si="19"/>
        <v>0</v>
      </c>
      <c r="Q12" s="70">
        <v>1</v>
      </c>
      <c r="R12" s="82">
        <f t="shared" si="20"/>
        <v>0</v>
      </c>
      <c r="S12" s="69">
        <v>1</v>
      </c>
      <c r="T12" s="3">
        <f t="shared" si="21"/>
        <v>0</v>
      </c>
      <c r="U12" s="70">
        <v>1</v>
      </c>
      <c r="V12" s="98">
        <f t="shared" si="22"/>
        <v>0</v>
      </c>
      <c r="W12" s="70">
        <v>1</v>
      </c>
      <c r="X12" s="98">
        <f t="shared" si="23"/>
        <v>0</v>
      </c>
      <c r="Y12" s="70">
        <v>1</v>
      </c>
      <c r="Z12" s="98">
        <f t="shared" si="24"/>
        <v>0</v>
      </c>
      <c r="AA12" s="70">
        <v>1</v>
      </c>
      <c r="AB12" s="98">
        <f t="shared" si="25"/>
        <v>0</v>
      </c>
      <c r="AC12" s="70">
        <v>1</v>
      </c>
      <c r="AD12" s="98">
        <f t="shared" si="26"/>
        <v>0</v>
      </c>
      <c r="AE12" s="70">
        <v>1</v>
      </c>
      <c r="AF12" s="98">
        <f t="shared" si="27"/>
        <v>0</v>
      </c>
      <c r="AG12" s="70">
        <v>1</v>
      </c>
      <c r="AH12" s="98">
        <f t="shared" si="28"/>
        <v>0</v>
      </c>
      <c r="AI12" s="70">
        <v>1</v>
      </c>
      <c r="AJ12" s="98">
        <f t="shared" si="29"/>
        <v>0</v>
      </c>
      <c r="AK12" s="70">
        <v>1</v>
      </c>
      <c r="AL12" s="43">
        <f t="shared" si="30"/>
        <v>0</v>
      </c>
      <c r="AM12" s="91">
        <v>1.087192633887214</v>
      </c>
      <c r="AN12" s="73">
        <f t="shared" si="31"/>
        <v>0</v>
      </c>
      <c r="AO12" s="70">
        <v>1.087192633887214</v>
      </c>
      <c r="AP12" s="82">
        <f t="shared" si="32"/>
        <v>0</v>
      </c>
      <c r="AQ12" s="69">
        <v>1.087192633887214</v>
      </c>
      <c r="AR12" s="3">
        <f t="shared" si="33"/>
        <v>0</v>
      </c>
      <c r="AS12" s="70">
        <v>1.087192633887214</v>
      </c>
      <c r="AT12" s="87">
        <f t="shared" si="34"/>
        <v>0</v>
      </c>
      <c r="AU12" s="70">
        <v>1.087192633887214</v>
      </c>
      <c r="AV12" s="82">
        <f t="shared" si="0"/>
        <v>0</v>
      </c>
      <c r="AW12" s="70">
        <v>1.087192633887214</v>
      </c>
      <c r="AX12" s="3">
        <f t="shared" si="1"/>
        <v>0</v>
      </c>
      <c r="AY12" s="70">
        <v>1.087192633887214</v>
      </c>
      <c r="AZ12" s="87">
        <f t="shared" si="2"/>
        <v>0</v>
      </c>
      <c r="BA12" s="70">
        <v>1.087192633887214</v>
      </c>
      <c r="BB12" s="82">
        <f t="shared" si="3"/>
        <v>0</v>
      </c>
      <c r="BC12" s="70">
        <v>1.087192633887214</v>
      </c>
      <c r="BD12" s="3">
        <f t="shared" si="4"/>
        <v>0</v>
      </c>
      <c r="BE12" s="70">
        <v>1.087192633887214</v>
      </c>
      <c r="BF12" s="87">
        <f t="shared" si="5"/>
        <v>0</v>
      </c>
      <c r="BG12" s="70">
        <v>1.087192633887214</v>
      </c>
      <c r="BH12" s="82">
        <f t="shared" si="6"/>
        <v>0</v>
      </c>
      <c r="BI12" s="70">
        <v>1.087192633887214</v>
      </c>
      <c r="BJ12" s="82">
        <f t="shared" si="6"/>
        <v>0</v>
      </c>
      <c r="BK12" s="10">
        <v>0</v>
      </c>
      <c r="BL12" s="3">
        <v>0</v>
      </c>
      <c r="BM12" s="28">
        <v>0</v>
      </c>
      <c r="BN12" s="98">
        <v>0</v>
      </c>
      <c r="BO12" s="104">
        <v>0</v>
      </c>
      <c r="BP12" s="104">
        <v>0</v>
      </c>
      <c r="BQ12" s="104">
        <v>0</v>
      </c>
      <c r="BR12" s="104">
        <v>0</v>
      </c>
      <c r="BS12" s="104">
        <v>0</v>
      </c>
      <c r="BT12" s="104">
        <v>0</v>
      </c>
      <c r="BU12" s="104">
        <v>0</v>
      </c>
      <c r="BV12" s="42">
        <v>0</v>
      </c>
      <c r="BW12" s="29">
        <v>0</v>
      </c>
      <c r="BX12" s="28">
        <v>0</v>
      </c>
      <c r="BY12" s="28">
        <v>0</v>
      </c>
      <c r="BZ12" s="28">
        <v>0</v>
      </c>
      <c r="CA12" s="28">
        <v>0</v>
      </c>
      <c r="CB12" s="28">
        <v>0</v>
      </c>
      <c r="CC12" s="28">
        <v>0</v>
      </c>
      <c r="CD12" s="28">
        <v>0</v>
      </c>
      <c r="CE12" s="28">
        <v>0</v>
      </c>
      <c r="CF12" s="28">
        <v>0</v>
      </c>
      <c r="CG12" s="28">
        <v>0</v>
      </c>
      <c r="CH12" s="42">
        <v>0</v>
      </c>
      <c r="CI12" s="10">
        <f t="shared" si="7"/>
        <v>0</v>
      </c>
      <c r="CJ12" s="3">
        <f t="shared" si="8"/>
        <v>0</v>
      </c>
      <c r="CK12" s="3">
        <f t="shared" si="9"/>
        <v>0</v>
      </c>
      <c r="CL12" s="86">
        <f t="shared" si="10"/>
        <v>0</v>
      </c>
      <c r="CM12" s="3">
        <f t="shared" si="11"/>
        <v>0</v>
      </c>
      <c r="CN12" s="3">
        <f t="shared" si="12"/>
        <v>0</v>
      </c>
      <c r="CO12" s="3">
        <f t="shared" si="13"/>
        <v>0</v>
      </c>
      <c r="CP12" s="73">
        <f t="shared" si="14"/>
        <v>0</v>
      </c>
      <c r="CQ12" s="3">
        <f t="shared" si="15"/>
        <v>0</v>
      </c>
      <c r="CR12" s="28">
        <f t="shared" si="16"/>
        <v>0</v>
      </c>
      <c r="CS12" s="28">
        <f t="shared" si="17"/>
        <v>0</v>
      </c>
      <c r="CT12" s="93">
        <f t="shared" si="18"/>
        <v>0</v>
      </c>
      <c r="CU12" s="67">
        <f t="shared" si="35"/>
        <v>0</v>
      </c>
      <c r="CW12" s="64">
        <f t="shared" si="36"/>
        <v>0</v>
      </c>
    </row>
    <row r="13" spans="1:101" ht="18" customHeight="1" x14ac:dyDescent="0.35">
      <c r="A13" s="125">
        <v>11</v>
      </c>
      <c r="B13" s="124" t="s">
        <v>5</v>
      </c>
      <c r="C13" s="10">
        <v>648731853.35483873</v>
      </c>
      <c r="D13" s="3">
        <v>831000673.79999995</v>
      </c>
      <c r="E13" s="28">
        <v>858606691.16129029</v>
      </c>
      <c r="F13" s="98">
        <v>946762209.16129029</v>
      </c>
      <c r="G13" s="98">
        <v>929444440.57142854</v>
      </c>
      <c r="H13" s="98">
        <v>873328619.93548381</v>
      </c>
      <c r="I13" s="98">
        <v>574919151.39999998</v>
      </c>
      <c r="J13" s="98">
        <v>406009033.41935486</v>
      </c>
      <c r="K13" s="98">
        <v>408704426.53333336</v>
      </c>
      <c r="L13" s="98">
        <v>409122732.45161289</v>
      </c>
      <c r="M13" s="98">
        <v>413794546</v>
      </c>
      <c r="N13" s="43">
        <v>319366533.19999999</v>
      </c>
      <c r="O13" s="91">
        <v>0.92952434165930653</v>
      </c>
      <c r="P13" s="73">
        <f t="shared" si="19"/>
        <v>603012048.9030782</v>
      </c>
      <c r="Q13" s="70">
        <v>0.95546574385968452</v>
      </c>
      <c r="R13" s="82">
        <f t="shared" si="20"/>
        <v>793992676.94021606</v>
      </c>
      <c r="S13" s="69">
        <v>1.039510244490137</v>
      </c>
      <c r="T13" s="3">
        <f t="shared" si="21"/>
        <v>892530451.44994032</v>
      </c>
      <c r="U13" s="70">
        <v>1.0327047002335412</v>
      </c>
      <c r="V13" s="98">
        <f t="shared" si="22"/>
        <v>977725783.40435553</v>
      </c>
      <c r="W13" s="70">
        <v>1.0695138498690548</v>
      </c>
      <c r="X13" s="98">
        <f t="shared" si="23"/>
        <v>994053701.87493849</v>
      </c>
      <c r="Y13" s="70">
        <v>1.0292978513814923</v>
      </c>
      <c r="Z13" s="98">
        <f t="shared" si="24"/>
        <v>898915272.04955745</v>
      </c>
      <c r="AA13" s="70">
        <v>0.90443445222431984</v>
      </c>
      <c r="AB13" s="98">
        <f t="shared" si="25"/>
        <v>519976687.76972979</v>
      </c>
      <c r="AC13" s="70">
        <v>0.89312602715240574</v>
      </c>
      <c r="AD13" s="98">
        <f t="shared" si="26"/>
        <v>362617235.00581676</v>
      </c>
      <c r="AE13" s="70">
        <v>0.99357834015899649</v>
      </c>
      <c r="AF13" s="98">
        <f t="shared" si="27"/>
        <v>406079865.7306239</v>
      </c>
      <c r="AG13" s="70">
        <v>0.89809240473081087</v>
      </c>
      <c r="AH13" s="98">
        <f t="shared" si="28"/>
        <v>367430018.61750919</v>
      </c>
      <c r="AI13" s="70">
        <v>1.0217106607045476</v>
      </c>
      <c r="AJ13" s="98">
        <f t="shared" si="29"/>
        <v>422778298.98959833</v>
      </c>
      <c r="AK13" s="70">
        <v>1.0030778589347833</v>
      </c>
      <c r="AL13" s="43">
        <f t="shared" si="30"/>
        <v>320349498.3376804</v>
      </c>
      <c r="AM13" s="91">
        <v>1.022498715828325</v>
      </c>
      <c r="AN13" s="73">
        <f t="shared" si="31"/>
        <v>616579045.63240457</v>
      </c>
      <c r="AO13" s="70">
        <v>1.022498715828325</v>
      </c>
      <c r="AP13" s="82">
        <f t="shared" si="32"/>
        <v>811856492.54846501</v>
      </c>
      <c r="AQ13" s="69">
        <v>1.022498715828325</v>
      </c>
      <c r="AR13" s="3">
        <f t="shared" si="33"/>
        <v>912611240.44523907</v>
      </c>
      <c r="AS13" s="70">
        <v>1.022498715828325</v>
      </c>
      <c r="AT13" s="87">
        <f t="shared" si="34"/>
        <v>999723357.96319652</v>
      </c>
      <c r="AU13" s="70">
        <v>1.022498715828325</v>
      </c>
      <c r="AV13" s="82">
        <f t="shared" si="0"/>
        <v>1016418633.6315172</v>
      </c>
      <c r="AW13" s="70">
        <v>1.022498715828325</v>
      </c>
      <c r="AX13" s="3">
        <f t="shared" si="1"/>
        <v>919139711.30914187</v>
      </c>
      <c r="AY13" s="70">
        <v>1.022498715828325</v>
      </c>
      <c r="AZ13" s="87">
        <f t="shared" si="2"/>
        <v>531675495.50521463</v>
      </c>
      <c r="BA13" s="70">
        <v>1.022498715828325</v>
      </c>
      <c r="BB13" s="82">
        <f t="shared" si="3"/>
        <v>370775657.13066554</v>
      </c>
      <c r="BC13" s="70">
        <v>1.022498715828325</v>
      </c>
      <c r="BD13" s="3">
        <f t="shared" si="4"/>
        <v>415216141.23330158</v>
      </c>
      <c r="BE13" s="70">
        <v>1.022498715828325</v>
      </c>
      <c r="BF13" s="87">
        <f t="shared" si="5"/>
        <v>375696722.19318068</v>
      </c>
      <c r="BG13" s="70">
        <v>1.022498715828325</v>
      </c>
      <c r="BH13" s="82">
        <f t="shared" si="6"/>
        <v>432290267.7969479</v>
      </c>
      <c r="BI13" s="70">
        <v>1.022498715828325</v>
      </c>
      <c r="BJ13" s="82">
        <f t="shared" si="6"/>
        <v>327556950.66652632</v>
      </c>
      <c r="BK13" s="10">
        <v>23569190</v>
      </c>
      <c r="BL13" s="3">
        <v>23569190</v>
      </c>
      <c r="BM13" s="28">
        <v>23569190</v>
      </c>
      <c r="BN13" s="98">
        <v>2712324</v>
      </c>
      <c r="BO13" s="104">
        <v>2712324</v>
      </c>
      <c r="BP13" s="104">
        <v>2712324</v>
      </c>
      <c r="BQ13" s="104">
        <v>0</v>
      </c>
      <c r="BR13" s="104">
        <v>0</v>
      </c>
      <c r="BS13" s="104">
        <v>0</v>
      </c>
      <c r="BT13" s="104">
        <v>0</v>
      </c>
      <c r="BU13" s="104">
        <v>0</v>
      </c>
      <c r="BV13" s="42">
        <v>0</v>
      </c>
      <c r="BW13" s="29">
        <v>0</v>
      </c>
      <c r="BX13" s="28">
        <v>0</v>
      </c>
      <c r="BY13" s="28">
        <v>0</v>
      </c>
      <c r="BZ13" s="28">
        <v>0</v>
      </c>
      <c r="CA13" s="28">
        <v>0</v>
      </c>
      <c r="CB13" s="28">
        <v>0</v>
      </c>
      <c r="CC13" s="28">
        <v>0</v>
      </c>
      <c r="CD13" s="28">
        <v>0</v>
      </c>
      <c r="CE13" s="28">
        <v>0</v>
      </c>
      <c r="CF13" s="28">
        <v>0</v>
      </c>
      <c r="CG13" s="28">
        <v>0</v>
      </c>
      <c r="CH13" s="42">
        <v>0</v>
      </c>
      <c r="CI13" s="10">
        <f t="shared" si="7"/>
        <v>616579045.63240457</v>
      </c>
      <c r="CJ13" s="3">
        <f t="shared" si="8"/>
        <v>811856492.54846501</v>
      </c>
      <c r="CK13" s="3">
        <f t="shared" si="9"/>
        <v>912611240.44523907</v>
      </c>
      <c r="CL13" s="86">
        <f t="shared" si="10"/>
        <v>999723357.96319652</v>
      </c>
      <c r="CM13" s="3">
        <f t="shared" si="11"/>
        <v>1016418633.6315172</v>
      </c>
      <c r="CN13" s="3">
        <f t="shared" si="12"/>
        <v>919139711.30914187</v>
      </c>
      <c r="CO13" s="3">
        <f t="shared" si="13"/>
        <v>531675495.50521463</v>
      </c>
      <c r="CP13" s="73">
        <f t="shared" si="14"/>
        <v>370775657.13066554</v>
      </c>
      <c r="CQ13" s="3">
        <f t="shared" si="15"/>
        <v>415216141.23330158</v>
      </c>
      <c r="CR13" s="28">
        <f t="shared" si="16"/>
        <v>375696722.19318068</v>
      </c>
      <c r="CS13" s="28">
        <f t="shared" si="17"/>
        <v>432290267.7969479</v>
      </c>
      <c r="CT13" s="93">
        <f t="shared" si="18"/>
        <v>327556950.66652632</v>
      </c>
      <c r="CU13" s="67">
        <f t="shared" si="35"/>
        <v>642411425.25173092</v>
      </c>
      <c r="CW13" s="64">
        <f t="shared" si="36"/>
        <v>642411425.25173092</v>
      </c>
    </row>
    <row r="14" spans="1:101" ht="18" customHeight="1" x14ac:dyDescent="0.35">
      <c r="A14" s="5">
        <v>12</v>
      </c>
      <c r="B14" s="124" t="s">
        <v>3</v>
      </c>
      <c r="C14" s="10">
        <v>0</v>
      </c>
      <c r="D14" s="3">
        <v>0</v>
      </c>
      <c r="E14" s="28">
        <v>0</v>
      </c>
      <c r="F14" s="99">
        <v>0</v>
      </c>
      <c r="G14" s="99">
        <v>0</v>
      </c>
      <c r="H14" s="99">
        <v>0</v>
      </c>
      <c r="I14" s="99">
        <v>0</v>
      </c>
      <c r="J14" s="99">
        <v>0</v>
      </c>
      <c r="K14" s="99">
        <v>0</v>
      </c>
      <c r="L14" s="99">
        <v>0</v>
      </c>
      <c r="M14" s="99">
        <v>0</v>
      </c>
      <c r="N14" s="44">
        <v>0</v>
      </c>
      <c r="O14" s="91">
        <v>1</v>
      </c>
      <c r="P14" s="73">
        <f t="shared" si="19"/>
        <v>0</v>
      </c>
      <c r="Q14" s="70">
        <v>1</v>
      </c>
      <c r="R14" s="82">
        <f t="shared" si="20"/>
        <v>0</v>
      </c>
      <c r="S14" s="69">
        <v>1</v>
      </c>
      <c r="T14" s="3">
        <f t="shared" si="21"/>
        <v>0</v>
      </c>
      <c r="U14" s="70">
        <v>1</v>
      </c>
      <c r="V14" s="98">
        <f t="shared" si="22"/>
        <v>0</v>
      </c>
      <c r="W14" s="70">
        <v>1</v>
      </c>
      <c r="X14" s="98">
        <f t="shared" si="23"/>
        <v>0</v>
      </c>
      <c r="Y14" s="70">
        <v>1</v>
      </c>
      <c r="Z14" s="98">
        <f t="shared" si="24"/>
        <v>0</v>
      </c>
      <c r="AA14" s="70">
        <v>1</v>
      </c>
      <c r="AB14" s="98">
        <f t="shared" si="25"/>
        <v>0</v>
      </c>
      <c r="AC14" s="70">
        <v>1</v>
      </c>
      <c r="AD14" s="98">
        <f t="shared" si="26"/>
        <v>0</v>
      </c>
      <c r="AE14" s="70">
        <v>1</v>
      </c>
      <c r="AF14" s="98">
        <f t="shared" si="27"/>
        <v>0</v>
      </c>
      <c r="AG14" s="70">
        <v>1</v>
      </c>
      <c r="AH14" s="98">
        <f t="shared" si="28"/>
        <v>0</v>
      </c>
      <c r="AI14" s="70">
        <v>1</v>
      </c>
      <c r="AJ14" s="98">
        <f t="shared" si="29"/>
        <v>0</v>
      </c>
      <c r="AK14" s="70">
        <v>1</v>
      </c>
      <c r="AL14" s="43">
        <f t="shared" si="30"/>
        <v>0</v>
      </c>
      <c r="AM14" s="91">
        <v>1.087192633887214</v>
      </c>
      <c r="AN14" s="73">
        <f t="shared" si="31"/>
        <v>0</v>
      </c>
      <c r="AO14" s="70">
        <v>1.087192633887214</v>
      </c>
      <c r="AP14" s="82">
        <f t="shared" si="32"/>
        <v>0</v>
      </c>
      <c r="AQ14" s="69">
        <v>1.087192633887214</v>
      </c>
      <c r="AR14" s="3">
        <f t="shared" si="33"/>
        <v>0</v>
      </c>
      <c r="AS14" s="70">
        <v>1.087192633887214</v>
      </c>
      <c r="AT14" s="87">
        <f t="shared" si="34"/>
        <v>0</v>
      </c>
      <c r="AU14" s="70">
        <v>1.087192633887214</v>
      </c>
      <c r="AV14" s="82">
        <f t="shared" si="0"/>
        <v>0</v>
      </c>
      <c r="AW14" s="70">
        <v>1.087192633887214</v>
      </c>
      <c r="AX14" s="3">
        <f t="shared" si="1"/>
        <v>0</v>
      </c>
      <c r="AY14" s="70">
        <v>1.087192633887214</v>
      </c>
      <c r="AZ14" s="87">
        <f t="shared" si="2"/>
        <v>0</v>
      </c>
      <c r="BA14" s="70">
        <v>1.087192633887214</v>
      </c>
      <c r="BB14" s="82">
        <f t="shared" si="3"/>
        <v>0</v>
      </c>
      <c r="BC14" s="70">
        <v>1.087192633887214</v>
      </c>
      <c r="BD14" s="3">
        <f t="shared" si="4"/>
        <v>0</v>
      </c>
      <c r="BE14" s="70">
        <v>1.087192633887214</v>
      </c>
      <c r="BF14" s="87">
        <f t="shared" si="5"/>
        <v>0</v>
      </c>
      <c r="BG14" s="70">
        <v>1.087192633887214</v>
      </c>
      <c r="BH14" s="82">
        <f t="shared" si="6"/>
        <v>0</v>
      </c>
      <c r="BI14" s="70">
        <v>1.087192633887214</v>
      </c>
      <c r="BJ14" s="82">
        <f t="shared" si="6"/>
        <v>0</v>
      </c>
      <c r="BK14" s="10"/>
      <c r="BL14" s="3"/>
      <c r="BM14" s="28"/>
      <c r="BN14" s="98"/>
      <c r="BO14" s="104"/>
      <c r="BP14" s="104"/>
      <c r="BQ14" s="104"/>
      <c r="BR14" s="104"/>
      <c r="BS14" s="104"/>
      <c r="BT14" s="104"/>
      <c r="BU14" s="104"/>
      <c r="BV14" s="42"/>
      <c r="BW14" s="29">
        <v>0</v>
      </c>
      <c r="BX14" s="28">
        <v>0</v>
      </c>
      <c r="BY14" s="28">
        <v>0</v>
      </c>
      <c r="BZ14" s="28">
        <v>0</v>
      </c>
      <c r="CA14" s="28">
        <v>0</v>
      </c>
      <c r="CB14" s="28">
        <v>0</v>
      </c>
      <c r="CC14" s="28">
        <v>0</v>
      </c>
      <c r="CD14" s="28">
        <v>0</v>
      </c>
      <c r="CE14" s="28">
        <v>0</v>
      </c>
      <c r="CF14" s="28">
        <v>0</v>
      </c>
      <c r="CG14" s="28">
        <v>0</v>
      </c>
      <c r="CH14" s="42">
        <v>0</v>
      </c>
      <c r="CI14" s="10">
        <f t="shared" si="7"/>
        <v>0</v>
      </c>
      <c r="CJ14" s="3">
        <f t="shared" si="8"/>
        <v>0</v>
      </c>
      <c r="CK14" s="3">
        <f t="shared" si="9"/>
        <v>0</v>
      </c>
      <c r="CL14" s="86">
        <f t="shared" si="10"/>
        <v>0</v>
      </c>
      <c r="CM14" s="3">
        <f t="shared" si="11"/>
        <v>0</v>
      </c>
      <c r="CN14" s="3">
        <f t="shared" si="12"/>
        <v>0</v>
      </c>
      <c r="CO14" s="3">
        <f t="shared" si="13"/>
        <v>0</v>
      </c>
      <c r="CP14" s="73">
        <f t="shared" si="14"/>
        <v>0</v>
      </c>
      <c r="CQ14" s="3">
        <f t="shared" si="15"/>
        <v>0</v>
      </c>
      <c r="CR14" s="28">
        <f t="shared" si="16"/>
        <v>0</v>
      </c>
      <c r="CS14" s="28">
        <f t="shared" si="17"/>
        <v>0</v>
      </c>
      <c r="CT14" s="93">
        <f t="shared" si="18"/>
        <v>0</v>
      </c>
      <c r="CU14" s="67">
        <f t="shared" si="35"/>
        <v>0</v>
      </c>
      <c r="CW14" s="64">
        <f t="shared" si="36"/>
        <v>0</v>
      </c>
    </row>
    <row r="15" spans="1:101" ht="18" customHeight="1" x14ac:dyDescent="0.35">
      <c r="A15" s="125">
        <v>13</v>
      </c>
      <c r="B15" s="124" t="s">
        <v>3</v>
      </c>
      <c r="C15" s="10">
        <v>0</v>
      </c>
      <c r="D15" s="3">
        <v>0</v>
      </c>
      <c r="E15" s="28">
        <v>0</v>
      </c>
      <c r="F15" s="99">
        <v>0</v>
      </c>
      <c r="G15" s="99">
        <v>0</v>
      </c>
      <c r="H15" s="99">
        <v>0</v>
      </c>
      <c r="I15" s="99">
        <v>0</v>
      </c>
      <c r="J15" s="99">
        <v>0</v>
      </c>
      <c r="K15" s="99">
        <v>0</v>
      </c>
      <c r="L15" s="99">
        <v>0</v>
      </c>
      <c r="M15" s="99">
        <v>0</v>
      </c>
      <c r="N15" s="44">
        <v>0</v>
      </c>
      <c r="O15" s="91">
        <v>1</v>
      </c>
      <c r="P15" s="73">
        <f t="shared" si="19"/>
        <v>0</v>
      </c>
      <c r="Q15" s="70">
        <v>1</v>
      </c>
      <c r="R15" s="82">
        <f t="shared" si="20"/>
        <v>0</v>
      </c>
      <c r="S15" s="69">
        <v>1</v>
      </c>
      <c r="T15" s="3">
        <f t="shared" si="21"/>
        <v>0</v>
      </c>
      <c r="U15" s="70">
        <v>1</v>
      </c>
      <c r="V15" s="98">
        <f t="shared" si="22"/>
        <v>0</v>
      </c>
      <c r="W15" s="70">
        <v>1</v>
      </c>
      <c r="X15" s="98">
        <f t="shared" si="23"/>
        <v>0</v>
      </c>
      <c r="Y15" s="70">
        <v>1</v>
      </c>
      <c r="Z15" s="98">
        <f t="shared" si="24"/>
        <v>0</v>
      </c>
      <c r="AA15" s="70">
        <v>1</v>
      </c>
      <c r="AB15" s="98">
        <f t="shared" si="25"/>
        <v>0</v>
      </c>
      <c r="AC15" s="70">
        <v>1</v>
      </c>
      <c r="AD15" s="98">
        <f t="shared" si="26"/>
        <v>0</v>
      </c>
      <c r="AE15" s="70">
        <v>1</v>
      </c>
      <c r="AF15" s="98">
        <f t="shared" si="27"/>
        <v>0</v>
      </c>
      <c r="AG15" s="70">
        <v>1</v>
      </c>
      <c r="AH15" s="98">
        <f t="shared" si="28"/>
        <v>0</v>
      </c>
      <c r="AI15" s="70">
        <v>1</v>
      </c>
      <c r="AJ15" s="98">
        <f t="shared" si="29"/>
        <v>0</v>
      </c>
      <c r="AK15" s="70">
        <v>1</v>
      </c>
      <c r="AL15" s="43">
        <f t="shared" si="30"/>
        <v>0</v>
      </c>
      <c r="AM15" s="91">
        <v>1.087192633887214</v>
      </c>
      <c r="AN15" s="73">
        <f t="shared" si="31"/>
        <v>0</v>
      </c>
      <c r="AO15" s="70">
        <v>1.087192633887214</v>
      </c>
      <c r="AP15" s="82">
        <f t="shared" si="32"/>
        <v>0</v>
      </c>
      <c r="AQ15" s="69">
        <v>1.087192633887214</v>
      </c>
      <c r="AR15" s="3">
        <f t="shared" si="33"/>
        <v>0</v>
      </c>
      <c r="AS15" s="70">
        <v>1.087192633887214</v>
      </c>
      <c r="AT15" s="87">
        <f t="shared" si="34"/>
        <v>0</v>
      </c>
      <c r="AU15" s="70">
        <v>1.087192633887214</v>
      </c>
      <c r="AV15" s="82">
        <f t="shared" si="0"/>
        <v>0</v>
      </c>
      <c r="AW15" s="70">
        <v>1.087192633887214</v>
      </c>
      <c r="AX15" s="3">
        <f t="shared" si="1"/>
        <v>0</v>
      </c>
      <c r="AY15" s="70">
        <v>1.087192633887214</v>
      </c>
      <c r="AZ15" s="87">
        <f t="shared" si="2"/>
        <v>0</v>
      </c>
      <c r="BA15" s="70">
        <v>1.087192633887214</v>
      </c>
      <c r="BB15" s="82">
        <f t="shared" si="3"/>
        <v>0</v>
      </c>
      <c r="BC15" s="70">
        <v>1.087192633887214</v>
      </c>
      <c r="BD15" s="3">
        <f t="shared" si="4"/>
        <v>0</v>
      </c>
      <c r="BE15" s="70">
        <v>1.087192633887214</v>
      </c>
      <c r="BF15" s="87">
        <f t="shared" si="5"/>
        <v>0</v>
      </c>
      <c r="BG15" s="70">
        <v>1.087192633887214</v>
      </c>
      <c r="BH15" s="82">
        <f t="shared" si="6"/>
        <v>0</v>
      </c>
      <c r="BI15" s="70">
        <v>1.087192633887214</v>
      </c>
      <c r="BJ15" s="82">
        <f t="shared" si="6"/>
        <v>0</v>
      </c>
      <c r="BK15" s="10">
        <v>0</v>
      </c>
      <c r="BL15" s="3">
        <v>0</v>
      </c>
      <c r="BM15" s="28">
        <v>0</v>
      </c>
      <c r="BN15" s="98">
        <v>0</v>
      </c>
      <c r="BO15" s="104">
        <v>0</v>
      </c>
      <c r="BP15" s="104">
        <v>0</v>
      </c>
      <c r="BQ15" s="104">
        <v>0</v>
      </c>
      <c r="BR15" s="104">
        <v>0</v>
      </c>
      <c r="BS15" s="104">
        <v>0</v>
      </c>
      <c r="BT15" s="104">
        <v>0</v>
      </c>
      <c r="BU15" s="104">
        <v>0</v>
      </c>
      <c r="BV15" s="42">
        <v>0</v>
      </c>
      <c r="BW15" s="29">
        <v>0</v>
      </c>
      <c r="BX15" s="28">
        <v>0</v>
      </c>
      <c r="BY15" s="28">
        <v>0</v>
      </c>
      <c r="BZ15" s="28">
        <v>0</v>
      </c>
      <c r="CA15" s="28">
        <v>0</v>
      </c>
      <c r="CB15" s="28">
        <v>0</v>
      </c>
      <c r="CC15" s="28">
        <v>0</v>
      </c>
      <c r="CD15" s="28">
        <v>0</v>
      </c>
      <c r="CE15" s="28">
        <v>0</v>
      </c>
      <c r="CF15" s="28">
        <v>0</v>
      </c>
      <c r="CG15" s="28">
        <v>0</v>
      </c>
      <c r="CH15" s="42">
        <v>0</v>
      </c>
      <c r="CI15" s="10">
        <f t="shared" si="7"/>
        <v>0</v>
      </c>
      <c r="CJ15" s="3">
        <f t="shared" si="8"/>
        <v>0</v>
      </c>
      <c r="CK15" s="3">
        <f t="shared" si="9"/>
        <v>0</v>
      </c>
      <c r="CL15" s="86">
        <f t="shared" si="10"/>
        <v>0</v>
      </c>
      <c r="CM15" s="3">
        <f t="shared" si="11"/>
        <v>0</v>
      </c>
      <c r="CN15" s="3">
        <f t="shared" si="12"/>
        <v>0</v>
      </c>
      <c r="CO15" s="3">
        <f t="shared" si="13"/>
        <v>0</v>
      </c>
      <c r="CP15" s="73">
        <f t="shared" si="14"/>
        <v>0</v>
      </c>
      <c r="CQ15" s="3">
        <f t="shared" si="15"/>
        <v>0</v>
      </c>
      <c r="CR15" s="28">
        <f t="shared" si="16"/>
        <v>0</v>
      </c>
      <c r="CS15" s="28">
        <f t="shared" si="17"/>
        <v>0</v>
      </c>
      <c r="CT15" s="93">
        <f t="shared" si="18"/>
        <v>0</v>
      </c>
      <c r="CU15" s="67">
        <f t="shared" si="35"/>
        <v>0</v>
      </c>
      <c r="CW15" s="64">
        <f t="shared" si="36"/>
        <v>0</v>
      </c>
    </row>
    <row r="16" spans="1:101" ht="18" customHeight="1" x14ac:dyDescent="0.35">
      <c r="A16" s="5">
        <v>14</v>
      </c>
      <c r="B16" s="124" t="s">
        <v>3</v>
      </c>
      <c r="C16" s="10">
        <v>17319550.38709677</v>
      </c>
      <c r="D16" s="3">
        <v>21767720.333333332</v>
      </c>
      <c r="E16" s="28">
        <v>30427059.548387095</v>
      </c>
      <c r="F16" s="98">
        <v>32313842</v>
      </c>
      <c r="G16" s="98">
        <v>33267309.428571429</v>
      </c>
      <c r="H16" s="98">
        <v>26483979.677419357</v>
      </c>
      <c r="I16" s="98">
        <v>33214281.466666665</v>
      </c>
      <c r="J16" s="98">
        <v>12366902.580645161</v>
      </c>
      <c r="K16" s="98">
        <v>21704284.800000001</v>
      </c>
      <c r="L16" s="98">
        <v>12995280.774193548</v>
      </c>
      <c r="M16" s="98">
        <v>15797373.935483871</v>
      </c>
      <c r="N16" s="43">
        <v>34472766.533333331</v>
      </c>
      <c r="O16" s="91">
        <v>1</v>
      </c>
      <c r="P16" s="73">
        <f t="shared" si="19"/>
        <v>17319550.38709677</v>
      </c>
      <c r="Q16" s="70">
        <v>1</v>
      </c>
      <c r="R16" s="82">
        <f t="shared" si="20"/>
        <v>21767720.333333332</v>
      </c>
      <c r="S16" s="69">
        <v>1</v>
      </c>
      <c r="T16" s="3">
        <f t="shared" si="21"/>
        <v>30427059.548387095</v>
      </c>
      <c r="U16" s="70">
        <v>1</v>
      </c>
      <c r="V16" s="98">
        <f t="shared" si="22"/>
        <v>32313842</v>
      </c>
      <c r="W16" s="70">
        <v>1</v>
      </c>
      <c r="X16" s="98">
        <f t="shared" si="23"/>
        <v>33267309.428571429</v>
      </c>
      <c r="Y16" s="70">
        <v>1</v>
      </c>
      <c r="Z16" s="98">
        <f t="shared" si="24"/>
        <v>26483979.677419357</v>
      </c>
      <c r="AA16" s="70">
        <v>1</v>
      </c>
      <c r="AB16" s="98">
        <f t="shared" si="25"/>
        <v>33214281.466666665</v>
      </c>
      <c r="AC16" s="70">
        <v>1</v>
      </c>
      <c r="AD16" s="98">
        <f t="shared" si="26"/>
        <v>12366902.580645161</v>
      </c>
      <c r="AE16" s="70">
        <v>1</v>
      </c>
      <c r="AF16" s="98">
        <f t="shared" si="27"/>
        <v>21704284.800000001</v>
      </c>
      <c r="AG16" s="70">
        <v>1</v>
      </c>
      <c r="AH16" s="98">
        <f t="shared" si="28"/>
        <v>12995280.774193548</v>
      </c>
      <c r="AI16" s="70">
        <v>1</v>
      </c>
      <c r="AJ16" s="98">
        <f t="shared" si="29"/>
        <v>15797373.935483871</v>
      </c>
      <c r="AK16" s="70">
        <v>1</v>
      </c>
      <c r="AL16" s="43">
        <f t="shared" si="30"/>
        <v>34472766.533333331</v>
      </c>
      <c r="AM16" s="91">
        <v>1.087192633887214</v>
      </c>
      <c r="AN16" s="73">
        <f t="shared" si="31"/>
        <v>18829687.603090055</v>
      </c>
      <c r="AO16" s="70">
        <v>1.087192633887214</v>
      </c>
      <c r="AP16" s="82">
        <f t="shared" si="32"/>
        <v>23665705.202916928</v>
      </c>
      <c r="AQ16" s="69">
        <v>1.087192633887214</v>
      </c>
      <c r="AR16" s="3">
        <f t="shared" si="33"/>
        <v>33080075.011854071</v>
      </c>
      <c r="AS16" s="70">
        <v>1.087192633887214</v>
      </c>
      <c r="AT16" s="108">
        <f t="shared" si="34"/>
        <v>35131370.994995281</v>
      </c>
      <c r="AU16" s="70">
        <v>1.087192633887214</v>
      </c>
      <c r="AV16" s="82">
        <f t="shared" si="0"/>
        <v>36167973.759989522</v>
      </c>
      <c r="AW16" s="70">
        <v>1.087192633887214</v>
      </c>
      <c r="AX16" s="3">
        <f t="shared" si="1"/>
        <v>28793187.621308997</v>
      </c>
      <c r="AY16" s="70">
        <v>1.087192633887214</v>
      </c>
      <c r="AZ16" s="108">
        <f t="shared" si="2"/>
        <v>36110322.150416605</v>
      </c>
      <c r="BA16" s="70">
        <v>1.087192633887214</v>
      </c>
      <c r="BB16" s="82">
        <f t="shared" si="3"/>
        <v>13445205.389678197</v>
      </c>
      <c r="BC16" s="70">
        <v>1.087192633887214</v>
      </c>
      <c r="BD16" s="3">
        <f t="shared" si="4"/>
        <v>23596738.558350224</v>
      </c>
      <c r="BE16" s="70">
        <v>1.087192633887214</v>
      </c>
      <c r="BF16" s="108">
        <f t="shared" si="5"/>
        <v>14128373.532999357</v>
      </c>
      <c r="BG16" s="70">
        <v>1.087192633887214</v>
      </c>
      <c r="BH16" s="82">
        <f t="shared" si="6"/>
        <v>17174788.577419933</v>
      </c>
      <c r="BI16" s="70">
        <v>1.087192633887214</v>
      </c>
      <c r="BJ16" s="82">
        <f t="shared" si="6"/>
        <v>37478537.844753668</v>
      </c>
      <c r="BK16" s="10">
        <v>0</v>
      </c>
      <c r="BL16" s="3">
        <v>0</v>
      </c>
      <c r="BM16" s="28">
        <v>0</v>
      </c>
      <c r="BN16" s="98">
        <v>0</v>
      </c>
      <c r="BO16" s="104">
        <v>0</v>
      </c>
      <c r="BP16" s="104">
        <v>0</v>
      </c>
      <c r="BQ16" s="104">
        <v>0</v>
      </c>
      <c r="BR16" s="104">
        <v>0</v>
      </c>
      <c r="BS16" s="104">
        <v>0</v>
      </c>
      <c r="BT16" s="104">
        <v>0</v>
      </c>
      <c r="BU16" s="104">
        <v>0</v>
      </c>
      <c r="BV16" s="42">
        <v>0</v>
      </c>
      <c r="BW16" s="29">
        <v>0</v>
      </c>
      <c r="BX16" s="28">
        <v>0</v>
      </c>
      <c r="BY16" s="28">
        <v>0</v>
      </c>
      <c r="BZ16" s="28">
        <v>0</v>
      </c>
      <c r="CA16" s="28">
        <v>0</v>
      </c>
      <c r="CB16" s="28">
        <v>0</v>
      </c>
      <c r="CC16" s="28">
        <v>0</v>
      </c>
      <c r="CD16" s="28">
        <v>0</v>
      </c>
      <c r="CE16" s="28">
        <v>0</v>
      </c>
      <c r="CF16" s="28">
        <v>0</v>
      </c>
      <c r="CG16" s="28">
        <v>0</v>
      </c>
      <c r="CH16" s="42">
        <v>0</v>
      </c>
      <c r="CI16" s="10">
        <f t="shared" si="7"/>
        <v>18829687.603090055</v>
      </c>
      <c r="CJ16" s="3">
        <f t="shared" si="8"/>
        <v>23665705.202916928</v>
      </c>
      <c r="CK16" s="3">
        <f t="shared" si="9"/>
        <v>33080075.011854071</v>
      </c>
      <c r="CL16" s="86">
        <f t="shared" si="10"/>
        <v>35131370.994995281</v>
      </c>
      <c r="CM16" s="3">
        <f t="shared" si="11"/>
        <v>36167973.759989522</v>
      </c>
      <c r="CN16" s="3">
        <f t="shared" si="12"/>
        <v>28793187.621308997</v>
      </c>
      <c r="CO16" s="3">
        <f t="shared" si="13"/>
        <v>36110322.150416605</v>
      </c>
      <c r="CP16" s="73">
        <f t="shared" si="14"/>
        <v>13445205.389678197</v>
      </c>
      <c r="CQ16" s="3">
        <f t="shared" si="15"/>
        <v>23596738.558350224</v>
      </c>
      <c r="CR16" s="28">
        <f t="shared" si="16"/>
        <v>14128373.532999357</v>
      </c>
      <c r="CS16" s="28">
        <f t="shared" si="17"/>
        <v>17174788.577419933</v>
      </c>
      <c r="CT16" s="93">
        <f t="shared" si="18"/>
        <v>37478537.844753668</v>
      </c>
      <c r="CU16" s="67">
        <f t="shared" si="35"/>
        <v>26346043.092176851</v>
      </c>
      <c r="CW16" s="64">
        <f t="shared" si="36"/>
        <v>26346043.092176851</v>
      </c>
    </row>
    <row r="17" spans="1:101" ht="18" customHeight="1" x14ac:dyDescent="0.35">
      <c r="A17" s="125">
        <v>15</v>
      </c>
      <c r="B17" s="124" t="s">
        <v>3</v>
      </c>
      <c r="C17" s="10">
        <v>7024730.5806451617</v>
      </c>
      <c r="D17" s="3">
        <v>5666243</v>
      </c>
      <c r="E17" s="28">
        <v>7814063.6129032262</v>
      </c>
      <c r="F17" s="98">
        <v>11246238.903225806</v>
      </c>
      <c r="G17" s="98">
        <v>12372914.714285715</v>
      </c>
      <c r="H17" s="98">
        <v>6550566.7096774196</v>
      </c>
      <c r="I17" s="98">
        <v>7020109.8000000007</v>
      </c>
      <c r="J17" s="98">
        <v>5410063.2903225804</v>
      </c>
      <c r="K17" s="98">
        <v>4513916</v>
      </c>
      <c r="L17" s="98">
        <v>2917735.0967741935</v>
      </c>
      <c r="M17" s="98">
        <v>7412166.9032258065</v>
      </c>
      <c r="N17" s="43">
        <v>10933060.6</v>
      </c>
      <c r="O17" s="91">
        <v>1</v>
      </c>
      <c r="P17" s="73">
        <f t="shared" si="19"/>
        <v>7024730.5806451617</v>
      </c>
      <c r="Q17" s="70">
        <v>1</v>
      </c>
      <c r="R17" s="82">
        <f t="shared" si="20"/>
        <v>5666243</v>
      </c>
      <c r="S17" s="69">
        <v>1</v>
      </c>
      <c r="T17" s="3">
        <f t="shared" si="21"/>
        <v>7814063.6129032262</v>
      </c>
      <c r="U17" s="70">
        <v>1</v>
      </c>
      <c r="V17" s="98">
        <f t="shared" si="22"/>
        <v>11246238.903225806</v>
      </c>
      <c r="W17" s="70">
        <v>1</v>
      </c>
      <c r="X17" s="98">
        <f t="shared" si="23"/>
        <v>12372914.714285715</v>
      </c>
      <c r="Y17" s="70">
        <v>1</v>
      </c>
      <c r="Z17" s="98">
        <f t="shared" si="24"/>
        <v>6550566.7096774196</v>
      </c>
      <c r="AA17" s="70">
        <v>1</v>
      </c>
      <c r="AB17" s="98">
        <f t="shared" si="25"/>
        <v>7020109.8000000007</v>
      </c>
      <c r="AC17" s="70">
        <v>1</v>
      </c>
      <c r="AD17" s="98">
        <f t="shared" si="26"/>
        <v>5410063.2903225804</v>
      </c>
      <c r="AE17" s="70">
        <v>1</v>
      </c>
      <c r="AF17" s="98">
        <f t="shared" si="27"/>
        <v>4513916</v>
      </c>
      <c r="AG17" s="70">
        <v>1</v>
      </c>
      <c r="AH17" s="98">
        <f t="shared" si="28"/>
        <v>2917735.0967741935</v>
      </c>
      <c r="AI17" s="70">
        <v>1</v>
      </c>
      <c r="AJ17" s="98">
        <f t="shared" si="29"/>
        <v>7412166.9032258065</v>
      </c>
      <c r="AK17" s="70">
        <v>1</v>
      </c>
      <c r="AL17" s="43">
        <f t="shared" si="30"/>
        <v>10933060.6</v>
      </c>
      <c r="AM17" s="91">
        <v>1.087192633887214</v>
      </c>
      <c r="AN17" s="73">
        <f t="shared" si="31"/>
        <v>7637235.3423196711</v>
      </c>
      <c r="AO17" s="70">
        <v>1.087192633887214</v>
      </c>
      <c r="AP17" s="82">
        <f t="shared" si="32"/>
        <v>6160297.6514149895</v>
      </c>
      <c r="AQ17" s="69">
        <v>1.087192633887214</v>
      </c>
      <c r="AR17" s="3">
        <f t="shared" si="33"/>
        <v>8495392.4006744977</v>
      </c>
      <c r="AS17" s="70">
        <v>1.087192633887214</v>
      </c>
      <c r="AT17" s="108">
        <f t="shared" si="34"/>
        <v>12226828.094522916</v>
      </c>
      <c r="AU17" s="70">
        <v>1.087192633887214</v>
      </c>
      <c r="AV17" s="82">
        <f t="shared" si="0"/>
        <v>13451741.737086153</v>
      </c>
      <c r="AW17" s="70">
        <v>1.087192633887214</v>
      </c>
      <c r="AX17" s="3">
        <f t="shared" si="1"/>
        <v>7121727.8745480953</v>
      </c>
      <c r="AY17" s="70">
        <v>1.087192633887214</v>
      </c>
      <c r="AZ17" s="108">
        <f t="shared" si="2"/>
        <v>7632211.6636394439</v>
      </c>
      <c r="BA17" s="70">
        <v>1.087192633887214</v>
      </c>
      <c r="BB17" s="82">
        <f t="shared" si="3"/>
        <v>5881780.9581023334</v>
      </c>
      <c r="BC17" s="70">
        <v>1.087192633887214</v>
      </c>
      <c r="BD17" s="3">
        <f t="shared" si="4"/>
        <v>4907496.2251856374</v>
      </c>
      <c r="BE17" s="70">
        <v>1.087192633887214</v>
      </c>
      <c r="BF17" s="108">
        <f t="shared" si="5"/>
        <v>3172140.1048471006</v>
      </c>
      <c r="BG17" s="70">
        <v>1.087192633887214</v>
      </c>
      <c r="BH17" s="82">
        <f t="shared" si="6"/>
        <v>8058453.2583296988</v>
      </c>
      <c r="BI17" s="70">
        <v>1.087192633887214</v>
      </c>
      <c r="BJ17" s="82">
        <f t="shared" si="6"/>
        <v>11886342.950162524</v>
      </c>
      <c r="BK17" s="10">
        <v>0</v>
      </c>
      <c r="BL17" s="3">
        <v>0</v>
      </c>
      <c r="BM17" s="28">
        <v>0</v>
      </c>
      <c r="BN17" s="98">
        <v>0</v>
      </c>
      <c r="BO17" s="104">
        <v>0</v>
      </c>
      <c r="BP17" s="104">
        <v>0</v>
      </c>
      <c r="BQ17" s="104">
        <v>0</v>
      </c>
      <c r="BR17" s="104">
        <v>0</v>
      </c>
      <c r="BS17" s="104">
        <v>0</v>
      </c>
      <c r="BT17" s="104">
        <v>0</v>
      </c>
      <c r="BU17" s="104">
        <v>0</v>
      </c>
      <c r="BV17" s="42">
        <v>0</v>
      </c>
      <c r="BW17" s="29">
        <v>0</v>
      </c>
      <c r="BX17" s="28">
        <v>0</v>
      </c>
      <c r="BY17" s="28">
        <v>0</v>
      </c>
      <c r="BZ17" s="28">
        <v>0</v>
      </c>
      <c r="CA17" s="28">
        <v>0</v>
      </c>
      <c r="CB17" s="28">
        <v>0</v>
      </c>
      <c r="CC17" s="28">
        <v>0</v>
      </c>
      <c r="CD17" s="28">
        <v>0</v>
      </c>
      <c r="CE17" s="28">
        <v>0</v>
      </c>
      <c r="CF17" s="28">
        <v>0</v>
      </c>
      <c r="CG17" s="28">
        <v>0</v>
      </c>
      <c r="CH17" s="42">
        <v>0</v>
      </c>
      <c r="CI17" s="10">
        <f t="shared" si="7"/>
        <v>7637235.3423196711</v>
      </c>
      <c r="CJ17" s="3">
        <f t="shared" si="8"/>
        <v>6160297.6514149895</v>
      </c>
      <c r="CK17" s="3">
        <f t="shared" si="9"/>
        <v>8495392.4006744977</v>
      </c>
      <c r="CL17" s="86">
        <f t="shared" si="10"/>
        <v>12226828.094522916</v>
      </c>
      <c r="CM17" s="3">
        <f t="shared" si="11"/>
        <v>13451741.737086153</v>
      </c>
      <c r="CN17" s="3">
        <f t="shared" si="12"/>
        <v>7121727.8745480953</v>
      </c>
      <c r="CO17" s="3">
        <f t="shared" si="13"/>
        <v>7632211.6636394439</v>
      </c>
      <c r="CP17" s="73">
        <f t="shared" si="14"/>
        <v>5881780.9581023334</v>
      </c>
      <c r="CQ17" s="3">
        <f t="shared" si="15"/>
        <v>4907496.2251856374</v>
      </c>
      <c r="CR17" s="28">
        <f t="shared" si="16"/>
        <v>3172140.1048471006</v>
      </c>
      <c r="CS17" s="28">
        <f t="shared" si="17"/>
        <v>8058453.2583296988</v>
      </c>
      <c r="CT17" s="93">
        <f t="shared" si="18"/>
        <v>11886342.950162524</v>
      </c>
      <c r="CU17" s="67">
        <f t="shared" si="35"/>
        <v>8012711.0202305848</v>
      </c>
      <c r="CW17" s="64">
        <f t="shared" si="36"/>
        <v>8012711.0202305848</v>
      </c>
    </row>
    <row r="18" spans="1:101" ht="18" customHeight="1" x14ac:dyDescent="0.35">
      <c r="A18" s="5">
        <v>16</v>
      </c>
      <c r="B18" s="124" t="s">
        <v>6</v>
      </c>
      <c r="C18" s="10">
        <v>0</v>
      </c>
      <c r="D18" s="3">
        <v>0</v>
      </c>
      <c r="E18" s="28">
        <v>0</v>
      </c>
      <c r="F18" s="98">
        <v>0</v>
      </c>
      <c r="G18" s="98">
        <v>0</v>
      </c>
      <c r="H18" s="98">
        <v>0</v>
      </c>
      <c r="I18" s="98">
        <v>0</v>
      </c>
      <c r="J18" s="98">
        <v>0</v>
      </c>
      <c r="K18" s="98">
        <v>0</v>
      </c>
      <c r="L18" s="98">
        <v>0</v>
      </c>
      <c r="M18" s="98">
        <v>0</v>
      </c>
      <c r="N18" s="43">
        <v>0</v>
      </c>
      <c r="O18" s="91">
        <v>0.92952434165930653</v>
      </c>
      <c r="P18" s="73">
        <f t="shared" si="19"/>
        <v>0</v>
      </c>
      <c r="Q18" s="70">
        <v>0.95546574385968452</v>
      </c>
      <c r="R18" s="82">
        <f t="shared" si="20"/>
        <v>0</v>
      </c>
      <c r="S18" s="69">
        <v>1.039510244490137</v>
      </c>
      <c r="T18" s="3">
        <f t="shared" si="21"/>
        <v>0</v>
      </c>
      <c r="U18" s="70">
        <v>1.0327047002335412</v>
      </c>
      <c r="V18" s="1">
        <f t="shared" si="22"/>
        <v>0</v>
      </c>
      <c r="W18" s="70">
        <v>1.0695138498690548</v>
      </c>
      <c r="X18" s="1">
        <f t="shared" si="23"/>
        <v>0</v>
      </c>
      <c r="Y18" s="70">
        <v>1.0292978513814923</v>
      </c>
      <c r="Z18" s="1">
        <f t="shared" si="24"/>
        <v>0</v>
      </c>
      <c r="AA18" s="70">
        <v>0.90443445222431984</v>
      </c>
      <c r="AB18" s="1">
        <f t="shared" si="25"/>
        <v>0</v>
      </c>
      <c r="AC18" s="70">
        <v>0.89312602715240574</v>
      </c>
      <c r="AD18" s="1">
        <f t="shared" si="26"/>
        <v>0</v>
      </c>
      <c r="AE18" s="70">
        <v>0.99357834015899649</v>
      </c>
      <c r="AF18" s="1">
        <f t="shared" si="27"/>
        <v>0</v>
      </c>
      <c r="AG18" s="70">
        <v>0.89809240473081087</v>
      </c>
      <c r="AH18" s="1">
        <f t="shared" si="28"/>
        <v>0</v>
      </c>
      <c r="AI18" s="70">
        <v>1.0217106607045476</v>
      </c>
      <c r="AJ18" s="1">
        <f t="shared" si="29"/>
        <v>0</v>
      </c>
      <c r="AK18" s="70">
        <v>1.0030778589347833</v>
      </c>
      <c r="AL18" s="105">
        <f t="shared" si="30"/>
        <v>0</v>
      </c>
      <c r="AM18" s="91">
        <v>1.7173076205817492</v>
      </c>
      <c r="AN18" s="73">
        <f t="shared" si="31"/>
        <v>0</v>
      </c>
      <c r="AO18" s="70">
        <v>1.7173076205817492</v>
      </c>
      <c r="AP18" s="82">
        <f t="shared" si="32"/>
        <v>0</v>
      </c>
      <c r="AQ18" s="69">
        <v>1.7173076205817492</v>
      </c>
      <c r="AR18" s="3">
        <f t="shared" si="33"/>
        <v>0</v>
      </c>
      <c r="AS18" s="70">
        <v>1.7173076205817492</v>
      </c>
      <c r="AT18" s="87">
        <f t="shared" si="34"/>
        <v>0</v>
      </c>
      <c r="AU18" s="70">
        <v>1.7173076205817492</v>
      </c>
      <c r="AV18" s="82">
        <f t="shared" si="0"/>
        <v>0</v>
      </c>
      <c r="AW18" s="70">
        <v>1.7173076205817492</v>
      </c>
      <c r="AX18" s="3">
        <f t="shared" si="1"/>
        <v>0</v>
      </c>
      <c r="AY18" s="70">
        <v>1.7173076205817492</v>
      </c>
      <c r="AZ18" s="87">
        <f t="shared" si="2"/>
        <v>0</v>
      </c>
      <c r="BA18" s="70">
        <v>1.7173076205817492</v>
      </c>
      <c r="BB18" s="82">
        <f t="shared" si="3"/>
        <v>0</v>
      </c>
      <c r="BC18" s="70">
        <v>1.7173076205817492</v>
      </c>
      <c r="BD18" s="3">
        <f t="shared" si="4"/>
        <v>0</v>
      </c>
      <c r="BE18" s="70">
        <v>1.7173076205817492</v>
      </c>
      <c r="BF18" s="87">
        <f t="shared" si="5"/>
        <v>0</v>
      </c>
      <c r="BG18" s="70">
        <v>1.7173076205817492</v>
      </c>
      <c r="BH18" s="82">
        <f t="shared" si="6"/>
        <v>0</v>
      </c>
      <c r="BI18" s="70">
        <v>1.7173076205817492</v>
      </c>
      <c r="BJ18" s="82">
        <f t="shared" si="6"/>
        <v>0</v>
      </c>
      <c r="BK18" s="10">
        <v>0</v>
      </c>
      <c r="BL18" s="3">
        <v>0</v>
      </c>
      <c r="BM18" s="28">
        <v>0</v>
      </c>
      <c r="BN18" s="98">
        <v>0</v>
      </c>
      <c r="BO18" s="104">
        <v>0</v>
      </c>
      <c r="BP18" s="104">
        <v>0</v>
      </c>
      <c r="BQ18" s="104">
        <v>0</v>
      </c>
      <c r="BR18" s="104">
        <v>0</v>
      </c>
      <c r="BS18" s="104">
        <v>0</v>
      </c>
      <c r="BT18" s="104">
        <v>0</v>
      </c>
      <c r="BU18" s="104">
        <v>0</v>
      </c>
      <c r="BV18" s="42">
        <v>0</v>
      </c>
      <c r="BW18" s="29">
        <v>0</v>
      </c>
      <c r="BX18" s="28">
        <v>0</v>
      </c>
      <c r="BY18" s="28">
        <v>0</v>
      </c>
      <c r="BZ18" s="28">
        <v>0</v>
      </c>
      <c r="CA18" s="28">
        <v>0</v>
      </c>
      <c r="CB18" s="28">
        <v>0</v>
      </c>
      <c r="CC18" s="28">
        <v>0</v>
      </c>
      <c r="CD18" s="28">
        <v>0</v>
      </c>
      <c r="CE18" s="28">
        <v>0</v>
      </c>
      <c r="CF18" s="28">
        <v>0</v>
      </c>
      <c r="CG18" s="28">
        <v>0</v>
      </c>
      <c r="CH18" s="42">
        <v>0</v>
      </c>
      <c r="CI18" s="10">
        <f t="shared" si="7"/>
        <v>0</v>
      </c>
      <c r="CJ18" s="3">
        <f t="shared" si="8"/>
        <v>0</v>
      </c>
      <c r="CK18" s="3">
        <f t="shared" si="9"/>
        <v>0</v>
      </c>
      <c r="CL18" s="86">
        <f t="shared" si="10"/>
        <v>0</v>
      </c>
      <c r="CM18" s="3">
        <f t="shared" si="11"/>
        <v>0</v>
      </c>
      <c r="CN18" s="3">
        <f t="shared" si="12"/>
        <v>0</v>
      </c>
      <c r="CO18" s="3">
        <f t="shared" si="13"/>
        <v>0</v>
      </c>
      <c r="CP18" s="73">
        <f t="shared" si="14"/>
        <v>0</v>
      </c>
      <c r="CQ18" s="3">
        <f t="shared" si="15"/>
        <v>0</v>
      </c>
      <c r="CR18" s="28">
        <f t="shared" si="16"/>
        <v>0</v>
      </c>
      <c r="CS18" s="28">
        <f t="shared" si="17"/>
        <v>0</v>
      </c>
      <c r="CT18" s="93">
        <f t="shared" si="18"/>
        <v>0</v>
      </c>
      <c r="CU18" s="67">
        <f t="shared" si="35"/>
        <v>0</v>
      </c>
      <c r="CW18" s="64">
        <f t="shared" si="36"/>
        <v>0</v>
      </c>
    </row>
    <row r="19" spans="1:101" ht="18" customHeight="1" x14ac:dyDescent="0.35">
      <c r="A19" s="125">
        <v>17</v>
      </c>
      <c r="B19" s="124" t="s">
        <v>3</v>
      </c>
      <c r="C19" s="10">
        <v>2637604.1290322579</v>
      </c>
      <c r="D19" s="3">
        <v>4004814.7333333334</v>
      </c>
      <c r="E19" s="28">
        <v>10539911.161290323</v>
      </c>
      <c r="F19" s="98">
        <v>11331139.741935482</v>
      </c>
      <c r="G19" s="98">
        <v>22678362.928571429</v>
      </c>
      <c r="H19" s="98">
        <v>22691614.567741938</v>
      </c>
      <c r="I19" s="98">
        <v>8479211.4000000004</v>
      </c>
      <c r="J19" s="98">
        <v>5844441.2258064514</v>
      </c>
      <c r="K19" s="98">
        <v>1518489.8666666667</v>
      </c>
      <c r="L19" s="98">
        <v>746341.48387096776</v>
      </c>
      <c r="M19" s="98">
        <v>2390946.5161290322</v>
      </c>
      <c r="N19" s="43">
        <v>7582164.333333333</v>
      </c>
      <c r="O19" s="91">
        <v>1</v>
      </c>
      <c r="P19" s="73">
        <f t="shared" si="19"/>
        <v>2637604.1290322579</v>
      </c>
      <c r="Q19" s="70">
        <v>1</v>
      </c>
      <c r="R19" s="82">
        <f t="shared" si="20"/>
        <v>4004814.7333333334</v>
      </c>
      <c r="S19" s="69">
        <v>1</v>
      </c>
      <c r="T19" s="3">
        <f t="shared" si="21"/>
        <v>10539911.161290323</v>
      </c>
      <c r="U19" s="70">
        <v>1</v>
      </c>
      <c r="V19" s="98">
        <f t="shared" si="22"/>
        <v>11331139.741935482</v>
      </c>
      <c r="W19" s="70">
        <v>1</v>
      </c>
      <c r="X19" s="98">
        <f t="shared" si="23"/>
        <v>22678362.928571429</v>
      </c>
      <c r="Y19" s="70">
        <v>1</v>
      </c>
      <c r="Z19" s="98">
        <f t="shared" si="24"/>
        <v>22691614.567741938</v>
      </c>
      <c r="AA19" s="70">
        <v>1</v>
      </c>
      <c r="AB19" s="98">
        <f t="shared" si="25"/>
        <v>8479211.4000000004</v>
      </c>
      <c r="AC19" s="70">
        <v>1</v>
      </c>
      <c r="AD19" s="98">
        <f t="shared" si="26"/>
        <v>5844441.2258064514</v>
      </c>
      <c r="AE19" s="70">
        <v>1</v>
      </c>
      <c r="AF19" s="98">
        <f t="shared" si="27"/>
        <v>1518489.8666666667</v>
      </c>
      <c r="AG19" s="70">
        <v>1</v>
      </c>
      <c r="AH19" s="98">
        <f t="shared" si="28"/>
        <v>746341.48387096776</v>
      </c>
      <c r="AI19" s="70">
        <v>1</v>
      </c>
      <c r="AJ19" s="98">
        <f t="shared" si="29"/>
        <v>2390946.5161290322</v>
      </c>
      <c r="AK19" s="70">
        <v>1</v>
      </c>
      <c r="AL19" s="43">
        <f t="shared" si="30"/>
        <v>7582164.333333333</v>
      </c>
      <c r="AM19" s="91">
        <v>1.087192633887214</v>
      </c>
      <c r="AN19" s="73">
        <f t="shared" si="31"/>
        <v>2867583.7801943715</v>
      </c>
      <c r="AO19" s="70">
        <v>1.087192633887214</v>
      </c>
      <c r="AP19" s="82">
        <f t="shared" si="32"/>
        <v>4354005.0781629877</v>
      </c>
      <c r="AQ19" s="69">
        <v>1.087192633887214</v>
      </c>
      <c r="AR19" s="3">
        <f t="shared" si="33"/>
        <v>11458913.77638047</v>
      </c>
      <c r="AS19" s="70">
        <v>1.087192633887214</v>
      </c>
      <c r="AT19" s="108">
        <f t="shared" si="34"/>
        <v>12319131.660978923</v>
      </c>
      <c r="AU19" s="70">
        <v>1.087192633887214</v>
      </c>
      <c r="AV19" s="82">
        <f t="shared" si="0"/>
        <v>24655749.124563724</v>
      </c>
      <c r="AW19" s="70">
        <v>1.087192633887214</v>
      </c>
      <c r="AX19" s="3">
        <f t="shared" si="1"/>
        <v>24670156.209056832</v>
      </c>
      <c r="AY19" s="70">
        <v>1.087192633887214</v>
      </c>
      <c r="AZ19" s="108">
        <f t="shared" si="2"/>
        <v>9218536.1752524916</v>
      </c>
      <c r="BA19" s="70">
        <v>1.087192633887214</v>
      </c>
      <c r="BB19" s="82">
        <f t="shared" si="3"/>
        <v>6354033.4498835336</v>
      </c>
      <c r="BC19" s="70">
        <v>1.087192633887214</v>
      </c>
      <c r="BD19" s="3">
        <f t="shared" si="4"/>
        <v>1650890.9976723779</v>
      </c>
      <c r="BE19" s="70">
        <v>1.087192633887214</v>
      </c>
      <c r="BF19" s="108">
        <f t="shared" si="5"/>
        <v>811416.96362896904</v>
      </c>
      <c r="BG19" s="70">
        <v>1.087192633887214</v>
      </c>
      <c r="BH19" s="82">
        <f t="shared" si="6"/>
        <v>2599419.4403537805</v>
      </c>
      <c r="BI19" s="70">
        <v>1.087192633887214</v>
      </c>
      <c r="BJ19" s="82">
        <f t="shared" si="6"/>
        <v>8243273.2121223584</v>
      </c>
      <c r="BK19" s="10">
        <v>0</v>
      </c>
      <c r="BL19" s="3">
        <v>0</v>
      </c>
      <c r="BM19" s="28">
        <v>0</v>
      </c>
      <c r="BN19" s="98">
        <v>0</v>
      </c>
      <c r="BO19" s="104">
        <v>0</v>
      </c>
      <c r="BP19" s="104">
        <v>0</v>
      </c>
      <c r="BQ19" s="104">
        <v>0</v>
      </c>
      <c r="BR19" s="104">
        <v>0</v>
      </c>
      <c r="BS19" s="104">
        <v>0</v>
      </c>
      <c r="BT19" s="104">
        <v>0</v>
      </c>
      <c r="BU19" s="104">
        <v>0</v>
      </c>
      <c r="BV19" s="42">
        <v>0</v>
      </c>
      <c r="BW19" s="29">
        <v>0</v>
      </c>
      <c r="BX19" s="28">
        <v>0</v>
      </c>
      <c r="BY19" s="28">
        <v>0</v>
      </c>
      <c r="BZ19" s="28">
        <v>0</v>
      </c>
      <c r="CA19" s="28">
        <v>0</v>
      </c>
      <c r="CB19" s="28">
        <v>0</v>
      </c>
      <c r="CC19" s="28">
        <v>0</v>
      </c>
      <c r="CD19" s="28">
        <v>0</v>
      </c>
      <c r="CE19" s="28">
        <v>0</v>
      </c>
      <c r="CF19" s="28">
        <v>0</v>
      </c>
      <c r="CG19" s="28">
        <v>0</v>
      </c>
      <c r="CH19" s="42">
        <v>0</v>
      </c>
      <c r="CI19" s="10">
        <f t="shared" si="7"/>
        <v>2867583.7801943715</v>
      </c>
      <c r="CJ19" s="3">
        <f t="shared" si="8"/>
        <v>4354005.0781629877</v>
      </c>
      <c r="CK19" s="3">
        <f t="shared" si="9"/>
        <v>11458913.77638047</v>
      </c>
      <c r="CL19" s="86">
        <f t="shared" si="10"/>
        <v>12319131.660978923</v>
      </c>
      <c r="CM19" s="3">
        <f t="shared" si="11"/>
        <v>24655749.124563724</v>
      </c>
      <c r="CN19" s="3">
        <f t="shared" si="12"/>
        <v>24670156.209056832</v>
      </c>
      <c r="CO19" s="3">
        <f t="shared" si="13"/>
        <v>9218536.1752524916</v>
      </c>
      <c r="CP19" s="73">
        <f t="shared" si="14"/>
        <v>6354033.4498835336</v>
      </c>
      <c r="CQ19" s="3">
        <f t="shared" si="15"/>
        <v>1650890.9976723779</v>
      </c>
      <c r="CR19" s="28">
        <f t="shared" si="16"/>
        <v>811416.96362896904</v>
      </c>
      <c r="CS19" s="28">
        <f t="shared" si="17"/>
        <v>2599419.4403537805</v>
      </c>
      <c r="CT19" s="93">
        <f t="shared" si="18"/>
        <v>8243273.2121223584</v>
      </c>
      <c r="CU19" s="67">
        <f t="shared" si="35"/>
        <v>9007842.3372023944</v>
      </c>
      <c r="CW19" s="64">
        <f t="shared" si="36"/>
        <v>9007842.3372023944</v>
      </c>
    </row>
    <row r="20" spans="1:101" ht="18" customHeight="1" x14ac:dyDescent="0.35">
      <c r="A20" s="5">
        <v>18</v>
      </c>
      <c r="B20" s="124" t="s">
        <v>3</v>
      </c>
      <c r="C20" s="10">
        <v>650958.70967741939</v>
      </c>
      <c r="D20" s="3">
        <v>907865.93333333335</v>
      </c>
      <c r="E20" s="28">
        <v>2439702.064516129</v>
      </c>
      <c r="F20" s="98">
        <v>8158121.6129032262</v>
      </c>
      <c r="G20" s="98">
        <v>8340371.2857142854</v>
      </c>
      <c r="H20" s="98">
        <v>4419174.064516129</v>
      </c>
      <c r="I20" s="98">
        <v>3099191.3333333335</v>
      </c>
      <c r="J20" s="98">
        <v>789423.87096774194</v>
      </c>
      <c r="K20" s="98">
        <v>1295059.3333333333</v>
      </c>
      <c r="L20" s="98">
        <v>126393.54838709677</v>
      </c>
      <c r="M20" s="98">
        <v>361658.70967741933</v>
      </c>
      <c r="N20" s="43">
        <v>1684613.3333333335</v>
      </c>
      <c r="O20" s="91">
        <v>1</v>
      </c>
      <c r="P20" s="73">
        <f t="shared" si="19"/>
        <v>650958.70967741939</v>
      </c>
      <c r="Q20" s="70">
        <v>1</v>
      </c>
      <c r="R20" s="82">
        <f t="shared" si="20"/>
        <v>907865.93333333335</v>
      </c>
      <c r="S20" s="69">
        <v>1</v>
      </c>
      <c r="T20" s="3">
        <f t="shared" si="21"/>
        <v>2439702.064516129</v>
      </c>
      <c r="U20" s="70">
        <v>1</v>
      </c>
      <c r="V20" s="98">
        <f t="shared" si="22"/>
        <v>8158121.6129032262</v>
      </c>
      <c r="W20" s="70">
        <v>1</v>
      </c>
      <c r="X20" s="98">
        <f t="shared" si="23"/>
        <v>8340371.2857142854</v>
      </c>
      <c r="Y20" s="70">
        <v>1</v>
      </c>
      <c r="Z20" s="98">
        <f t="shared" si="24"/>
        <v>4419174.064516129</v>
      </c>
      <c r="AA20" s="70">
        <v>1</v>
      </c>
      <c r="AB20" s="98">
        <f t="shared" si="25"/>
        <v>3099191.3333333335</v>
      </c>
      <c r="AC20" s="70">
        <v>1</v>
      </c>
      <c r="AD20" s="98">
        <f t="shared" si="26"/>
        <v>789423.87096774194</v>
      </c>
      <c r="AE20" s="70">
        <v>1</v>
      </c>
      <c r="AF20" s="98">
        <f t="shared" si="27"/>
        <v>1295059.3333333333</v>
      </c>
      <c r="AG20" s="70">
        <v>1</v>
      </c>
      <c r="AH20" s="98">
        <f t="shared" si="28"/>
        <v>126393.54838709677</v>
      </c>
      <c r="AI20" s="70">
        <v>1</v>
      </c>
      <c r="AJ20" s="98">
        <f t="shared" si="29"/>
        <v>361658.70967741933</v>
      </c>
      <c r="AK20" s="70">
        <v>1</v>
      </c>
      <c r="AL20" s="43">
        <f t="shared" si="30"/>
        <v>1684613.3333333335</v>
      </c>
      <c r="AM20" s="91">
        <v>1.087192633887214</v>
      </c>
      <c r="AN20" s="73">
        <f t="shared" si="31"/>
        <v>707717.51412601583</v>
      </c>
      <c r="AO20" s="70">
        <v>1.087192633887214</v>
      </c>
      <c r="AP20" s="82">
        <f t="shared" si="32"/>
        <v>987025.15527714055</v>
      </c>
      <c r="AQ20" s="69">
        <v>1.087192633887214</v>
      </c>
      <c r="AR20" s="3">
        <f t="shared" si="33"/>
        <v>2652426.1134213638</v>
      </c>
      <c r="AS20" s="70">
        <v>1.087192633887214</v>
      </c>
      <c r="AT20" s="108">
        <f t="shared" si="34"/>
        <v>8869449.7239044644</v>
      </c>
      <c r="AU20" s="70">
        <v>1.087192633887214</v>
      </c>
      <c r="AV20" s="82">
        <f t="shared" si="0"/>
        <v>9067590.2257130034</v>
      </c>
      <c r="AW20" s="70">
        <v>1.087192633887214</v>
      </c>
      <c r="AX20" s="3">
        <f t="shared" si="1"/>
        <v>4804493.4908073554</v>
      </c>
      <c r="AY20" s="70">
        <v>1.087192633887214</v>
      </c>
      <c r="AZ20" s="108">
        <f t="shared" si="2"/>
        <v>3369417.9886070932</v>
      </c>
      <c r="BA20" s="70">
        <v>1.087192633887214</v>
      </c>
      <c r="BB20" s="82">
        <f t="shared" si="3"/>
        <v>858255.81753085949</v>
      </c>
      <c r="BC20" s="70">
        <v>1.087192633887214</v>
      </c>
      <c r="BD20" s="3">
        <f t="shared" si="4"/>
        <v>1407978.9676468859</v>
      </c>
      <c r="BE20" s="70">
        <v>1.087192633887214</v>
      </c>
      <c r="BF20" s="108">
        <f t="shared" si="5"/>
        <v>137414.13477731877</v>
      </c>
      <c r="BG20" s="70">
        <v>1.087192633887214</v>
      </c>
      <c r="BH20" s="82">
        <f t="shared" si="6"/>
        <v>393192.6851424448</v>
      </c>
      <c r="BI20" s="70">
        <v>1.087192633887214</v>
      </c>
      <c r="BJ20" s="82">
        <f t="shared" si="6"/>
        <v>1831499.206948186</v>
      </c>
      <c r="BK20" s="10">
        <v>0</v>
      </c>
      <c r="BL20" s="3">
        <v>0</v>
      </c>
      <c r="BM20" s="28">
        <v>0</v>
      </c>
      <c r="BN20" s="98">
        <v>0</v>
      </c>
      <c r="BO20" s="104">
        <v>0</v>
      </c>
      <c r="BP20" s="104">
        <v>0</v>
      </c>
      <c r="BQ20" s="104">
        <v>0</v>
      </c>
      <c r="BR20" s="104">
        <v>0</v>
      </c>
      <c r="BS20" s="104">
        <v>0</v>
      </c>
      <c r="BT20" s="104">
        <v>0</v>
      </c>
      <c r="BU20" s="104">
        <v>0</v>
      </c>
      <c r="BV20" s="42">
        <v>0</v>
      </c>
      <c r="BW20" s="29">
        <v>0</v>
      </c>
      <c r="BX20" s="28">
        <v>0</v>
      </c>
      <c r="BY20" s="28">
        <v>0</v>
      </c>
      <c r="BZ20" s="28">
        <v>0</v>
      </c>
      <c r="CA20" s="28">
        <v>0</v>
      </c>
      <c r="CB20" s="28">
        <v>0</v>
      </c>
      <c r="CC20" s="28">
        <v>0</v>
      </c>
      <c r="CD20" s="28">
        <v>0</v>
      </c>
      <c r="CE20" s="28">
        <v>0</v>
      </c>
      <c r="CF20" s="28">
        <v>0</v>
      </c>
      <c r="CG20" s="28">
        <v>0</v>
      </c>
      <c r="CH20" s="42">
        <v>0</v>
      </c>
      <c r="CI20" s="10">
        <f t="shared" si="7"/>
        <v>707717.51412601583</v>
      </c>
      <c r="CJ20" s="3">
        <f t="shared" si="8"/>
        <v>987025.15527714055</v>
      </c>
      <c r="CK20" s="3">
        <f t="shared" si="9"/>
        <v>2652426.1134213638</v>
      </c>
      <c r="CL20" s="86">
        <f t="shared" si="10"/>
        <v>8869449.7239044644</v>
      </c>
      <c r="CM20" s="3">
        <f t="shared" si="11"/>
        <v>9067590.2257130034</v>
      </c>
      <c r="CN20" s="3">
        <f t="shared" si="12"/>
        <v>4804493.4908073554</v>
      </c>
      <c r="CO20" s="3">
        <f t="shared" si="13"/>
        <v>3369417.9886070932</v>
      </c>
      <c r="CP20" s="73">
        <f t="shared" si="14"/>
        <v>858255.81753085949</v>
      </c>
      <c r="CQ20" s="3">
        <f t="shared" si="15"/>
        <v>1407978.9676468859</v>
      </c>
      <c r="CR20" s="28">
        <f t="shared" si="16"/>
        <v>137414.13477731877</v>
      </c>
      <c r="CS20" s="28">
        <f t="shared" si="17"/>
        <v>393192.6851424448</v>
      </c>
      <c r="CT20" s="93">
        <f t="shared" si="18"/>
        <v>1831499.206948186</v>
      </c>
      <c r="CU20" s="67">
        <f t="shared" si="35"/>
        <v>2884607.1225899938</v>
      </c>
      <c r="CW20" s="64">
        <f t="shared" si="36"/>
        <v>2884607.1225899938</v>
      </c>
    </row>
    <row r="21" spans="1:101" ht="25" x14ac:dyDescent="0.35">
      <c r="A21" s="125">
        <v>19</v>
      </c>
      <c r="B21" s="124" t="s">
        <v>7</v>
      </c>
      <c r="C21" s="10">
        <v>43610055.677419357</v>
      </c>
      <c r="D21" s="3">
        <v>112482472.66666667</v>
      </c>
      <c r="E21" s="28">
        <v>115469984.90322581</v>
      </c>
      <c r="F21" s="98">
        <v>94579703.935483873</v>
      </c>
      <c r="G21" s="98">
        <v>119446492</v>
      </c>
      <c r="H21" s="98">
        <v>92661435.935483873</v>
      </c>
      <c r="I21" s="98">
        <v>52965222.93333333</v>
      </c>
      <c r="J21" s="98">
        <v>14672809.870967742</v>
      </c>
      <c r="K21" s="98">
        <v>6636696</v>
      </c>
      <c r="L21" s="98">
        <v>902347.74193548388</v>
      </c>
      <c r="M21" s="98">
        <v>1250318.9032258065</v>
      </c>
      <c r="N21" s="43">
        <v>18958321.066666666</v>
      </c>
      <c r="O21" s="91">
        <v>0.92952434165930653</v>
      </c>
      <c r="P21" s="73">
        <f t="shared" si="19"/>
        <v>40536608.293278933</v>
      </c>
      <c r="Q21" s="70">
        <v>0.95546574385968452</v>
      </c>
      <c r="R21" s="82">
        <f t="shared" si="20"/>
        <v>107473149.41763331</v>
      </c>
      <c r="S21" s="69">
        <v>1.039510244490137</v>
      </c>
      <c r="T21" s="3">
        <f t="shared" si="21"/>
        <v>120032232.23802468</v>
      </c>
      <c r="U21" s="70">
        <v>1.0327047002335412</v>
      </c>
      <c r="V21" s="98">
        <f t="shared" si="22"/>
        <v>97672904.800870955</v>
      </c>
      <c r="W21" s="70">
        <v>1.0695138498690548</v>
      </c>
      <c r="X21" s="98">
        <f t="shared" si="23"/>
        <v>127749677.51227327</v>
      </c>
      <c r="Y21" s="70">
        <v>1.0292978513814923</v>
      </c>
      <c r="Z21" s="98">
        <f t="shared" si="24"/>
        <v>95376216.914317355</v>
      </c>
      <c r="AA21" s="70">
        <v>0.90443445222431984</v>
      </c>
      <c r="AB21" s="98">
        <f t="shared" si="25"/>
        <v>47903572.390648313</v>
      </c>
      <c r="AC21" s="70">
        <v>0.89312602715240574</v>
      </c>
      <c r="AD21" s="98">
        <f t="shared" si="26"/>
        <v>13104668.387220023</v>
      </c>
      <c r="AE21" s="70">
        <v>0.99357834015899649</v>
      </c>
      <c r="AF21" s="98">
        <f t="shared" si="27"/>
        <v>6594077.3958198512</v>
      </c>
      <c r="AG21" s="70">
        <v>0.89809240473081087</v>
      </c>
      <c r="AH21" s="98">
        <f t="shared" si="28"/>
        <v>810391.65345825581</v>
      </c>
      <c r="AI21" s="70">
        <v>1.0217106607045476</v>
      </c>
      <c r="AJ21" s="98">
        <f t="shared" si="29"/>
        <v>1277464.1527062242</v>
      </c>
      <c r="AK21" s="70">
        <v>1.0030778589347833</v>
      </c>
      <c r="AL21" s="43">
        <f t="shared" si="30"/>
        <v>19016672.104550198</v>
      </c>
      <c r="AM21" s="91">
        <v>1.087192633887214</v>
      </c>
      <c r="AN21" s="73">
        <f t="shared" si="31"/>
        <v>44071101.939224206</v>
      </c>
      <c r="AO21" s="70">
        <v>1.087192633887214</v>
      </c>
      <c r="AP21" s="82">
        <f t="shared" si="32"/>
        <v>116844016.38751085</v>
      </c>
      <c r="AQ21" s="69">
        <v>1.087192633887214</v>
      </c>
      <c r="AR21" s="3">
        <f t="shared" si="33"/>
        <v>130498158.71821982</v>
      </c>
      <c r="AS21" s="70">
        <v>1.087192633887214</v>
      </c>
      <c r="AT21" s="87">
        <f t="shared" si="34"/>
        <v>106189262.62987401</v>
      </c>
      <c r="AU21" s="70">
        <v>1.087192633887214</v>
      </c>
      <c r="AV21" s="82">
        <f t="shared" si="0"/>
        <v>138888508.37281057</v>
      </c>
      <c r="AW21" s="70">
        <v>1.087192633887214</v>
      </c>
      <c r="AX21" s="3">
        <f t="shared" si="1"/>
        <v>103692320.47727494</v>
      </c>
      <c r="AY21" s="70">
        <v>1.087192633887214</v>
      </c>
      <c r="AZ21" s="87">
        <f t="shared" si="2"/>
        <v>52080411.03999576</v>
      </c>
      <c r="BA21" s="70">
        <v>1.087192633887214</v>
      </c>
      <c r="BB21" s="82">
        <f t="shared" si="3"/>
        <v>14247298.940120246</v>
      </c>
      <c r="BC21" s="70">
        <v>1.087192633887214</v>
      </c>
      <c r="BD21" s="3">
        <f t="shared" si="4"/>
        <v>7169032.3720175251</v>
      </c>
      <c r="BE21" s="70">
        <v>1.087192633887214</v>
      </c>
      <c r="BF21" s="87">
        <f t="shared" si="5"/>
        <v>881051.83620349551</v>
      </c>
      <c r="BG21" s="70">
        <v>1.087192633887214</v>
      </c>
      <c r="BH21" s="82">
        <f t="shared" si="6"/>
        <v>1388849.616877178</v>
      </c>
      <c r="BI21" s="70">
        <v>1.087192633887214</v>
      </c>
      <c r="BJ21" s="82">
        <f t="shared" si="6"/>
        <v>20674785.83311544</v>
      </c>
      <c r="BK21" s="10">
        <v>0</v>
      </c>
      <c r="BL21" s="3">
        <v>0</v>
      </c>
      <c r="BM21" s="28">
        <v>0</v>
      </c>
      <c r="BN21" s="98">
        <v>0</v>
      </c>
      <c r="BO21" s="104">
        <v>0</v>
      </c>
      <c r="BP21" s="104">
        <v>0</v>
      </c>
      <c r="BQ21" s="104">
        <v>0</v>
      </c>
      <c r="BR21" s="104">
        <v>0</v>
      </c>
      <c r="BS21" s="104">
        <v>0</v>
      </c>
      <c r="BT21" s="104">
        <v>0</v>
      </c>
      <c r="BU21" s="104">
        <v>0</v>
      </c>
      <c r="BV21" s="42">
        <v>0</v>
      </c>
      <c r="BW21" s="29">
        <v>0</v>
      </c>
      <c r="BX21" s="28">
        <v>0</v>
      </c>
      <c r="BY21" s="28">
        <v>0</v>
      </c>
      <c r="BZ21" s="28">
        <v>0</v>
      </c>
      <c r="CA21" s="28">
        <v>0</v>
      </c>
      <c r="CB21" s="28">
        <v>0</v>
      </c>
      <c r="CC21" s="28">
        <v>0</v>
      </c>
      <c r="CD21" s="28">
        <v>0</v>
      </c>
      <c r="CE21" s="28">
        <v>0</v>
      </c>
      <c r="CF21" s="28">
        <v>0</v>
      </c>
      <c r="CG21" s="28">
        <v>0</v>
      </c>
      <c r="CH21" s="42">
        <v>0</v>
      </c>
      <c r="CI21" s="10">
        <f t="shared" si="7"/>
        <v>44071101.939224206</v>
      </c>
      <c r="CJ21" s="3">
        <f t="shared" si="8"/>
        <v>116844016.38751085</v>
      </c>
      <c r="CK21" s="3">
        <f t="shared" si="9"/>
        <v>130498158.71821982</v>
      </c>
      <c r="CL21" s="86">
        <f t="shared" si="10"/>
        <v>106189262.62987401</v>
      </c>
      <c r="CM21" s="3">
        <f t="shared" si="11"/>
        <v>138888508.37281057</v>
      </c>
      <c r="CN21" s="3">
        <f t="shared" si="12"/>
        <v>103692320.47727494</v>
      </c>
      <c r="CO21" s="3">
        <f t="shared" si="13"/>
        <v>52080411.03999576</v>
      </c>
      <c r="CP21" s="73">
        <f t="shared" si="14"/>
        <v>14247298.940120246</v>
      </c>
      <c r="CQ21" s="3">
        <f t="shared" si="15"/>
        <v>7169032.3720175251</v>
      </c>
      <c r="CR21" s="28">
        <f t="shared" si="16"/>
        <v>881051.83620349551</v>
      </c>
      <c r="CS21" s="28">
        <f t="shared" si="17"/>
        <v>1388849.616877178</v>
      </c>
      <c r="CT21" s="93">
        <f t="shared" si="18"/>
        <v>20674785.83311544</v>
      </c>
      <c r="CU21" s="67">
        <f t="shared" si="35"/>
        <v>60882013.622765727</v>
      </c>
      <c r="CW21" s="64">
        <f t="shared" si="36"/>
        <v>60882013.622765727</v>
      </c>
    </row>
    <row r="22" spans="1:101" ht="25" x14ac:dyDescent="0.35">
      <c r="A22" s="5">
        <v>20</v>
      </c>
      <c r="B22" s="124" t="s">
        <v>7</v>
      </c>
      <c r="C22" s="10">
        <v>266080543.54838711</v>
      </c>
      <c r="D22" s="3">
        <v>286901771.19999999</v>
      </c>
      <c r="E22" s="28">
        <v>251164921.80645162</v>
      </c>
      <c r="F22" s="98">
        <v>280359063.74193549</v>
      </c>
      <c r="G22" s="98">
        <v>288616789.21428573</v>
      </c>
      <c r="H22" s="98">
        <v>329382953.22580647</v>
      </c>
      <c r="I22" s="98">
        <v>431596610.13333333</v>
      </c>
      <c r="J22" s="98">
        <v>394433853.35483885</v>
      </c>
      <c r="K22" s="98">
        <v>169655442.73333332</v>
      </c>
      <c r="L22" s="98">
        <v>187032563.54838714</v>
      </c>
      <c r="M22" s="98">
        <v>160993650.96774194</v>
      </c>
      <c r="N22" s="43">
        <v>224667608.00000003</v>
      </c>
      <c r="O22" s="91">
        <v>0.92952434165930653</v>
      </c>
      <c r="P22" s="73">
        <f t="shared" si="19"/>
        <v>247328342.07016498</v>
      </c>
      <c r="Q22" s="70">
        <v>0.95546574385968452</v>
      </c>
      <c r="R22" s="82">
        <f t="shared" si="20"/>
        <v>274124814.23426902</v>
      </c>
      <c r="S22" s="69">
        <v>1.039510244490137</v>
      </c>
      <c r="T22" s="3">
        <f t="shared" si="21"/>
        <v>261088509.27437064</v>
      </c>
      <c r="U22" s="70">
        <v>1.0327047002335412</v>
      </c>
      <c r="V22" s="98">
        <f t="shared" si="22"/>
        <v>289528122.87937176</v>
      </c>
      <c r="W22" s="70">
        <v>1.0695138498690548</v>
      </c>
      <c r="X22" s="98">
        <f t="shared" si="23"/>
        <v>308679653.36941624</v>
      </c>
      <c r="Y22" s="70">
        <v>1.0292978513814923</v>
      </c>
      <c r="Z22" s="98">
        <f t="shared" si="24"/>
        <v>339033166.03701317</v>
      </c>
      <c r="AA22" s="70">
        <v>0.90443445222431984</v>
      </c>
      <c r="AB22" s="98">
        <f t="shared" si="25"/>
        <v>390350843.66781467</v>
      </c>
      <c r="AC22" s="70">
        <v>0.89312602715240574</v>
      </c>
      <c r="AD22" s="98">
        <f t="shared" si="26"/>
        <v>352279140.42122185</v>
      </c>
      <c r="AE22" s="70">
        <v>0.99357834015899649</v>
      </c>
      <c r="AF22" s="98">
        <f t="shared" si="27"/>
        <v>168565973.18992501</v>
      </c>
      <c r="AG22" s="70">
        <v>0.89809240473081087</v>
      </c>
      <c r="AH22" s="98">
        <f t="shared" si="28"/>
        <v>167972524.7601392</v>
      </c>
      <c r="AI22" s="70">
        <v>1.0217106607045476</v>
      </c>
      <c r="AJ22" s="98">
        <f t="shared" si="29"/>
        <v>164488929.49948895</v>
      </c>
      <c r="AK22" s="70">
        <v>1.0030778589347833</v>
      </c>
      <c r="AL22" s="43">
        <f t="shared" si="30"/>
        <v>225359103.20463923</v>
      </c>
      <c r="AM22" s="91">
        <v>1.087192633887214</v>
      </c>
      <c r="AN22" s="73">
        <f t="shared" si="31"/>
        <v>268893551.65022051</v>
      </c>
      <c r="AO22" s="70">
        <v>1.087192633887214</v>
      </c>
      <c r="AP22" s="82">
        <f t="shared" si="32"/>
        <v>298026478.80119818</v>
      </c>
      <c r="AQ22" s="69">
        <v>1.087192633887214</v>
      </c>
      <c r="AR22" s="3">
        <f t="shared" si="33"/>
        <v>283853504.07568932</v>
      </c>
      <c r="AS22" s="70">
        <v>1.087192633887214</v>
      </c>
      <c r="AT22" s="108">
        <f t="shared" si="34"/>
        <v>314772842.49764514</v>
      </c>
      <c r="AU22" s="70">
        <v>1.087192633887214</v>
      </c>
      <c r="AV22" s="82">
        <f t="shared" si="0"/>
        <v>335594245.37408787</v>
      </c>
      <c r="AW22" s="70">
        <v>1.087192633887214</v>
      </c>
      <c r="AX22" s="3">
        <f t="shared" si="1"/>
        <v>368594360.75890148</v>
      </c>
      <c r="AY22" s="70">
        <v>1.087192633887214</v>
      </c>
      <c r="AZ22" s="108">
        <f t="shared" si="2"/>
        <v>424386561.86730754</v>
      </c>
      <c r="BA22" s="70">
        <v>1.087192633887214</v>
      </c>
      <c r="BB22" s="82">
        <f t="shared" si="3"/>
        <v>382995286.53807187</v>
      </c>
      <c r="BC22" s="70">
        <v>1.087192633887214</v>
      </c>
      <c r="BD22" s="3">
        <f t="shared" si="4"/>
        <v>183263684.37611607</v>
      </c>
      <c r="BE22" s="70">
        <v>1.087192633887214</v>
      </c>
      <c r="BF22" s="108">
        <f t="shared" si="5"/>
        <v>182618491.61466101</v>
      </c>
      <c r="BG22" s="70">
        <v>1.087192633887214</v>
      </c>
      <c r="BH22" s="82">
        <f t="shared" si="6"/>
        <v>178831152.50783765</v>
      </c>
      <c r="BI22" s="70">
        <v>1.087192633887214</v>
      </c>
      <c r="BJ22" s="82">
        <f t="shared" si="6"/>
        <v>245008756.98351219</v>
      </c>
      <c r="BK22" s="10">
        <v>55000000</v>
      </c>
      <c r="BL22" s="3">
        <v>55000000</v>
      </c>
      <c r="BM22" s="28">
        <v>55000000</v>
      </c>
      <c r="BN22" s="98">
        <v>55000000</v>
      </c>
      <c r="BO22" s="104">
        <v>55000000</v>
      </c>
      <c r="BP22" s="104">
        <v>55000000</v>
      </c>
      <c r="BQ22" s="104">
        <v>0</v>
      </c>
      <c r="BR22" s="104">
        <v>0</v>
      </c>
      <c r="BS22" s="104">
        <v>0</v>
      </c>
      <c r="BT22" s="104">
        <v>0</v>
      </c>
      <c r="BU22" s="104">
        <v>0</v>
      </c>
      <c r="BV22" s="42">
        <v>0</v>
      </c>
      <c r="BW22" s="29">
        <v>0</v>
      </c>
      <c r="BX22" s="28">
        <v>0</v>
      </c>
      <c r="BY22" s="28">
        <v>0</v>
      </c>
      <c r="BZ22" s="28">
        <v>0</v>
      </c>
      <c r="CA22" s="28">
        <v>0</v>
      </c>
      <c r="CB22" s="28">
        <v>0</v>
      </c>
      <c r="CC22" s="28">
        <v>0</v>
      </c>
      <c r="CD22" s="28">
        <v>0</v>
      </c>
      <c r="CE22" s="28">
        <v>0</v>
      </c>
      <c r="CF22" s="28">
        <v>0</v>
      </c>
      <c r="CG22" s="28">
        <v>0</v>
      </c>
      <c r="CH22" s="42">
        <v>0</v>
      </c>
      <c r="CI22" s="10">
        <f t="shared" si="7"/>
        <v>268893551.65022051</v>
      </c>
      <c r="CJ22" s="3">
        <f t="shared" si="8"/>
        <v>298026478.80119818</v>
      </c>
      <c r="CK22" s="3">
        <f t="shared" si="9"/>
        <v>283853504.07568932</v>
      </c>
      <c r="CL22" s="86">
        <f t="shared" si="10"/>
        <v>314772842.49764514</v>
      </c>
      <c r="CM22" s="3">
        <f t="shared" si="11"/>
        <v>335594245.37408787</v>
      </c>
      <c r="CN22" s="3">
        <f t="shared" si="12"/>
        <v>368594360.75890148</v>
      </c>
      <c r="CO22" s="3">
        <f t="shared" si="13"/>
        <v>424386561.86730754</v>
      </c>
      <c r="CP22" s="73">
        <f t="shared" si="14"/>
        <v>382995286.53807187</v>
      </c>
      <c r="CQ22" s="3">
        <f t="shared" si="15"/>
        <v>183263684.37611607</v>
      </c>
      <c r="CR22" s="28">
        <f t="shared" si="16"/>
        <v>182618491.61466101</v>
      </c>
      <c r="CS22" s="28">
        <f t="shared" si="17"/>
        <v>178831152.50783765</v>
      </c>
      <c r="CT22" s="93">
        <f t="shared" si="18"/>
        <v>245008756.98351219</v>
      </c>
      <c r="CU22" s="67">
        <f t="shared" si="35"/>
        <v>288532981.39795154</v>
      </c>
      <c r="CW22" s="64">
        <f t="shared" si="36"/>
        <v>288532981.39795154</v>
      </c>
    </row>
    <row r="23" spans="1:101" ht="18" customHeight="1" x14ac:dyDescent="0.35">
      <c r="A23" s="125">
        <v>21</v>
      </c>
      <c r="B23" s="124" t="s">
        <v>3</v>
      </c>
      <c r="C23" s="10">
        <v>0</v>
      </c>
      <c r="D23" s="3">
        <v>0</v>
      </c>
      <c r="E23" s="28">
        <v>0</v>
      </c>
      <c r="F23" s="98">
        <v>0</v>
      </c>
      <c r="G23" s="98">
        <v>0</v>
      </c>
      <c r="H23" s="98">
        <v>0</v>
      </c>
      <c r="I23" s="98">
        <v>0</v>
      </c>
      <c r="J23" s="98">
        <v>0</v>
      </c>
      <c r="K23" s="98">
        <v>0</v>
      </c>
      <c r="L23" s="98">
        <v>0</v>
      </c>
      <c r="M23" s="98">
        <v>0</v>
      </c>
      <c r="N23" s="43">
        <v>0</v>
      </c>
      <c r="O23" s="91">
        <v>1</v>
      </c>
      <c r="P23" s="73">
        <f t="shared" si="19"/>
        <v>0</v>
      </c>
      <c r="Q23" s="70">
        <v>1</v>
      </c>
      <c r="R23" s="82">
        <f t="shared" si="20"/>
        <v>0</v>
      </c>
      <c r="S23" s="69">
        <v>1</v>
      </c>
      <c r="T23" s="3">
        <f t="shared" si="21"/>
        <v>0</v>
      </c>
      <c r="U23" s="70">
        <v>1</v>
      </c>
      <c r="V23" s="98">
        <f t="shared" si="22"/>
        <v>0</v>
      </c>
      <c r="W23" s="70">
        <v>1</v>
      </c>
      <c r="X23" s="98">
        <f t="shared" si="23"/>
        <v>0</v>
      </c>
      <c r="Y23" s="70">
        <v>1</v>
      </c>
      <c r="Z23" s="98">
        <f t="shared" si="24"/>
        <v>0</v>
      </c>
      <c r="AA23" s="70">
        <v>1</v>
      </c>
      <c r="AB23" s="98">
        <f t="shared" si="25"/>
        <v>0</v>
      </c>
      <c r="AC23" s="70">
        <v>1</v>
      </c>
      <c r="AD23" s="98">
        <f t="shared" si="26"/>
        <v>0</v>
      </c>
      <c r="AE23" s="70">
        <v>1</v>
      </c>
      <c r="AF23" s="98">
        <f t="shared" si="27"/>
        <v>0</v>
      </c>
      <c r="AG23" s="70">
        <v>1</v>
      </c>
      <c r="AH23" s="98">
        <f t="shared" si="28"/>
        <v>0</v>
      </c>
      <c r="AI23" s="70">
        <v>1</v>
      </c>
      <c r="AJ23" s="98">
        <f t="shared" si="29"/>
        <v>0</v>
      </c>
      <c r="AK23" s="70">
        <v>1</v>
      </c>
      <c r="AL23" s="43">
        <f t="shared" si="30"/>
        <v>0</v>
      </c>
      <c r="AM23" s="91">
        <v>1.087192633887214</v>
      </c>
      <c r="AN23" s="73">
        <f t="shared" si="31"/>
        <v>0</v>
      </c>
      <c r="AO23" s="70">
        <v>1.087192633887214</v>
      </c>
      <c r="AP23" s="82">
        <f t="shared" si="32"/>
        <v>0</v>
      </c>
      <c r="AQ23" s="69">
        <v>1.087192633887214</v>
      </c>
      <c r="AR23" s="3">
        <f t="shared" si="33"/>
        <v>0</v>
      </c>
      <c r="AS23" s="70">
        <v>1.087192633887214</v>
      </c>
      <c r="AT23" s="87">
        <f t="shared" si="34"/>
        <v>0</v>
      </c>
      <c r="AU23" s="70">
        <v>1.087192633887214</v>
      </c>
      <c r="AV23" s="82">
        <f t="shared" si="0"/>
        <v>0</v>
      </c>
      <c r="AW23" s="70">
        <v>1.087192633887214</v>
      </c>
      <c r="AX23" s="3">
        <f t="shared" si="1"/>
        <v>0</v>
      </c>
      <c r="AY23" s="70">
        <v>1.087192633887214</v>
      </c>
      <c r="AZ23" s="87">
        <f t="shared" si="2"/>
        <v>0</v>
      </c>
      <c r="BA23" s="70">
        <v>1.087192633887214</v>
      </c>
      <c r="BB23" s="82">
        <f t="shared" si="3"/>
        <v>0</v>
      </c>
      <c r="BC23" s="70">
        <v>1.087192633887214</v>
      </c>
      <c r="BD23" s="3">
        <f t="shared" si="4"/>
        <v>0</v>
      </c>
      <c r="BE23" s="70">
        <v>1.087192633887214</v>
      </c>
      <c r="BF23" s="87">
        <f t="shared" si="5"/>
        <v>0</v>
      </c>
      <c r="BG23" s="70">
        <v>1.087192633887214</v>
      </c>
      <c r="BH23" s="82">
        <f t="shared" si="6"/>
        <v>0</v>
      </c>
      <c r="BI23" s="70">
        <v>1.087192633887214</v>
      </c>
      <c r="BJ23" s="82">
        <f t="shared" si="6"/>
        <v>0</v>
      </c>
      <c r="BK23" s="10">
        <v>0</v>
      </c>
      <c r="BL23" s="3">
        <v>0</v>
      </c>
      <c r="BM23" s="28">
        <v>0</v>
      </c>
      <c r="BN23" s="98">
        <v>0</v>
      </c>
      <c r="BO23" s="104">
        <v>0</v>
      </c>
      <c r="BP23" s="104">
        <v>0</v>
      </c>
      <c r="BQ23" s="104">
        <v>0</v>
      </c>
      <c r="BR23" s="104">
        <v>0</v>
      </c>
      <c r="BS23" s="104">
        <v>0</v>
      </c>
      <c r="BT23" s="104">
        <v>0</v>
      </c>
      <c r="BU23" s="104">
        <v>0</v>
      </c>
      <c r="BV23" s="42">
        <v>0</v>
      </c>
      <c r="BW23" s="29">
        <v>0</v>
      </c>
      <c r="BX23" s="28">
        <v>0</v>
      </c>
      <c r="BY23" s="28">
        <v>0</v>
      </c>
      <c r="BZ23" s="28">
        <v>0</v>
      </c>
      <c r="CA23" s="28">
        <v>0</v>
      </c>
      <c r="CB23" s="28">
        <v>0</v>
      </c>
      <c r="CC23" s="28">
        <v>0</v>
      </c>
      <c r="CD23" s="28">
        <v>0</v>
      </c>
      <c r="CE23" s="28">
        <v>0</v>
      </c>
      <c r="CF23" s="28">
        <v>0</v>
      </c>
      <c r="CG23" s="28">
        <v>0</v>
      </c>
      <c r="CH23" s="42">
        <v>0</v>
      </c>
      <c r="CI23" s="10">
        <f t="shared" si="7"/>
        <v>0</v>
      </c>
      <c r="CJ23" s="3">
        <f t="shared" si="8"/>
        <v>0</v>
      </c>
      <c r="CK23" s="3">
        <f t="shared" si="9"/>
        <v>0</v>
      </c>
      <c r="CL23" s="86">
        <f t="shared" si="10"/>
        <v>0</v>
      </c>
      <c r="CM23" s="3">
        <f t="shared" si="11"/>
        <v>0</v>
      </c>
      <c r="CN23" s="3">
        <f t="shared" si="12"/>
        <v>0</v>
      </c>
      <c r="CO23" s="3">
        <f t="shared" si="13"/>
        <v>0</v>
      </c>
      <c r="CP23" s="73">
        <f t="shared" si="14"/>
        <v>0</v>
      </c>
      <c r="CQ23" s="3">
        <f t="shared" si="15"/>
        <v>0</v>
      </c>
      <c r="CR23" s="28">
        <f t="shared" si="16"/>
        <v>0</v>
      </c>
      <c r="CS23" s="28">
        <f t="shared" si="17"/>
        <v>0</v>
      </c>
      <c r="CT23" s="93">
        <f t="shared" si="18"/>
        <v>0</v>
      </c>
      <c r="CU23" s="67">
        <f t="shared" si="35"/>
        <v>0</v>
      </c>
      <c r="CW23" s="64">
        <f t="shared" si="36"/>
        <v>0</v>
      </c>
    </row>
    <row r="24" spans="1:101" ht="18" customHeight="1" x14ac:dyDescent="0.35">
      <c r="A24" s="5">
        <v>22</v>
      </c>
      <c r="B24" s="124" t="s">
        <v>4</v>
      </c>
      <c r="C24" s="3">
        <v>0</v>
      </c>
      <c r="D24" s="3">
        <v>0</v>
      </c>
      <c r="E24" s="3">
        <v>0</v>
      </c>
      <c r="F24" s="102">
        <v>0</v>
      </c>
      <c r="G24" s="102">
        <v>0</v>
      </c>
      <c r="H24" s="102">
        <v>0</v>
      </c>
      <c r="I24" s="102">
        <v>0</v>
      </c>
      <c r="J24" s="102">
        <v>0</v>
      </c>
      <c r="K24" s="102">
        <v>0</v>
      </c>
      <c r="L24" s="102">
        <v>0</v>
      </c>
      <c r="M24" s="102">
        <v>0</v>
      </c>
      <c r="N24" s="101">
        <v>0</v>
      </c>
      <c r="O24" s="91">
        <v>0.92952434165930653</v>
      </c>
      <c r="P24" s="73">
        <f t="shared" si="19"/>
        <v>0</v>
      </c>
      <c r="Q24" s="70">
        <v>0.95546574385968452</v>
      </c>
      <c r="R24" s="82">
        <f t="shared" si="20"/>
        <v>0</v>
      </c>
      <c r="S24" s="69">
        <v>1.039510244490137</v>
      </c>
      <c r="T24" s="3">
        <f t="shared" si="21"/>
        <v>0</v>
      </c>
      <c r="U24" s="70">
        <v>1.0327047002335412</v>
      </c>
      <c r="V24" s="98">
        <f t="shared" si="22"/>
        <v>0</v>
      </c>
      <c r="W24" s="70">
        <v>1.0695138498690548</v>
      </c>
      <c r="X24" s="98">
        <f t="shared" si="23"/>
        <v>0</v>
      </c>
      <c r="Y24" s="70">
        <v>1.0292978513814923</v>
      </c>
      <c r="Z24" s="98">
        <f t="shared" si="24"/>
        <v>0</v>
      </c>
      <c r="AA24" s="70">
        <v>0.90443445222431984</v>
      </c>
      <c r="AB24" s="98">
        <f t="shared" si="25"/>
        <v>0</v>
      </c>
      <c r="AC24" s="70">
        <v>0.89312602715240574</v>
      </c>
      <c r="AD24" s="98">
        <f t="shared" si="26"/>
        <v>0</v>
      </c>
      <c r="AE24" s="70">
        <v>0.99357834015899649</v>
      </c>
      <c r="AF24" s="98">
        <f t="shared" si="27"/>
        <v>0</v>
      </c>
      <c r="AG24" s="70">
        <v>0.89809240473081087</v>
      </c>
      <c r="AH24" s="98">
        <f t="shared" si="28"/>
        <v>0</v>
      </c>
      <c r="AI24" s="70">
        <v>1.0217106607045476</v>
      </c>
      <c r="AJ24" s="98">
        <f t="shared" si="29"/>
        <v>0</v>
      </c>
      <c r="AK24" s="70">
        <v>1.0030778589347833</v>
      </c>
      <c r="AL24" s="43">
        <f t="shared" si="30"/>
        <v>0</v>
      </c>
      <c r="AM24" s="91">
        <v>1.0655114847535754</v>
      </c>
      <c r="AN24" s="73">
        <f t="shared" si="31"/>
        <v>0</v>
      </c>
      <c r="AO24" s="70">
        <v>1.0655114847535754</v>
      </c>
      <c r="AP24" s="82">
        <f t="shared" si="32"/>
        <v>0</v>
      </c>
      <c r="AQ24" s="69">
        <v>1.0655114847535754</v>
      </c>
      <c r="AR24" s="3">
        <f t="shared" si="33"/>
        <v>0</v>
      </c>
      <c r="AS24" s="70">
        <v>1.0655114847535754</v>
      </c>
      <c r="AT24" s="87">
        <f t="shared" si="34"/>
        <v>0</v>
      </c>
      <c r="AU24" s="70">
        <v>1.0655114847535754</v>
      </c>
      <c r="AV24" s="82">
        <f t="shared" si="0"/>
        <v>0</v>
      </c>
      <c r="AW24" s="70">
        <v>1.0655114847535754</v>
      </c>
      <c r="AX24" s="3">
        <f t="shared" si="1"/>
        <v>0</v>
      </c>
      <c r="AY24" s="70">
        <v>1.0655114847535754</v>
      </c>
      <c r="AZ24" s="87">
        <f t="shared" si="2"/>
        <v>0</v>
      </c>
      <c r="BA24" s="70">
        <v>1.0655114847535754</v>
      </c>
      <c r="BB24" s="82">
        <f t="shared" si="3"/>
        <v>0</v>
      </c>
      <c r="BC24" s="70">
        <v>1.0655114847535754</v>
      </c>
      <c r="BD24" s="3">
        <f t="shared" si="4"/>
        <v>0</v>
      </c>
      <c r="BE24" s="70">
        <v>1.0655114847535754</v>
      </c>
      <c r="BF24" s="87">
        <f t="shared" si="5"/>
        <v>0</v>
      </c>
      <c r="BG24" s="70">
        <v>1.0655114847535754</v>
      </c>
      <c r="BH24" s="82">
        <f t="shared" si="6"/>
        <v>0</v>
      </c>
      <c r="BI24" s="70">
        <v>1.0655114847535754</v>
      </c>
      <c r="BJ24" s="82">
        <f t="shared" si="6"/>
        <v>0</v>
      </c>
      <c r="BK24" s="10">
        <v>0</v>
      </c>
      <c r="BL24" s="3">
        <v>0</v>
      </c>
      <c r="BM24" s="28">
        <v>0</v>
      </c>
      <c r="BN24" s="98">
        <v>0</v>
      </c>
      <c r="BO24" s="104">
        <v>0</v>
      </c>
      <c r="BP24" s="104">
        <v>0</v>
      </c>
      <c r="BQ24" s="104">
        <v>0</v>
      </c>
      <c r="BR24" s="104">
        <v>0</v>
      </c>
      <c r="BS24" s="104">
        <v>0</v>
      </c>
      <c r="BT24" s="104">
        <v>0</v>
      </c>
      <c r="BU24" s="104">
        <v>0</v>
      </c>
      <c r="BV24" s="42">
        <v>0</v>
      </c>
      <c r="BW24" s="29">
        <v>0</v>
      </c>
      <c r="BX24" s="28">
        <v>0</v>
      </c>
      <c r="BY24" s="28">
        <v>0</v>
      </c>
      <c r="BZ24" s="28">
        <v>0</v>
      </c>
      <c r="CA24" s="28">
        <v>0</v>
      </c>
      <c r="CB24" s="28">
        <v>0</v>
      </c>
      <c r="CC24" s="28">
        <v>0</v>
      </c>
      <c r="CD24" s="28">
        <v>0</v>
      </c>
      <c r="CE24" s="28">
        <v>0</v>
      </c>
      <c r="CF24" s="28">
        <v>0</v>
      </c>
      <c r="CG24" s="28">
        <v>0</v>
      </c>
      <c r="CH24" s="42">
        <v>0</v>
      </c>
      <c r="CI24" s="10">
        <f t="shared" si="7"/>
        <v>0</v>
      </c>
      <c r="CJ24" s="3">
        <f t="shared" si="8"/>
        <v>0</v>
      </c>
      <c r="CK24" s="3">
        <f t="shared" si="9"/>
        <v>0</v>
      </c>
      <c r="CL24" s="86">
        <f t="shared" si="10"/>
        <v>0</v>
      </c>
      <c r="CM24" s="3">
        <f t="shared" si="11"/>
        <v>0</v>
      </c>
      <c r="CN24" s="3">
        <f t="shared" si="12"/>
        <v>0</v>
      </c>
      <c r="CO24" s="3">
        <f t="shared" si="13"/>
        <v>0</v>
      </c>
      <c r="CP24" s="73">
        <f t="shared" si="14"/>
        <v>0</v>
      </c>
      <c r="CQ24" s="3">
        <f t="shared" si="15"/>
        <v>0</v>
      </c>
      <c r="CR24" s="28">
        <f t="shared" si="16"/>
        <v>0</v>
      </c>
      <c r="CS24" s="28">
        <f t="shared" si="17"/>
        <v>0</v>
      </c>
      <c r="CT24" s="93">
        <f t="shared" si="18"/>
        <v>0</v>
      </c>
      <c r="CU24" s="67">
        <f t="shared" si="35"/>
        <v>0</v>
      </c>
      <c r="CW24" s="64">
        <f t="shared" si="36"/>
        <v>0</v>
      </c>
    </row>
    <row r="25" spans="1:101" ht="18" customHeight="1" x14ac:dyDescent="0.35">
      <c r="A25" s="125">
        <v>23</v>
      </c>
      <c r="B25" s="124" t="s">
        <v>2</v>
      </c>
      <c r="C25" s="10">
        <v>0</v>
      </c>
      <c r="D25" s="3">
        <v>0</v>
      </c>
      <c r="E25" s="28">
        <v>0</v>
      </c>
      <c r="F25" s="98">
        <v>0</v>
      </c>
      <c r="G25" s="98">
        <v>0</v>
      </c>
      <c r="H25" s="98">
        <v>0</v>
      </c>
      <c r="I25" s="98">
        <v>0</v>
      </c>
      <c r="J25" s="98">
        <v>0</v>
      </c>
      <c r="K25" s="98">
        <v>0</v>
      </c>
      <c r="L25" s="98">
        <v>2285.4451612903222</v>
      </c>
      <c r="M25" s="98">
        <v>19101.25161290323</v>
      </c>
      <c r="N25" s="43">
        <v>18581.933333333334</v>
      </c>
      <c r="O25" s="91">
        <v>0.92952434165930653</v>
      </c>
      <c r="P25" s="73">
        <f t="shared" si="19"/>
        <v>0</v>
      </c>
      <c r="Q25" s="70">
        <v>0.95546574385968452</v>
      </c>
      <c r="R25" s="82">
        <f t="shared" si="20"/>
        <v>0</v>
      </c>
      <c r="S25" s="69">
        <v>1.039510244490137</v>
      </c>
      <c r="T25" s="3">
        <f t="shared" si="21"/>
        <v>0</v>
      </c>
      <c r="U25" s="70">
        <v>1.0327047002335412</v>
      </c>
      <c r="V25" s="98">
        <f t="shared" si="22"/>
        <v>0</v>
      </c>
      <c r="W25" s="70">
        <v>1.0695138498690548</v>
      </c>
      <c r="X25" s="98">
        <f t="shared" si="23"/>
        <v>0</v>
      </c>
      <c r="Y25" s="70">
        <v>1.0292978513814923</v>
      </c>
      <c r="Z25" s="98">
        <f t="shared" si="24"/>
        <v>0</v>
      </c>
      <c r="AA25" s="70">
        <v>0.90443445222431984</v>
      </c>
      <c r="AB25" s="98">
        <f t="shared" si="25"/>
        <v>0</v>
      </c>
      <c r="AC25" s="70">
        <v>0.89312602715240574</v>
      </c>
      <c r="AD25" s="98">
        <f t="shared" si="26"/>
        <v>0</v>
      </c>
      <c r="AE25" s="70">
        <v>0.99357834015899649</v>
      </c>
      <c r="AF25" s="98">
        <f t="shared" si="27"/>
        <v>0</v>
      </c>
      <c r="AG25" s="70">
        <v>0.89809240473081087</v>
      </c>
      <c r="AH25" s="98">
        <f t="shared" si="28"/>
        <v>2052.5409407836214</v>
      </c>
      <c r="AI25" s="70">
        <v>1.0217106607045476</v>
      </c>
      <c r="AJ25" s="98">
        <f t="shared" si="29"/>
        <v>19515.952405703167</v>
      </c>
      <c r="AK25" s="70">
        <v>1.0030778589347833</v>
      </c>
      <c r="AL25" s="43">
        <f t="shared" si="30"/>
        <v>18639.12590286888</v>
      </c>
      <c r="AM25" s="91">
        <v>1.087192633887214</v>
      </c>
      <c r="AN25" s="73">
        <f t="shared" si="31"/>
        <v>0</v>
      </c>
      <c r="AO25" s="70">
        <v>1.087192633887214</v>
      </c>
      <c r="AP25" s="82">
        <f t="shared" si="32"/>
        <v>0</v>
      </c>
      <c r="AQ25" s="69">
        <v>1.087192633887214</v>
      </c>
      <c r="AR25" s="3">
        <f t="shared" si="33"/>
        <v>0</v>
      </c>
      <c r="AS25" s="70">
        <v>1.087192633887214</v>
      </c>
      <c r="AT25" s="87">
        <f t="shared" si="34"/>
        <v>0</v>
      </c>
      <c r="AU25" s="70">
        <v>1.087192633887214</v>
      </c>
      <c r="AV25" s="82">
        <f t="shared" si="0"/>
        <v>0</v>
      </c>
      <c r="AW25" s="70">
        <v>1.087192633887214</v>
      </c>
      <c r="AX25" s="3">
        <f t="shared" si="1"/>
        <v>0</v>
      </c>
      <c r="AY25" s="70">
        <v>1.087192633887214</v>
      </c>
      <c r="AZ25" s="87">
        <f t="shared" si="2"/>
        <v>0</v>
      </c>
      <c r="BA25" s="70">
        <v>1.087192633887214</v>
      </c>
      <c r="BB25" s="82">
        <f t="shared" si="3"/>
        <v>0</v>
      </c>
      <c r="BC25" s="70">
        <v>1.087192633887214</v>
      </c>
      <c r="BD25" s="3">
        <f t="shared" si="4"/>
        <v>0</v>
      </c>
      <c r="BE25" s="70">
        <v>1.087192633887214</v>
      </c>
      <c r="BF25" s="87">
        <f t="shared" si="5"/>
        <v>2231.5073915718854</v>
      </c>
      <c r="BG25" s="70">
        <v>1.087192633887214</v>
      </c>
      <c r="BH25" s="82">
        <f t="shared" si="6"/>
        <v>21217.599698773935</v>
      </c>
      <c r="BI25" s="70">
        <v>1.087192633887214</v>
      </c>
      <c r="BJ25" s="82">
        <f t="shared" si="6"/>
        <v>20264.320383695413</v>
      </c>
      <c r="BK25" s="10"/>
      <c r="BL25" s="3"/>
      <c r="BM25" s="28"/>
      <c r="BN25" s="98"/>
      <c r="BO25" s="104"/>
      <c r="BP25" s="104"/>
      <c r="BQ25" s="104"/>
      <c r="BR25" s="104"/>
      <c r="BS25" s="104"/>
      <c r="BT25" s="104"/>
      <c r="BU25" s="104"/>
      <c r="BV25" s="42"/>
      <c r="BW25" s="29">
        <v>0</v>
      </c>
      <c r="BX25" s="28">
        <v>0</v>
      </c>
      <c r="BY25" s="28">
        <v>0</v>
      </c>
      <c r="BZ25" s="28">
        <v>0</v>
      </c>
      <c r="CA25" s="28">
        <v>0</v>
      </c>
      <c r="CB25" s="28">
        <v>0</v>
      </c>
      <c r="CC25" s="28">
        <v>0</v>
      </c>
      <c r="CD25" s="28">
        <v>0</v>
      </c>
      <c r="CE25" s="28">
        <v>0</v>
      </c>
      <c r="CF25" s="28">
        <v>0</v>
      </c>
      <c r="CG25" s="28">
        <v>0</v>
      </c>
      <c r="CH25" s="42">
        <v>0</v>
      </c>
      <c r="CI25" s="10">
        <f t="shared" si="7"/>
        <v>0</v>
      </c>
      <c r="CJ25" s="3">
        <f t="shared" si="8"/>
        <v>0</v>
      </c>
      <c r="CK25" s="3">
        <f t="shared" si="9"/>
        <v>0</v>
      </c>
      <c r="CL25" s="86">
        <f t="shared" si="10"/>
        <v>0</v>
      </c>
      <c r="CM25" s="3">
        <f t="shared" si="11"/>
        <v>0</v>
      </c>
      <c r="CN25" s="3">
        <f t="shared" si="12"/>
        <v>0</v>
      </c>
      <c r="CO25" s="3">
        <f t="shared" si="13"/>
        <v>0</v>
      </c>
      <c r="CP25" s="73">
        <f t="shared" si="14"/>
        <v>0</v>
      </c>
      <c r="CQ25" s="3">
        <f t="shared" si="15"/>
        <v>0</v>
      </c>
      <c r="CR25" s="28">
        <f t="shared" si="16"/>
        <v>2231.5073915718854</v>
      </c>
      <c r="CS25" s="28">
        <f t="shared" si="17"/>
        <v>21217.599698773935</v>
      </c>
      <c r="CT25" s="93">
        <f t="shared" si="18"/>
        <v>20264.320383695413</v>
      </c>
      <c r="CU25" s="67">
        <f t="shared" si="35"/>
        <v>3657.1285789358431</v>
      </c>
      <c r="CW25" s="64">
        <f t="shared" si="36"/>
        <v>3657.1285789358431</v>
      </c>
    </row>
    <row r="26" spans="1:101" ht="18" customHeight="1" x14ac:dyDescent="0.35">
      <c r="A26" s="5">
        <v>24</v>
      </c>
      <c r="B26" s="124" t="s">
        <v>5</v>
      </c>
      <c r="C26" s="10">
        <v>786126165.35483873</v>
      </c>
      <c r="D26" s="3">
        <v>879475122.68000007</v>
      </c>
      <c r="E26" s="28">
        <v>862152882.58709681</v>
      </c>
      <c r="F26" s="98">
        <v>902988374.76774192</v>
      </c>
      <c r="G26" s="98">
        <v>844007187.4928571</v>
      </c>
      <c r="H26" s="98">
        <v>789070735.41290319</v>
      </c>
      <c r="I26" s="98">
        <v>751302787.69333327</v>
      </c>
      <c r="J26" s="98">
        <v>689824371.10967743</v>
      </c>
      <c r="K26" s="98">
        <v>657602833.72666693</v>
      </c>
      <c r="L26" s="98">
        <v>732768240.24516129</v>
      </c>
      <c r="M26" s="98">
        <v>603879381.87890303</v>
      </c>
      <c r="N26" s="43">
        <v>703906834.99326682</v>
      </c>
      <c r="O26" s="91">
        <v>0.92952434165930653</v>
      </c>
      <c r="P26" s="73">
        <f t="shared" si="19"/>
        <v>730723406.31261158</v>
      </c>
      <c r="Q26" s="70">
        <v>0.95546574385968452</v>
      </c>
      <c r="R26" s="82">
        <f t="shared" si="20"/>
        <v>840308352.29753351</v>
      </c>
      <c r="S26" s="69">
        <v>1.039510244490137</v>
      </c>
      <c r="T26" s="3">
        <f t="shared" si="21"/>
        <v>896216753.7659893</v>
      </c>
      <c r="U26" s="70">
        <v>1.0327047002335412</v>
      </c>
      <c r="V26" s="98">
        <f t="shared" si="22"/>
        <v>932520338.87889349</v>
      </c>
      <c r="W26" s="70">
        <v>1.0695138498690548</v>
      </c>
      <c r="X26" s="98">
        <f t="shared" si="23"/>
        <v>902677376.41263878</v>
      </c>
      <c r="Y26" s="70">
        <v>1.0292978513814923</v>
      </c>
      <c r="Z26" s="98">
        <f t="shared" si="24"/>
        <v>812188812.54851532</v>
      </c>
      <c r="AA26" s="70">
        <v>0.90443445222431984</v>
      </c>
      <c r="AB26" s="98">
        <f t="shared" si="25"/>
        <v>679504125.2420243</v>
      </c>
      <c r="AC26" s="70">
        <v>0.89312602715240574</v>
      </c>
      <c r="AD26" s="98">
        <f t="shared" si="26"/>
        <v>616100100.00209296</v>
      </c>
      <c r="AE26" s="70">
        <v>0.99357834015899649</v>
      </c>
      <c r="AF26" s="98">
        <f t="shared" si="27"/>
        <v>653379932.01799428</v>
      </c>
      <c r="AG26" s="70">
        <v>0.89809240473081087</v>
      </c>
      <c r="AH26" s="98">
        <f t="shared" si="28"/>
        <v>658093590.99214149</v>
      </c>
      <c r="AI26" s="70">
        <v>1.0217106607045476</v>
      </c>
      <c r="AJ26" s="98">
        <f t="shared" si="29"/>
        <v>616990002.24534786</v>
      </c>
      <c r="AK26" s="70">
        <v>1.0030778589347833</v>
      </c>
      <c r="AL26" s="43">
        <f t="shared" si="30"/>
        <v>706073360.93460584</v>
      </c>
      <c r="AM26" s="91">
        <v>1.022498715828325</v>
      </c>
      <c r="AN26" s="73">
        <f t="shared" si="31"/>
        <v>747163744.58034468</v>
      </c>
      <c r="AO26" s="70">
        <v>1.022498715828325</v>
      </c>
      <c r="AP26" s="82">
        <f t="shared" si="32"/>
        <v>859214211.1240437</v>
      </c>
      <c r="AQ26" s="69">
        <v>1.022498715828325</v>
      </c>
      <c r="AR26" s="3">
        <f t="shared" si="33"/>
        <v>916380479.8295542</v>
      </c>
      <c r="AS26" s="70">
        <v>1.022498715828325</v>
      </c>
      <c r="AT26" s="87">
        <f t="shared" si="34"/>
        <v>953500848.987463</v>
      </c>
      <c r="AU26" s="70">
        <v>1.022498715828325</v>
      </c>
      <c r="AV26" s="82">
        <f t="shared" si="0"/>
        <v>922986458.18920469</v>
      </c>
      <c r="AW26" s="70">
        <v>1.022498715828325</v>
      </c>
      <c r="AX26" s="3">
        <f t="shared" si="1"/>
        <v>830462017.84098911</v>
      </c>
      <c r="AY26" s="70">
        <v>1.022498715828325</v>
      </c>
      <c r="AZ26" s="87">
        <f t="shared" si="2"/>
        <v>694792095.46001911</v>
      </c>
      <c r="BA26" s="70">
        <v>1.022498715828325</v>
      </c>
      <c r="BB26" s="82">
        <f t="shared" si="3"/>
        <v>629961561.07384264</v>
      </c>
      <c r="BC26" s="70">
        <v>1.022498715828325</v>
      </c>
      <c r="BD26" s="3">
        <f t="shared" si="4"/>
        <v>668080141.43639743</v>
      </c>
      <c r="BE26" s="70">
        <v>1.022498715828325</v>
      </c>
      <c r="BF26" s="87">
        <f t="shared" si="5"/>
        <v>672899851.68431556</v>
      </c>
      <c r="BG26" s="70">
        <v>1.022498715828325</v>
      </c>
      <c r="BH26" s="82">
        <f t="shared" si="6"/>
        <v>630871484.97478354</v>
      </c>
      <c r="BI26" s="70">
        <v>1.022498715828325</v>
      </c>
      <c r="BJ26" s="82">
        <f t="shared" si="6"/>
        <v>721959104.83622384</v>
      </c>
      <c r="BK26" s="10">
        <v>1100000</v>
      </c>
      <c r="BL26" s="3">
        <v>1100000</v>
      </c>
      <c r="BM26" s="28">
        <v>1100000</v>
      </c>
      <c r="BN26" s="98">
        <v>0</v>
      </c>
      <c r="BO26" s="104">
        <v>0</v>
      </c>
      <c r="BP26" s="104">
        <v>0</v>
      </c>
      <c r="BQ26" s="104">
        <v>0</v>
      </c>
      <c r="BR26" s="104">
        <v>0</v>
      </c>
      <c r="BS26" s="104">
        <v>0</v>
      </c>
      <c r="BT26" s="104">
        <v>0</v>
      </c>
      <c r="BU26" s="104">
        <v>0</v>
      </c>
      <c r="BV26" s="42">
        <v>0</v>
      </c>
      <c r="BW26" s="29">
        <v>0</v>
      </c>
      <c r="BX26" s="28">
        <v>0</v>
      </c>
      <c r="BY26" s="28">
        <v>0</v>
      </c>
      <c r="BZ26" s="28">
        <v>0</v>
      </c>
      <c r="CA26" s="28">
        <v>0</v>
      </c>
      <c r="CB26" s="28">
        <v>0</v>
      </c>
      <c r="CC26" s="28">
        <v>0</v>
      </c>
      <c r="CD26" s="28">
        <v>0</v>
      </c>
      <c r="CE26" s="28">
        <v>0</v>
      </c>
      <c r="CF26" s="28">
        <v>0</v>
      </c>
      <c r="CG26" s="28">
        <v>0</v>
      </c>
      <c r="CH26" s="42">
        <v>0</v>
      </c>
      <c r="CI26" s="10">
        <f t="shared" si="7"/>
        <v>747163744.58034468</v>
      </c>
      <c r="CJ26" s="3">
        <f t="shared" si="8"/>
        <v>859214211.1240437</v>
      </c>
      <c r="CK26" s="3">
        <f t="shared" si="9"/>
        <v>916380479.8295542</v>
      </c>
      <c r="CL26" s="86">
        <f t="shared" si="10"/>
        <v>953500848.987463</v>
      </c>
      <c r="CM26" s="3">
        <f t="shared" si="11"/>
        <v>922986458.18920469</v>
      </c>
      <c r="CN26" s="3">
        <f t="shared" si="12"/>
        <v>830462017.84098911</v>
      </c>
      <c r="CO26" s="3">
        <f t="shared" si="13"/>
        <v>694792095.46001911</v>
      </c>
      <c r="CP26" s="73">
        <f t="shared" si="14"/>
        <v>629961561.07384264</v>
      </c>
      <c r="CQ26" s="3">
        <f t="shared" si="15"/>
        <v>668080141.43639743</v>
      </c>
      <c r="CR26" s="28">
        <f t="shared" si="16"/>
        <v>672899851.68431556</v>
      </c>
      <c r="CS26" s="28">
        <f t="shared" si="17"/>
        <v>630871484.97478354</v>
      </c>
      <c r="CT26" s="93">
        <f t="shared" si="18"/>
        <v>721959104.83622384</v>
      </c>
      <c r="CU26" s="67">
        <f t="shared" si="35"/>
        <v>769817608.41947472</v>
      </c>
      <c r="CW26" s="64">
        <f t="shared" si="36"/>
        <v>769817608.41947472</v>
      </c>
    </row>
    <row r="27" spans="1:101" ht="18" customHeight="1" x14ac:dyDescent="0.35">
      <c r="A27" s="125">
        <v>25</v>
      </c>
      <c r="B27" s="124" t="s">
        <v>5</v>
      </c>
      <c r="C27" s="10">
        <v>201247263.87096775</v>
      </c>
      <c r="D27" s="3">
        <v>216669373.65333334</v>
      </c>
      <c r="E27" s="28">
        <v>206911333.27096772</v>
      </c>
      <c r="F27" s="98">
        <v>202637036.16129029</v>
      </c>
      <c r="G27" s="98">
        <v>202894860.77142859</v>
      </c>
      <c r="H27" s="98">
        <v>193050766.23870966</v>
      </c>
      <c r="I27" s="98">
        <v>201000808.55125335</v>
      </c>
      <c r="J27" s="98">
        <v>193093460.07741934</v>
      </c>
      <c r="K27" s="98">
        <v>140998787.23333332</v>
      </c>
      <c r="L27" s="98">
        <v>174427904.76845163</v>
      </c>
      <c r="M27" s="98">
        <v>182767026.15741935</v>
      </c>
      <c r="N27" s="43">
        <v>200977899.61333331</v>
      </c>
      <c r="O27" s="91">
        <v>0.92952434165930653</v>
      </c>
      <c r="P27" s="73">
        <f t="shared" si="19"/>
        <v>187064230.46039805</v>
      </c>
      <c r="Q27" s="70">
        <v>0.95546574385968452</v>
      </c>
      <c r="R27" s="82">
        <f t="shared" si="20"/>
        <v>207020164.26929405</v>
      </c>
      <c r="S27" s="69">
        <v>1.039510244490137</v>
      </c>
      <c r="T27" s="3">
        <f t="shared" si="21"/>
        <v>215086450.63628387</v>
      </c>
      <c r="U27" s="70">
        <v>1.0327047002335412</v>
      </c>
      <c r="V27" s="98">
        <f t="shared" si="22"/>
        <v>209264219.68515855</v>
      </c>
      <c r="W27" s="70">
        <v>1.0695138498690548</v>
      </c>
      <c r="X27" s="98">
        <f t="shared" si="23"/>
        <v>216998863.66229644</v>
      </c>
      <c r="Y27" s="70">
        <v>1.0292978513814923</v>
      </c>
      <c r="Z27" s="98">
        <f t="shared" si="24"/>
        <v>198706738.89705458</v>
      </c>
      <c r="AA27" s="70">
        <v>0.90443445222431984</v>
      </c>
      <c r="AB27" s="98">
        <f t="shared" si="25"/>
        <v>181792056.17869821</v>
      </c>
      <c r="AC27" s="70">
        <v>0.89312602715240574</v>
      </c>
      <c r="AD27" s="98">
        <f t="shared" si="26"/>
        <v>172456794.86805719</v>
      </c>
      <c r="AE27" s="70">
        <v>0.99357834015899649</v>
      </c>
      <c r="AF27" s="98">
        <f t="shared" si="27"/>
        <v>140093340.98372683</v>
      </c>
      <c r="AG27" s="70">
        <v>0.89809240473081087</v>
      </c>
      <c r="AH27" s="98">
        <f t="shared" si="28"/>
        <v>156652376.44565558</v>
      </c>
      <c r="AI27" s="70">
        <v>1.0217106607045476</v>
      </c>
      <c r="AJ27" s="98">
        <f t="shared" si="29"/>
        <v>186735019.05030227</v>
      </c>
      <c r="AK27" s="70">
        <v>1.0030778589347833</v>
      </c>
      <c r="AL27" s="43">
        <f t="shared" si="30"/>
        <v>201596481.23735219</v>
      </c>
      <c r="AM27" s="91">
        <v>1.022498715828325</v>
      </c>
      <c r="AN27" s="73">
        <f t="shared" si="31"/>
        <v>191272935.42317083</v>
      </c>
      <c r="AO27" s="70">
        <v>1.022498715828325</v>
      </c>
      <c r="AP27" s="82">
        <f t="shared" si="32"/>
        <v>211677852.11592206</v>
      </c>
      <c r="AQ27" s="69">
        <v>1.022498715828325</v>
      </c>
      <c r="AR27" s="3">
        <f t="shared" si="33"/>
        <v>219925619.56767267</v>
      </c>
      <c r="AS27" s="70">
        <v>1.022498715828325</v>
      </c>
      <c r="AT27" s="87">
        <f t="shared" si="34"/>
        <v>213972395.89689109</v>
      </c>
      <c r="AU27" s="70">
        <v>1.022498715828325</v>
      </c>
      <c r="AV27" s="82">
        <f t="shared" si="0"/>
        <v>221881059.43090388</v>
      </c>
      <c r="AW27" s="70">
        <v>1.022498715828325</v>
      </c>
      <c r="AX27" s="3">
        <f t="shared" si="1"/>
        <v>203177385.34867257</v>
      </c>
      <c r="AY27" s="70">
        <v>1.022498715828325</v>
      </c>
      <c r="AZ27" s="87">
        <f t="shared" si="2"/>
        <v>185882143.99050963</v>
      </c>
      <c r="BA27" s="70">
        <v>1.022498715828325</v>
      </c>
      <c r="BB27" s="82">
        <f t="shared" si="3"/>
        <v>176336851.28845733</v>
      </c>
      <c r="BC27" s="70">
        <v>1.022498715828325</v>
      </c>
      <c r="BD27" s="3">
        <f t="shared" si="4"/>
        <v>143245261.25196034</v>
      </c>
      <c r="BE27" s="70">
        <v>1.022498715828325</v>
      </c>
      <c r="BF27" s="87">
        <f t="shared" si="5"/>
        <v>160176853.74713817</v>
      </c>
      <c r="BG27" s="70">
        <v>1.022498715828325</v>
      </c>
      <c r="BH27" s="82">
        <f t="shared" si="6"/>
        <v>190936317.17911187</v>
      </c>
      <c r="BI27" s="70">
        <v>1.022498715828325</v>
      </c>
      <c r="BJ27" s="82">
        <f t="shared" si="6"/>
        <v>206132143.18070161</v>
      </c>
      <c r="BK27" s="10">
        <v>80823094</v>
      </c>
      <c r="BL27" s="3">
        <v>80823094</v>
      </c>
      <c r="BM27" s="28">
        <v>80823094</v>
      </c>
      <c r="BN27" s="98">
        <v>78472376</v>
      </c>
      <c r="BO27" s="104">
        <v>78472376</v>
      </c>
      <c r="BP27" s="104">
        <v>78472376</v>
      </c>
      <c r="BQ27" s="104">
        <v>77996564</v>
      </c>
      <c r="BR27" s="104">
        <v>77996564</v>
      </c>
      <c r="BS27" s="104">
        <v>77996564</v>
      </c>
      <c r="BT27" s="104">
        <v>78355975</v>
      </c>
      <c r="BU27" s="104">
        <v>78355975</v>
      </c>
      <c r="BV27" s="42">
        <v>78355975</v>
      </c>
      <c r="BW27" s="29">
        <v>0</v>
      </c>
      <c r="BX27" s="28">
        <v>0</v>
      </c>
      <c r="BY27" s="28">
        <v>0</v>
      </c>
      <c r="BZ27" s="28">
        <v>0</v>
      </c>
      <c r="CA27" s="28">
        <v>0</v>
      </c>
      <c r="CB27" s="28">
        <v>0</v>
      </c>
      <c r="CC27" s="28">
        <v>0</v>
      </c>
      <c r="CD27" s="28">
        <v>0</v>
      </c>
      <c r="CE27" s="28">
        <v>0</v>
      </c>
      <c r="CF27" s="28">
        <v>0</v>
      </c>
      <c r="CG27" s="28">
        <v>0</v>
      </c>
      <c r="CH27" s="42">
        <v>0</v>
      </c>
      <c r="CI27" s="10">
        <f t="shared" si="7"/>
        <v>191272935.42317083</v>
      </c>
      <c r="CJ27" s="3">
        <f t="shared" si="8"/>
        <v>211677852.11592206</v>
      </c>
      <c r="CK27" s="3">
        <f t="shared" si="9"/>
        <v>219925619.56767267</v>
      </c>
      <c r="CL27" s="86">
        <f t="shared" si="10"/>
        <v>213972395.89689109</v>
      </c>
      <c r="CM27" s="3">
        <f t="shared" si="11"/>
        <v>221881059.43090388</v>
      </c>
      <c r="CN27" s="3">
        <f t="shared" si="12"/>
        <v>203177385.34867257</v>
      </c>
      <c r="CO27" s="3">
        <f t="shared" si="13"/>
        <v>185882143.99050963</v>
      </c>
      <c r="CP27" s="73">
        <f t="shared" si="14"/>
        <v>176336851.28845733</v>
      </c>
      <c r="CQ27" s="3">
        <f t="shared" si="15"/>
        <v>143245261.25196034</v>
      </c>
      <c r="CR27" s="28">
        <f t="shared" si="16"/>
        <v>160176853.74713817</v>
      </c>
      <c r="CS27" s="28">
        <f t="shared" si="17"/>
        <v>190936317.17911187</v>
      </c>
      <c r="CT27" s="93">
        <f t="shared" si="18"/>
        <v>206132143.18070161</v>
      </c>
      <c r="CU27" s="67">
        <f t="shared" si="35"/>
        <v>193563125.45814428</v>
      </c>
      <c r="CW27" s="64">
        <f t="shared" si="36"/>
        <v>193563125.45814428</v>
      </c>
    </row>
    <row r="28" spans="1:101" ht="18" customHeight="1" x14ac:dyDescent="0.35">
      <c r="A28" s="5">
        <v>26</v>
      </c>
      <c r="B28" s="124" t="s">
        <v>5</v>
      </c>
      <c r="C28" s="10">
        <v>0</v>
      </c>
      <c r="D28" s="3">
        <v>0</v>
      </c>
      <c r="E28" s="28">
        <v>0</v>
      </c>
      <c r="F28" s="98">
        <v>0</v>
      </c>
      <c r="G28" s="98">
        <v>0</v>
      </c>
      <c r="H28" s="98">
        <v>0</v>
      </c>
      <c r="I28" s="98">
        <v>0</v>
      </c>
      <c r="J28" s="98">
        <v>0</v>
      </c>
      <c r="K28" s="98">
        <v>0</v>
      </c>
      <c r="L28" s="98">
        <v>0</v>
      </c>
      <c r="M28" s="98">
        <v>0</v>
      </c>
      <c r="N28" s="43">
        <v>0</v>
      </c>
      <c r="O28" s="91">
        <v>0.92952434165930653</v>
      </c>
      <c r="P28" s="73">
        <f t="shared" si="19"/>
        <v>0</v>
      </c>
      <c r="Q28" s="70">
        <v>0.95546574385968452</v>
      </c>
      <c r="R28" s="82">
        <f t="shared" si="20"/>
        <v>0</v>
      </c>
      <c r="S28" s="69">
        <v>1.039510244490137</v>
      </c>
      <c r="T28" s="3">
        <f t="shared" si="21"/>
        <v>0</v>
      </c>
      <c r="U28" s="70">
        <v>1.0327047002335412</v>
      </c>
      <c r="V28" s="98">
        <f t="shared" si="22"/>
        <v>0</v>
      </c>
      <c r="W28" s="70">
        <v>1.0695138498690548</v>
      </c>
      <c r="X28" s="98">
        <f t="shared" si="23"/>
        <v>0</v>
      </c>
      <c r="Y28" s="70">
        <v>1.0292978513814923</v>
      </c>
      <c r="Z28" s="98">
        <f t="shared" si="24"/>
        <v>0</v>
      </c>
      <c r="AA28" s="70">
        <v>0.90443445222431984</v>
      </c>
      <c r="AB28" s="98">
        <f t="shared" si="25"/>
        <v>0</v>
      </c>
      <c r="AC28" s="70">
        <v>0.89312602715240574</v>
      </c>
      <c r="AD28" s="98">
        <f t="shared" si="26"/>
        <v>0</v>
      </c>
      <c r="AE28" s="70">
        <v>0.99357834015899649</v>
      </c>
      <c r="AF28" s="98">
        <f t="shared" si="27"/>
        <v>0</v>
      </c>
      <c r="AG28" s="70">
        <v>0.89809240473081087</v>
      </c>
      <c r="AH28" s="98">
        <f t="shared" si="28"/>
        <v>0</v>
      </c>
      <c r="AI28" s="70">
        <v>1.0217106607045476</v>
      </c>
      <c r="AJ28" s="98">
        <f t="shared" si="29"/>
        <v>0</v>
      </c>
      <c r="AK28" s="70">
        <v>1.0030778589347833</v>
      </c>
      <c r="AL28" s="43">
        <f t="shared" si="30"/>
        <v>0</v>
      </c>
      <c r="AM28" s="91">
        <v>1.022498715828325</v>
      </c>
      <c r="AN28" s="73">
        <f t="shared" si="31"/>
        <v>0</v>
      </c>
      <c r="AO28" s="70">
        <v>1.022498715828325</v>
      </c>
      <c r="AP28" s="82">
        <f t="shared" si="32"/>
        <v>0</v>
      </c>
      <c r="AQ28" s="69">
        <v>1.022498715828325</v>
      </c>
      <c r="AR28" s="3">
        <f t="shared" si="33"/>
        <v>0</v>
      </c>
      <c r="AS28" s="70">
        <v>1.022498715828325</v>
      </c>
      <c r="AT28" s="87">
        <f t="shared" si="34"/>
        <v>0</v>
      </c>
      <c r="AU28" s="70">
        <v>1.022498715828325</v>
      </c>
      <c r="AV28" s="82">
        <f t="shared" si="0"/>
        <v>0</v>
      </c>
      <c r="AW28" s="70">
        <v>1.022498715828325</v>
      </c>
      <c r="AX28" s="3">
        <f t="shared" si="1"/>
        <v>0</v>
      </c>
      <c r="AY28" s="70">
        <v>1.022498715828325</v>
      </c>
      <c r="AZ28" s="87">
        <f t="shared" si="2"/>
        <v>0</v>
      </c>
      <c r="BA28" s="70">
        <v>1.022498715828325</v>
      </c>
      <c r="BB28" s="82">
        <f t="shared" si="3"/>
        <v>0</v>
      </c>
      <c r="BC28" s="70">
        <v>1.022498715828325</v>
      </c>
      <c r="BD28" s="3">
        <f t="shared" si="4"/>
        <v>0</v>
      </c>
      <c r="BE28" s="70">
        <v>1.022498715828325</v>
      </c>
      <c r="BF28" s="87">
        <f t="shared" si="5"/>
        <v>0</v>
      </c>
      <c r="BG28" s="70">
        <v>1.022498715828325</v>
      </c>
      <c r="BH28" s="82">
        <f t="shared" si="6"/>
        <v>0</v>
      </c>
      <c r="BI28" s="70">
        <v>1.022498715828325</v>
      </c>
      <c r="BJ28" s="82">
        <f t="shared" si="6"/>
        <v>0</v>
      </c>
      <c r="BK28" s="10">
        <v>0</v>
      </c>
      <c r="BL28" s="3">
        <v>0</v>
      </c>
      <c r="BM28" s="28">
        <v>0</v>
      </c>
      <c r="BN28" s="98">
        <v>0</v>
      </c>
      <c r="BO28" s="104">
        <v>0</v>
      </c>
      <c r="BP28" s="104">
        <v>0</v>
      </c>
      <c r="BQ28" s="104">
        <v>0</v>
      </c>
      <c r="BR28" s="104">
        <v>0</v>
      </c>
      <c r="BS28" s="104">
        <v>0</v>
      </c>
      <c r="BT28" s="104">
        <v>0</v>
      </c>
      <c r="BU28" s="104">
        <v>0</v>
      </c>
      <c r="BV28" s="42">
        <v>0</v>
      </c>
      <c r="BW28" s="29">
        <v>0</v>
      </c>
      <c r="BX28" s="28">
        <v>0</v>
      </c>
      <c r="BY28" s="28">
        <v>0</v>
      </c>
      <c r="BZ28" s="28">
        <v>0</v>
      </c>
      <c r="CA28" s="28">
        <v>0</v>
      </c>
      <c r="CB28" s="28">
        <v>0</v>
      </c>
      <c r="CC28" s="28">
        <v>0</v>
      </c>
      <c r="CD28" s="28">
        <v>0</v>
      </c>
      <c r="CE28" s="28">
        <v>0</v>
      </c>
      <c r="CF28" s="28">
        <v>0</v>
      </c>
      <c r="CG28" s="28">
        <v>0</v>
      </c>
      <c r="CH28" s="42">
        <v>0</v>
      </c>
      <c r="CI28" s="10">
        <f t="shared" si="7"/>
        <v>0</v>
      </c>
      <c r="CJ28" s="3">
        <f t="shared" si="8"/>
        <v>0</v>
      </c>
      <c r="CK28" s="3">
        <f t="shared" si="9"/>
        <v>0</v>
      </c>
      <c r="CL28" s="86">
        <f t="shared" si="10"/>
        <v>0</v>
      </c>
      <c r="CM28" s="3">
        <f t="shared" si="11"/>
        <v>0</v>
      </c>
      <c r="CN28" s="3">
        <f t="shared" si="12"/>
        <v>0</v>
      </c>
      <c r="CO28" s="3">
        <f t="shared" si="13"/>
        <v>0</v>
      </c>
      <c r="CP28" s="73">
        <f t="shared" si="14"/>
        <v>0</v>
      </c>
      <c r="CQ28" s="3">
        <f t="shared" si="15"/>
        <v>0</v>
      </c>
      <c r="CR28" s="28">
        <f t="shared" si="16"/>
        <v>0</v>
      </c>
      <c r="CS28" s="28">
        <f t="shared" si="17"/>
        <v>0</v>
      </c>
      <c r="CT28" s="93">
        <f t="shared" si="18"/>
        <v>0</v>
      </c>
      <c r="CU28" s="67">
        <f t="shared" si="35"/>
        <v>0</v>
      </c>
      <c r="CW28" s="64">
        <f t="shared" si="36"/>
        <v>0</v>
      </c>
    </row>
    <row r="29" spans="1:101" ht="18" customHeight="1" thickBot="1" x14ac:dyDescent="0.4">
      <c r="A29" s="7">
        <v>27</v>
      </c>
      <c r="B29" s="126" t="s">
        <v>6</v>
      </c>
      <c r="C29" s="11">
        <v>0</v>
      </c>
      <c r="D29" s="9">
        <v>0</v>
      </c>
      <c r="E29" s="35">
        <v>0</v>
      </c>
      <c r="F29" s="100">
        <v>0</v>
      </c>
      <c r="G29" s="100">
        <v>0</v>
      </c>
      <c r="H29" s="100">
        <v>0</v>
      </c>
      <c r="I29" s="100">
        <v>0</v>
      </c>
      <c r="J29" s="100">
        <v>0</v>
      </c>
      <c r="K29" s="100">
        <v>0</v>
      </c>
      <c r="L29" s="100">
        <v>0</v>
      </c>
      <c r="M29" s="100">
        <v>0</v>
      </c>
      <c r="N29" s="45">
        <v>0</v>
      </c>
      <c r="O29" s="92">
        <v>0.92952434165930653</v>
      </c>
      <c r="P29" s="74">
        <f t="shared" si="19"/>
        <v>0</v>
      </c>
      <c r="Q29" s="71">
        <v>0.95546574385968452</v>
      </c>
      <c r="R29" s="83">
        <f t="shared" si="20"/>
        <v>0</v>
      </c>
      <c r="S29" s="72">
        <v>1.039510244490137</v>
      </c>
      <c r="T29" s="9">
        <f t="shared" si="21"/>
        <v>0</v>
      </c>
      <c r="U29" s="71">
        <v>1.0327047002335412</v>
      </c>
      <c r="V29" s="100">
        <f t="shared" si="22"/>
        <v>0</v>
      </c>
      <c r="W29" s="71">
        <v>1.0695138498690548</v>
      </c>
      <c r="X29" s="100">
        <f t="shared" si="23"/>
        <v>0</v>
      </c>
      <c r="Y29" s="71">
        <v>1.0292978513814923</v>
      </c>
      <c r="Z29" s="100">
        <f t="shared" si="24"/>
        <v>0</v>
      </c>
      <c r="AA29" s="71">
        <v>0.90443445222431984</v>
      </c>
      <c r="AB29" s="100">
        <f t="shared" si="25"/>
        <v>0</v>
      </c>
      <c r="AC29" s="71">
        <v>0.89312602715240574</v>
      </c>
      <c r="AD29" s="100">
        <f t="shared" si="26"/>
        <v>0</v>
      </c>
      <c r="AE29" s="71">
        <v>0.99357834015899649</v>
      </c>
      <c r="AF29" s="100">
        <f t="shared" si="27"/>
        <v>0</v>
      </c>
      <c r="AG29" s="71">
        <v>0.89809240473081087</v>
      </c>
      <c r="AH29" s="100">
        <f t="shared" si="28"/>
        <v>0</v>
      </c>
      <c r="AI29" s="71">
        <v>1.0217106607045476</v>
      </c>
      <c r="AJ29" s="100">
        <f t="shared" si="29"/>
        <v>0</v>
      </c>
      <c r="AK29" s="71">
        <v>1.0030778589347833</v>
      </c>
      <c r="AL29" s="45">
        <f t="shared" si="30"/>
        <v>0</v>
      </c>
      <c r="AM29" s="92">
        <v>1.7173076205817492</v>
      </c>
      <c r="AN29" s="74">
        <f t="shared" si="31"/>
        <v>0</v>
      </c>
      <c r="AO29" s="71">
        <v>1.7173076205817492</v>
      </c>
      <c r="AP29" s="83">
        <f t="shared" si="32"/>
        <v>0</v>
      </c>
      <c r="AQ29" s="72">
        <v>1.7173076205817492</v>
      </c>
      <c r="AR29" s="9">
        <f t="shared" si="33"/>
        <v>0</v>
      </c>
      <c r="AS29" s="71">
        <v>1.7173076205817492</v>
      </c>
      <c r="AT29" s="88">
        <f t="shared" si="34"/>
        <v>0</v>
      </c>
      <c r="AU29" s="71">
        <v>1.7173076205817492</v>
      </c>
      <c r="AV29" s="83">
        <f t="shared" si="0"/>
        <v>0</v>
      </c>
      <c r="AW29" s="71">
        <v>1.7173076205817492</v>
      </c>
      <c r="AX29" s="9">
        <f t="shared" si="1"/>
        <v>0</v>
      </c>
      <c r="AY29" s="71">
        <v>1.7173076205817492</v>
      </c>
      <c r="AZ29" s="88">
        <f t="shared" si="2"/>
        <v>0</v>
      </c>
      <c r="BA29" s="71">
        <v>1.7173076205817492</v>
      </c>
      <c r="BB29" s="83">
        <f t="shared" si="3"/>
        <v>0</v>
      </c>
      <c r="BC29" s="71">
        <v>1.7173076205817492</v>
      </c>
      <c r="BD29" s="9">
        <f t="shared" si="4"/>
        <v>0</v>
      </c>
      <c r="BE29" s="71">
        <v>1.7173076205817492</v>
      </c>
      <c r="BF29" s="88">
        <f t="shared" si="5"/>
        <v>0</v>
      </c>
      <c r="BG29" s="71">
        <v>1.7173076205817492</v>
      </c>
      <c r="BH29" s="83">
        <f t="shared" si="6"/>
        <v>0</v>
      </c>
      <c r="BI29" s="71">
        <v>1.7173076205817492</v>
      </c>
      <c r="BJ29" s="83">
        <f t="shared" si="6"/>
        <v>0</v>
      </c>
      <c r="BK29" s="11">
        <v>0</v>
      </c>
      <c r="BL29" s="9">
        <v>0</v>
      </c>
      <c r="BM29" s="35">
        <v>0</v>
      </c>
      <c r="BN29" s="100">
        <v>0</v>
      </c>
      <c r="BO29" s="110">
        <v>0</v>
      </c>
      <c r="BP29" s="110">
        <v>0</v>
      </c>
      <c r="BQ29" s="110">
        <v>0</v>
      </c>
      <c r="BR29" s="110">
        <v>0</v>
      </c>
      <c r="BS29" s="110">
        <v>0</v>
      </c>
      <c r="BT29" s="110">
        <v>0</v>
      </c>
      <c r="BU29" s="110">
        <v>0</v>
      </c>
      <c r="BV29" s="60">
        <v>0</v>
      </c>
      <c r="BW29" s="111">
        <v>0</v>
      </c>
      <c r="BX29" s="35">
        <v>0</v>
      </c>
      <c r="BY29" s="35">
        <v>0</v>
      </c>
      <c r="BZ29" s="35">
        <v>0</v>
      </c>
      <c r="CA29" s="35">
        <v>0</v>
      </c>
      <c r="CB29" s="35">
        <v>0</v>
      </c>
      <c r="CC29" s="35">
        <v>0</v>
      </c>
      <c r="CD29" s="35">
        <v>0</v>
      </c>
      <c r="CE29" s="35">
        <v>0</v>
      </c>
      <c r="CF29" s="35">
        <v>0</v>
      </c>
      <c r="CG29" s="35">
        <v>0</v>
      </c>
      <c r="CH29" s="60">
        <v>0</v>
      </c>
      <c r="CI29" s="11">
        <f t="shared" si="7"/>
        <v>0</v>
      </c>
      <c r="CJ29" s="9">
        <f t="shared" si="8"/>
        <v>0</v>
      </c>
      <c r="CK29" s="9">
        <f t="shared" si="9"/>
        <v>0</v>
      </c>
      <c r="CL29" s="116">
        <f t="shared" si="10"/>
        <v>0</v>
      </c>
      <c r="CM29" s="35">
        <f t="shared" si="11"/>
        <v>0</v>
      </c>
      <c r="CN29" s="35">
        <f t="shared" si="12"/>
        <v>0</v>
      </c>
      <c r="CO29" s="35">
        <f t="shared" si="13"/>
        <v>0</v>
      </c>
      <c r="CP29" s="116">
        <f t="shared" si="14"/>
        <v>0</v>
      </c>
      <c r="CQ29" s="35">
        <f t="shared" si="15"/>
        <v>0</v>
      </c>
      <c r="CR29" s="35">
        <f t="shared" si="16"/>
        <v>0</v>
      </c>
      <c r="CS29" s="35">
        <f t="shared" si="17"/>
        <v>0</v>
      </c>
      <c r="CT29" s="117">
        <f t="shared" si="18"/>
        <v>0</v>
      </c>
      <c r="CU29" s="121">
        <f t="shared" si="35"/>
        <v>0</v>
      </c>
      <c r="CW29" s="65">
        <f t="shared" si="36"/>
        <v>0</v>
      </c>
    </row>
    <row r="30" spans="1:101" ht="18" customHeight="1" x14ac:dyDescent="0.35">
      <c r="T30" s="1" t="s">
        <v>8</v>
      </c>
    </row>
    <row r="31" spans="1:101" ht="18" customHeight="1" x14ac:dyDescent="0.35">
      <c r="C31" s="4">
        <f t="shared" ref="C31:AL31" si="37">SUM(C3:C30)</f>
        <v>2428282745.8642325</v>
      </c>
      <c r="D31" s="4">
        <f t="shared" si="37"/>
        <v>3003792118.8757534</v>
      </c>
      <c r="E31" s="4">
        <f t="shared" si="37"/>
        <v>3119581508.5644712</v>
      </c>
      <c r="F31" s="4">
        <f t="shared" si="37"/>
        <v>3429685823.8603611</v>
      </c>
      <c r="G31" s="4">
        <f t="shared" si="37"/>
        <v>3312198793.1757216</v>
      </c>
      <c r="H31" s="4">
        <f t="shared" si="37"/>
        <v>2999825396.3132253</v>
      </c>
      <c r="I31" s="4">
        <f t="shared" si="37"/>
        <v>2586184312.9399199</v>
      </c>
      <c r="J31" s="4">
        <f t="shared" si="37"/>
        <v>2176197533.1870971</v>
      </c>
      <c r="K31" s="4">
        <f t="shared" si="37"/>
        <v>1853078914.426667</v>
      </c>
      <c r="L31" s="4">
        <f t="shared" si="37"/>
        <v>1939577845.9526453</v>
      </c>
      <c r="M31" s="4">
        <f t="shared" si="37"/>
        <v>1723520063.8685806</v>
      </c>
      <c r="N31" s="4">
        <f t="shared" si="37"/>
        <v>1904591517.4066</v>
      </c>
      <c r="P31" s="4">
        <f t="shared" si="37"/>
        <v>2262055332.1096773</v>
      </c>
      <c r="R31" s="4">
        <f t="shared" si="37"/>
        <v>2873973524.2066669</v>
      </c>
      <c r="S31" s="84"/>
      <c r="T31" s="4">
        <f t="shared" si="37"/>
        <v>3237889969.3461294</v>
      </c>
      <c r="V31" s="4">
        <f t="shared" si="37"/>
        <v>3535861423.3074193</v>
      </c>
      <c r="X31" s="4">
        <f t="shared" si="37"/>
        <v>3528490278.4303575</v>
      </c>
      <c r="Z31" s="4">
        <f t="shared" si="37"/>
        <v>3083443268.1854839</v>
      </c>
      <c r="AB31" s="4">
        <f t="shared" si="37"/>
        <v>2349290441.3633332</v>
      </c>
      <c r="AD31" s="4">
        <f t="shared" si="37"/>
        <v>1951262348.5903225</v>
      </c>
      <c r="AF31" s="4">
        <f t="shared" si="37"/>
        <v>1841656331.0833337</v>
      </c>
      <c r="AH31" s="4">
        <f t="shared" si="37"/>
        <v>1746357355.0032256</v>
      </c>
      <c r="AJ31" s="4">
        <f t="shared" si="37"/>
        <v>1759461258.8774192</v>
      </c>
      <c r="AL31" s="4">
        <f t="shared" si="37"/>
        <v>1910100142.6900001</v>
      </c>
      <c r="AN31" s="4">
        <f>SUM(AN3:AN30)</f>
        <v>2345916504.4669952</v>
      </c>
      <c r="AP31" s="4">
        <f>SUM(AP3:AP30)</f>
        <v>2987769815.3363671</v>
      </c>
      <c r="AQ31" s="84"/>
      <c r="AR31" s="4">
        <f>SUM(AR3:AR30)</f>
        <v>3367349561.7909145</v>
      </c>
      <c r="AT31" s="4">
        <f>SUM(AT3:AT30)</f>
        <v>3679335750.2087264</v>
      </c>
      <c r="AU31" s="84"/>
      <c r="AV31" s="4">
        <f>SUM(AV3:AV30)</f>
        <v>3672164595.4259582</v>
      </c>
      <c r="AX31" s="4">
        <f>SUM(AX3:AX30)</f>
        <v>3204009964.6334848</v>
      </c>
      <c r="AY31" s="84"/>
      <c r="AZ31" s="4">
        <f>SUM(AZ3:AZ30)</f>
        <v>2443504022.6045384</v>
      </c>
      <c r="BB31" s="4">
        <f>SUM(BB3:BB30)</f>
        <v>2031103411.7349496</v>
      </c>
      <c r="BC31" s="84"/>
      <c r="BD31" s="4">
        <f>SUM(BD3:BD30)</f>
        <v>1907630255.6305213</v>
      </c>
      <c r="BF31" s="4">
        <f>SUM(BF3:BF30)</f>
        <v>1805119416.2173409</v>
      </c>
      <c r="BG31" s="84"/>
      <c r="BH31" s="4">
        <f>SUM(BH3:BH30)</f>
        <v>1821625383.3361988</v>
      </c>
      <c r="BJ31" s="4">
        <f>SUM(BJ3:BJ30)</f>
        <v>1983804573.2566366</v>
      </c>
      <c r="BK31" s="4">
        <f t="shared" ref="BK31:BL31" si="38">SUM(BK3:BK30)</f>
        <v>205838906</v>
      </c>
      <c r="BL31" s="4">
        <f t="shared" si="38"/>
        <v>205838906</v>
      </c>
      <c r="BM31" s="4">
        <f>SUM(BM3:BM30)</f>
        <v>205838906</v>
      </c>
      <c r="BN31" s="4">
        <f>SUM(BN3:BN30)</f>
        <v>163319700</v>
      </c>
      <c r="BO31" s="4">
        <f t="shared" ref="BO31:CW31" si="39">SUM(BO3:BO30)</f>
        <v>163319700</v>
      </c>
      <c r="BP31" s="4">
        <f t="shared" si="39"/>
        <v>163319700</v>
      </c>
      <c r="BQ31" s="4">
        <f t="shared" si="39"/>
        <v>121155626</v>
      </c>
      <c r="BR31" s="4">
        <f t="shared" si="39"/>
        <v>121155626</v>
      </c>
      <c r="BS31" s="4">
        <f t="shared" si="39"/>
        <v>121155626</v>
      </c>
      <c r="BT31" s="4">
        <f t="shared" si="39"/>
        <v>136615037</v>
      </c>
      <c r="BU31" s="4">
        <f t="shared" si="39"/>
        <v>136615037</v>
      </c>
      <c r="BV31" s="4">
        <f t="shared" si="39"/>
        <v>136615037</v>
      </c>
      <c r="BW31" s="4">
        <f t="shared" si="39"/>
        <v>0</v>
      </c>
      <c r="BX31" s="4">
        <f t="shared" si="39"/>
        <v>0</v>
      </c>
      <c r="BY31" s="4">
        <f t="shared" si="39"/>
        <v>0</v>
      </c>
      <c r="BZ31" s="4">
        <f t="shared" si="39"/>
        <v>0</v>
      </c>
      <c r="CA31" s="4">
        <f t="shared" si="39"/>
        <v>0</v>
      </c>
      <c r="CB31" s="4">
        <f t="shared" si="39"/>
        <v>0</v>
      </c>
      <c r="CC31" s="4">
        <f t="shared" si="39"/>
        <v>0</v>
      </c>
      <c r="CD31" s="4">
        <f t="shared" si="39"/>
        <v>0</v>
      </c>
      <c r="CE31" s="4">
        <f t="shared" si="39"/>
        <v>0</v>
      </c>
      <c r="CF31" s="4">
        <f t="shared" si="39"/>
        <v>0</v>
      </c>
      <c r="CG31" s="4">
        <f t="shared" si="39"/>
        <v>0</v>
      </c>
      <c r="CH31" s="4">
        <f t="shared" si="39"/>
        <v>0</v>
      </c>
      <c r="CI31" s="4">
        <f t="shared" si="39"/>
        <v>2345916504.4669952</v>
      </c>
      <c r="CJ31" s="4">
        <f t="shared" si="39"/>
        <v>2987769815.3363671</v>
      </c>
      <c r="CK31" s="4">
        <f t="shared" si="39"/>
        <v>3367349561.7909145</v>
      </c>
      <c r="CL31" s="4">
        <f t="shared" si="39"/>
        <v>3679335750.2087264</v>
      </c>
      <c r="CM31" s="4">
        <f t="shared" si="39"/>
        <v>3672164595.4259582</v>
      </c>
      <c r="CN31" s="4">
        <f t="shared" si="39"/>
        <v>3204009964.6334848</v>
      </c>
      <c r="CO31" s="4">
        <f t="shared" si="39"/>
        <v>2443504022.6045384</v>
      </c>
      <c r="CP31" s="4">
        <f t="shared" si="39"/>
        <v>2031103411.7349496</v>
      </c>
      <c r="CQ31" s="4">
        <f t="shared" si="39"/>
        <v>1907630255.6305213</v>
      </c>
      <c r="CR31" s="4">
        <f t="shared" si="39"/>
        <v>1805119416.2173409</v>
      </c>
      <c r="CS31" s="4">
        <f t="shared" si="39"/>
        <v>1821625383.3361988</v>
      </c>
      <c r="CT31" s="4">
        <f t="shared" si="39"/>
        <v>1983804573.2566366</v>
      </c>
      <c r="CU31" s="4">
        <f t="shared" si="39"/>
        <v>2598329119.015933</v>
      </c>
      <c r="CW31" s="4">
        <f t="shared" si="39"/>
        <v>2598329119.015933</v>
      </c>
    </row>
    <row r="32" spans="1:101" ht="18" customHeight="1" thickBot="1" x14ac:dyDescent="0.4"/>
    <row r="33" spans="1:101" x14ac:dyDescent="0.35">
      <c r="A33" s="376"/>
      <c r="B33" s="369" t="s">
        <v>1</v>
      </c>
      <c r="C33" s="357" t="s">
        <v>10</v>
      </c>
      <c r="D33" s="358"/>
      <c r="E33" s="358"/>
      <c r="F33" s="358"/>
      <c r="G33" s="358"/>
      <c r="H33" s="358"/>
      <c r="I33" s="358"/>
      <c r="J33" s="358"/>
      <c r="K33" s="358"/>
      <c r="L33" s="358"/>
      <c r="M33" s="375"/>
      <c r="N33" s="122"/>
      <c r="O33" s="360" t="s">
        <v>12</v>
      </c>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2"/>
      <c r="AM33" s="357" t="s">
        <v>13</v>
      </c>
      <c r="AN33" s="358"/>
      <c r="AO33" s="358"/>
      <c r="AP33" s="358"/>
      <c r="AQ33" s="358"/>
      <c r="AR33" s="358"/>
      <c r="AS33" s="358"/>
      <c r="AT33" s="358"/>
      <c r="AU33" s="358"/>
      <c r="AV33" s="358"/>
      <c r="AW33" s="358"/>
      <c r="AX33" s="358"/>
      <c r="AY33" s="358"/>
      <c r="AZ33" s="358"/>
      <c r="BA33" s="358"/>
      <c r="BB33" s="358"/>
      <c r="BC33" s="358"/>
      <c r="BD33" s="358"/>
      <c r="BE33" s="358"/>
      <c r="BF33" s="358"/>
      <c r="BG33" s="358"/>
      <c r="BH33" s="358"/>
      <c r="BI33" s="358"/>
      <c r="BJ33" s="359"/>
      <c r="BK33" s="360" t="s">
        <v>14</v>
      </c>
      <c r="BL33" s="361"/>
      <c r="BM33" s="361"/>
      <c r="BN33" s="361"/>
      <c r="BO33" s="361"/>
      <c r="BP33" s="361"/>
      <c r="BQ33" s="361"/>
      <c r="BR33" s="361"/>
      <c r="BS33" s="361"/>
      <c r="BT33" s="361"/>
      <c r="BU33" s="361"/>
      <c r="BV33" s="362"/>
      <c r="BW33" s="357" t="s">
        <v>15</v>
      </c>
      <c r="BX33" s="358"/>
      <c r="BY33" s="358"/>
      <c r="BZ33" s="358"/>
      <c r="CA33" s="358"/>
      <c r="CB33" s="358"/>
      <c r="CC33" s="358"/>
      <c r="CD33" s="358"/>
      <c r="CE33" s="358"/>
      <c r="CF33" s="358"/>
      <c r="CG33" s="358"/>
      <c r="CH33" s="359"/>
      <c r="CI33" s="363" t="s">
        <v>16</v>
      </c>
      <c r="CJ33" s="364"/>
      <c r="CK33" s="364"/>
      <c r="CL33" s="364"/>
      <c r="CM33" s="364"/>
      <c r="CN33" s="364"/>
      <c r="CO33" s="364"/>
      <c r="CP33" s="364"/>
      <c r="CQ33" s="364"/>
      <c r="CR33" s="364"/>
      <c r="CS33" s="364"/>
      <c r="CT33" s="365"/>
      <c r="CU33" s="53" t="s">
        <v>16</v>
      </c>
      <c r="CW33" s="355" t="s">
        <v>18</v>
      </c>
    </row>
    <row r="34" spans="1:101" ht="15" thickBot="1" x14ac:dyDescent="0.4">
      <c r="A34" s="376"/>
      <c r="B34" s="374"/>
      <c r="C34" s="30" t="s">
        <v>26</v>
      </c>
      <c r="D34" s="31" t="s">
        <v>27</v>
      </c>
      <c r="E34" s="31" t="s">
        <v>28</v>
      </c>
      <c r="F34" s="38" t="s">
        <v>22</v>
      </c>
      <c r="G34" s="38" t="s">
        <v>23</v>
      </c>
      <c r="H34" s="38" t="s">
        <v>24</v>
      </c>
      <c r="I34" s="38" t="s">
        <v>25</v>
      </c>
      <c r="J34" s="38" t="s">
        <v>29</v>
      </c>
      <c r="K34" s="38" t="s">
        <v>30</v>
      </c>
      <c r="L34" s="38" t="s">
        <v>31</v>
      </c>
      <c r="M34" s="38" t="s">
        <v>32</v>
      </c>
      <c r="N34" s="32" t="s">
        <v>33</v>
      </c>
      <c r="O34" s="36" t="s">
        <v>26</v>
      </c>
      <c r="P34" s="37"/>
      <c r="Q34" s="37" t="s">
        <v>27</v>
      </c>
      <c r="R34" s="41"/>
      <c r="S34" s="37" t="s">
        <v>28</v>
      </c>
      <c r="T34" s="37"/>
      <c r="U34" s="37" t="s">
        <v>22</v>
      </c>
      <c r="V34" s="41"/>
      <c r="W34" s="41" t="s">
        <v>23</v>
      </c>
      <c r="X34" s="41"/>
      <c r="Y34" s="41" t="s">
        <v>24</v>
      </c>
      <c r="Z34" s="41"/>
      <c r="AA34" s="41" t="s">
        <v>25</v>
      </c>
      <c r="AB34" s="41"/>
      <c r="AC34" s="41" t="s">
        <v>29</v>
      </c>
      <c r="AD34" s="41"/>
      <c r="AE34" s="41" t="s">
        <v>30</v>
      </c>
      <c r="AF34" s="41"/>
      <c r="AG34" s="41" t="s">
        <v>31</v>
      </c>
      <c r="AH34" s="41"/>
      <c r="AI34" s="41" t="s">
        <v>32</v>
      </c>
      <c r="AJ34" s="41"/>
      <c r="AK34" s="41" t="s">
        <v>33</v>
      </c>
      <c r="AL34" s="49"/>
      <c r="AM34" s="30" t="s">
        <v>26</v>
      </c>
      <c r="AN34" s="31"/>
      <c r="AO34" s="31" t="s">
        <v>27</v>
      </c>
      <c r="AP34" s="38"/>
      <c r="AQ34" s="31" t="s">
        <v>28</v>
      </c>
      <c r="AR34" s="31"/>
      <c r="AS34" s="31" t="s">
        <v>22</v>
      </c>
      <c r="AT34" s="38"/>
      <c r="AU34" s="38" t="s">
        <v>23</v>
      </c>
      <c r="AV34" s="38"/>
      <c r="AW34" s="38" t="s">
        <v>24</v>
      </c>
      <c r="AX34" s="38"/>
      <c r="AY34" s="38" t="s">
        <v>25</v>
      </c>
      <c r="AZ34" s="38"/>
      <c r="BA34" s="38" t="s">
        <v>29</v>
      </c>
      <c r="BB34" s="38"/>
      <c r="BC34" s="38" t="s">
        <v>30</v>
      </c>
      <c r="BD34" s="38"/>
      <c r="BE34" s="38" t="s">
        <v>31</v>
      </c>
      <c r="BF34" s="38"/>
      <c r="BG34" s="38" t="s">
        <v>32</v>
      </c>
      <c r="BH34" s="38"/>
      <c r="BI34" s="38" t="s">
        <v>33</v>
      </c>
      <c r="BJ34" s="32"/>
      <c r="BK34" s="36" t="s">
        <v>11</v>
      </c>
      <c r="BL34" s="37" t="s">
        <v>27</v>
      </c>
      <c r="BM34" s="37" t="s">
        <v>28</v>
      </c>
      <c r="BN34" s="41" t="s">
        <v>22</v>
      </c>
      <c r="BO34" s="41" t="s">
        <v>23</v>
      </c>
      <c r="BP34" s="41" t="s">
        <v>24</v>
      </c>
      <c r="BQ34" s="41" t="s">
        <v>25</v>
      </c>
      <c r="BR34" s="41" t="s">
        <v>29</v>
      </c>
      <c r="BS34" s="41" t="s">
        <v>30</v>
      </c>
      <c r="BT34" s="41" t="s">
        <v>31</v>
      </c>
      <c r="BU34" s="41" t="s">
        <v>32</v>
      </c>
      <c r="BV34" s="49" t="s">
        <v>33</v>
      </c>
      <c r="BW34" s="30" t="s">
        <v>11</v>
      </c>
      <c r="BX34" s="31" t="s">
        <v>26</v>
      </c>
      <c r="BY34" s="31" t="s">
        <v>27</v>
      </c>
      <c r="BZ34" s="38" t="s">
        <v>28</v>
      </c>
      <c r="CA34" s="38" t="s">
        <v>22</v>
      </c>
      <c r="CB34" s="38" t="s">
        <v>23</v>
      </c>
      <c r="CC34" s="38" t="s">
        <v>24</v>
      </c>
      <c r="CD34" s="38" t="s">
        <v>25</v>
      </c>
      <c r="CE34" s="38" t="s">
        <v>29</v>
      </c>
      <c r="CF34" s="38" t="s">
        <v>30</v>
      </c>
      <c r="CG34" s="38" t="s">
        <v>31</v>
      </c>
      <c r="CH34" s="32" t="s">
        <v>32</v>
      </c>
      <c r="CI34" s="51" t="s">
        <v>26</v>
      </c>
      <c r="CJ34" s="39" t="s">
        <v>27</v>
      </c>
      <c r="CK34" s="39" t="s">
        <v>28</v>
      </c>
      <c r="CL34" s="66" t="s">
        <v>22</v>
      </c>
      <c r="CM34" s="66" t="s">
        <v>23</v>
      </c>
      <c r="CN34" s="66" t="s">
        <v>24</v>
      </c>
      <c r="CO34" s="66" t="s">
        <v>25</v>
      </c>
      <c r="CP34" s="66" t="s">
        <v>29</v>
      </c>
      <c r="CQ34" s="66" t="s">
        <v>30</v>
      </c>
      <c r="CR34" s="66" t="s">
        <v>31</v>
      </c>
      <c r="CS34" s="66" t="s">
        <v>32</v>
      </c>
      <c r="CT34" s="52" t="s">
        <v>33</v>
      </c>
      <c r="CU34" s="54" t="s">
        <v>17</v>
      </c>
      <c r="CW34" s="356"/>
    </row>
    <row r="35" spans="1:101" ht="18" customHeight="1" x14ac:dyDescent="0.35">
      <c r="B35" s="127" t="s">
        <v>3</v>
      </c>
      <c r="C35" s="23">
        <f>C3+C8+C10+C11+C12+C14+C15+C16+C17+C19+C20+C23</f>
        <v>69632714.516129017</v>
      </c>
      <c r="D35" s="16">
        <f t="shared" ref="D35:N35" si="40">D3+D8+D10+D11+D12+D14+D15+D16+D17+D19+D20+D23</f>
        <v>88764319.600000009</v>
      </c>
      <c r="E35" s="20">
        <f t="shared" si="40"/>
        <v>125207206.19354838</v>
      </c>
      <c r="F35" s="20">
        <f t="shared" si="40"/>
        <v>183192240.70967746</v>
      </c>
      <c r="G35" s="20">
        <f t="shared" si="40"/>
        <v>200711144.85714287</v>
      </c>
      <c r="H35" s="20">
        <f t="shared" si="40"/>
        <v>145763820.82580644</v>
      </c>
      <c r="I35" s="20">
        <f t="shared" si="40"/>
        <v>107321615.13333333</v>
      </c>
      <c r="J35" s="20">
        <f t="shared" si="40"/>
        <v>71520607.612903222</v>
      </c>
      <c r="K35" s="20">
        <f t="shared" si="40"/>
        <v>74320209.333333328</v>
      </c>
      <c r="L35" s="20">
        <f t="shared" si="40"/>
        <v>43541633.548387095</v>
      </c>
      <c r="M35" s="20">
        <f t="shared" si="40"/>
        <v>68057086.580645159</v>
      </c>
      <c r="N35" s="46">
        <f t="shared" si="40"/>
        <v>114832662.26666665</v>
      </c>
      <c r="O35" s="23"/>
      <c r="P35" s="75">
        <f t="shared" ref="P35" si="41">P3+P8+P10+P11+P12+P14+P15+P16+P17+P19+P20+P23</f>
        <v>69632714.516129017</v>
      </c>
      <c r="Q35" s="16"/>
      <c r="R35" s="94">
        <f t="shared" ref="R35" si="42">R3+R8+R10+R11+R12+R14+R15+R16+R17+R19+R20+R23</f>
        <v>88764319.600000009</v>
      </c>
      <c r="S35" s="16"/>
      <c r="T35" s="16">
        <f t="shared" ref="T35" si="43">T3+T8+T10+T11+T12+T14+T15+T16+T17+T19+T20+T23</f>
        <v>125207206.19354838</v>
      </c>
      <c r="U35" s="16"/>
      <c r="V35" s="20">
        <f t="shared" ref="V35:AN35" si="44">V3+V8+V10+V11+V12+V14+V15+V16+V17+V19+V20+V23</f>
        <v>183192240.70967746</v>
      </c>
      <c r="W35" s="20"/>
      <c r="X35" s="20">
        <f t="shared" ref="X35" si="45">X3+X8+X10+X11+X12+X14+X15+X16+X17+X19+X20+X23</f>
        <v>200711144.85714287</v>
      </c>
      <c r="Y35" s="20"/>
      <c r="Z35" s="20">
        <f t="shared" ref="Z35" si="46">Z3+Z8+Z10+Z11+Z12+Z14+Z15+Z16+Z17+Z19+Z20+Z23</f>
        <v>145763820.82580644</v>
      </c>
      <c r="AA35" s="20"/>
      <c r="AB35" s="20">
        <f t="shared" ref="AB35" si="47">AB3+AB8+AB10+AB11+AB12+AB14+AB15+AB16+AB17+AB19+AB20+AB23</f>
        <v>107321615.13333333</v>
      </c>
      <c r="AC35" s="20"/>
      <c r="AD35" s="20">
        <f t="shared" ref="AD35" si="48">AD3+AD8+AD10+AD11+AD12+AD14+AD15+AD16+AD17+AD19+AD20+AD23</f>
        <v>71520607.612903222</v>
      </c>
      <c r="AE35" s="20"/>
      <c r="AF35" s="20">
        <f t="shared" ref="AF35" si="49">AF3+AF8+AF10+AF11+AF12+AF14+AF15+AF16+AF17+AF19+AF20+AF23</f>
        <v>74320209.333333328</v>
      </c>
      <c r="AG35" s="20"/>
      <c r="AH35" s="20">
        <f t="shared" ref="AH35" si="50">AH3+AH8+AH10+AH11+AH12+AH14+AH15+AH16+AH17+AH19+AH20+AH23</f>
        <v>43541633.548387095</v>
      </c>
      <c r="AI35" s="20"/>
      <c r="AJ35" s="20">
        <f t="shared" ref="AJ35" si="51">AJ3+AJ8+AJ10+AJ11+AJ12+AJ14+AJ15+AJ16+AJ17+AJ19+AJ20+AJ23</f>
        <v>68057086.580645159</v>
      </c>
      <c r="AK35" s="20"/>
      <c r="AL35" s="46">
        <f t="shared" ref="AL35" si="52">AL3+AL8+AL10+AL11+AL12+AL14+AL15+AL16+AL17+AL19+AL20+AL23</f>
        <v>114832662.26666665</v>
      </c>
      <c r="AM35" s="23"/>
      <c r="AN35" s="75">
        <f t="shared" si="44"/>
        <v>75704174.299506754</v>
      </c>
      <c r="AO35" s="75"/>
      <c r="AP35" s="94">
        <f t="shared" ref="AP35" si="53">AP3+AP8+AP10+AP11+AP12+AP14+AP15+AP16+AP17+AP19+AP20+AP23</f>
        <v>96503914.421130449</v>
      </c>
      <c r="AQ35" s="16"/>
      <c r="AR35" s="16">
        <f t="shared" ref="AR35" si="54">AR3+AR8+AR10+AR11+AR12+AR14+AR15+AR16+AR17+AR19+AR20+AR23</f>
        <v>136124352.28322333</v>
      </c>
      <c r="AS35" s="16"/>
      <c r="AT35" s="20">
        <f t="shared" ref="AT35:CU35" si="55">AT3+AT8+AT10+AT11+AT12+AT14+AT15+AT16+AT17+AT19+AT20+AT23</f>
        <v>199165254.68485469</v>
      </c>
      <c r="AU35" s="20"/>
      <c r="AV35" s="20">
        <f t="shared" ref="AV35" si="56">AV3+AV8+AV10+AV11+AV12+AV14+AV15+AV16+AV17+AV19+AV20+AV23</f>
        <v>218211678.22775531</v>
      </c>
      <c r="AW35" s="20"/>
      <c r="AX35" s="20">
        <f t="shared" ref="AX35" si="57">AX3+AX8+AX10+AX11+AX12+AX14+AX15+AX16+AX17+AX19+AX20+AX23</f>
        <v>158473352.28907245</v>
      </c>
      <c r="AY35" s="20"/>
      <c r="AZ35" s="20">
        <f t="shared" ref="AZ35" si="58">AZ3+AZ8+AZ10+AZ11+AZ12+AZ14+AZ15+AZ16+AZ17+AZ19+AZ20+AZ23</f>
        <v>116679269.42983854</v>
      </c>
      <c r="BA35" s="20"/>
      <c r="BB35" s="20">
        <f t="shared" ref="BB35" si="59">BB3+BB8+BB10+BB11+BB12+BB14+BB15+BB16+BB17+BB19+BB20+BB23</f>
        <v>77756677.767886192</v>
      </c>
      <c r="BC35" s="20"/>
      <c r="BD35" s="20">
        <f t="shared" ref="BD35" si="60">BD3+BD8+BD10+BD11+BD12+BD14+BD15+BD16+BD17+BD19+BD20+BD23</f>
        <v>80800384.136155769</v>
      </c>
      <c r="BE35" s="20"/>
      <c r="BF35" s="20">
        <f t="shared" ref="BF35" si="61">BF3+BF8+BF10+BF11+BF12+BF14+BF15+BF16+BF17+BF19+BF20+BF23</f>
        <v>47338143.261222854</v>
      </c>
      <c r="BG35" s="20"/>
      <c r="BH35" s="20">
        <f t="shared" ref="BH35" si="62">BH3+BH8+BH10+BH11+BH12+BH14+BH15+BH16+BH17+BH19+BH20+BH23</f>
        <v>73991163.21430178</v>
      </c>
      <c r="BI35" s="20"/>
      <c r="BJ35" s="20">
        <f t="shared" ref="BJ35" si="63">BJ3+BJ8+BJ10+BJ11+BJ12+BJ14+BJ15+BJ16+BJ17+BJ19+BJ20+BJ23</f>
        <v>124845224.54597822</v>
      </c>
      <c r="BK35" s="23">
        <f t="shared" si="55"/>
        <v>27135000</v>
      </c>
      <c r="BL35" s="20">
        <f t="shared" si="55"/>
        <v>27135000</v>
      </c>
      <c r="BM35" s="16">
        <f t="shared" si="55"/>
        <v>27135000</v>
      </c>
      <c r="BN35" s="20">
        <f t="shared" si="55"/>
        <v>27135000</v>
      </c>
      <c r="BO35" s="20">
        <f t="shared" si="55"/>
        <v>27135000</v>
      </c>
      <c r="BP35" s="20">
        <f t="shared" si="55"/>
        <v>27135000</v>
      </c>
      <c r="BQ35" s="20">
        <f t="shared" si="55"/>
        <v>27135000</v>
      </c>
      <c r="BR35" s="20">
        <f t="shared" si="55"/>
        <v>27135000</v>
      </c>
      <c r="BS35" s="20">
        <f t="shared" si="55"/>
        <v>27135000</v>
      </c>
      <c r="BT35" s="20">
        <f t="shared" si="55"/>
        <v>27135000</v>
      </c>
      <c r="BU35" s="20">
        <f t="shared" si="55"/>
        <v>27135000</v>
      </c>
      <c r="BV35" s="20">
        <f t="shared" si="55"/>
        <v>27135000</v>
      </c>
      <c r="BW35" s="23">
        <f t="shared" si="55"/>
        <v>0</v>
      </c>
      <c r="BX35" s="16">
        <f t="shared" si="55"/>
        <v>0</v>
      </c>
      <c r="BY35" s="16">
        <f t="shared" si="55"/>
        <v>0</v>
      </c>
      <c r="BZ35" s="16">
        <f t="shared" si="55"/>
        <v>0</v>
      </c>
      <c r="CA35" s="16">
        <f t="shared" si="55"/>
        <v>0</v>
      </c>
      <c r="CB35" s="16">
        <f t="shared" si="55"/>
        <v>0</v>
      </c>
      <c r="CC35" s="16">
        <f t="shared" si="55"/>
        <v>0</v>
      </c>
      <c r="CD35" s="16">
        <f t="shared" si="55"/>
        <v>0</v>
      </c>
      <c r="CE35" s="16">
        <f t="shared" si="55"/>
        <v>0</v>
      </c>
      <c r="CF35" s="16">
        <f t="shared" si="55"/>
        <v>0</v>
      </c>
      <c r="CG35" s="16">
        <f t="shared" si="55"/>
        <v>0</v>
      </c>
      <c r="CH35" s="16">
        <f t="shared" si="55"/>
        <v>0</v>
      </c>
      <c r="CI35" s="23">
        <f t="shared" si="55"/>
        <v>75704174.299506754</v>
      </c>
      <c r="CJ35" s="16">
        <f t="shared" si="55"/>
        <v>96503914.421130449</v>
      </c>
      <c r="CK35" s="16">
        <f t="shared" si="55"/>
        <v>136124352.28322333</v>
      </c>
      <c r="CL35" s="94">
        <f t="shared" si="55"/>
        <v>199165254.68485469</v>
      </c>
      <c r="CM35" s="94">
        <f t="shared" si="55"/>
        <v>218211678.22775531</v>
      </c>
      <c r="CN35" s="94">
        <f t="shared" si="55"/>
        <v>158473352.28907245</v>
      </c>
      <c r="CO35" s="94">
        <f t="shared" si="55"/>
        <v>116679269.42983854</v>
      </c>
      <c r="CP35" s="94">
        <f t="shared" si="55"/>
        <v>77756677.767886192</v>
      </c>
      <c r="CQ35" s="94">
        <f t="shared" si="55"/>
        <v>80800384.136155769</v>
      </c>
      <c r="CR35" s="94">
        <f t="shared" si="55"/>
        <v>47338143.261222854</v>
      </c>
      <c r="CS35" s="94">
        <f t="shared" si="55"/>
        <v>73991163.21430178</v>
      </c>
      <c r="CT35" s="94">
        <f t="shared" si="55"/>
        <v>124845224.54597822</v>
      </c>
      <c r="CU35" s="55">
        <f t="shared" si="55"/>
        <v>116438184.70732151</v>
      </c>
      <c r="CW35" s="55">
        <f t="shared" ref="CW35" si="64">CW3+CW8+CW10+CW11+CW12+CW14+CW15+CW16+CW17+CW19+CW20+CW23</f>
        <v>116438184.70732151</v>
      </c>
    </row>
    <row r="36" spans="1:101" ht="18" customHeight="1" x14ac:dyDescent="0.35">
      <c r="B36" s="128" t="s">
        <v>4</v>
      </c>
      <c r="C36" s="24">
        <f>C4+C24</f>
        <v>36698958.573909685</v>
      </c>
      <c r="D36" s="4">
        <f t="shared" ref="D36:N36" si="65">D4+D24</f>
        <v>188382947.72242001</v>
      </c>
      <c r="E36" s="21">
        <f t="shared" si="65"/>
        <v>316791529.77737421</v>
      </c>
      <c r="F36" s="21">
        <f t="shared" si="65"/>
        <v>376868664.19584519</v>
      </c>
      <c r="G36" s="21">
        <f t="shared" si="65"/>
        <v>289679549.16143572</v>
      </c>
      <c r="H36" s="21">
        <f t="shared" si="65"/>
        <v>161344437.70677418</v>
      </c>
      <c r="I36" s="21">
        <f t="shared" si="65"/>
        <v>41440015.562000006</v>
      </c>
      <c r="J36" s="21">
        <f t="shared" si="65"/>
        <v>2322947.3548387098</v>
      </c>
      <c r="K36" s="21">
        <f t="shared" si="65"/>
        <v>3756916.5333333332</v>
      </c>
      <c r="L36" s="21">
        <f t="shared" si="65"/>
        <v>269952.13903225807</v>
      </c>
      <c r="M36" s="21">
        <f t="shared" si="65"/>
        <v>2739972.9677419355</v>
      </c>
      <c r="N36" s="47">
        <f t="shared" si="65"/>
        <v>4132491.7333333334</v>
      </c>
      <c r="O36" s="24"/>
      <c r="P36" s="76">
        <f t="shared" ref="P36" si="66">P4+P24</f>
        <v>34112575.307995565</v>
      </c>
      <c r="Q36" s="4"/>
      <c r="R36" s="82">
        <f t="shared" ref="R36" si="67">R4+R24</f>
        <v>179993453.2760821</v>
      </c>
      <c r="S36" s="4"/>
      <c r="T36" s="4">
        <f t="shared" ref="T36" si="68">T4+T24</f>
        <v>329308040.57128274</v>
      </c>
      <c r="U36" s="4"/>
      <c r="V36" s="21">
        <f t="shared" ref="V36:AN36" si="69">V4+V24</f>
        <v>389194040.8857854</v>
      </c>
      <c r="W36" s="21"/>
      <c r="X36" s="21">
        <f t="shared" ref="X36" si="70">X4+X24</f>
        <v>309816289.85197926</v>
      </c>
      <c r="Y36" s="21"/>
      <c r="Z36" s="21">
        <f t="shared" ref="Z36" si="71">Z4+Z24</f>
        <v>166071483.06393769</v>
      </c>
      <c r="AA36" s="21"/>
      <c r="AB36" s="21">
        <f t="shared" ref="AB36" si="72">AB4+AB24</f>
        <v>37479777.774984762</v>
      </c>
      <c r="AC36" s="21"/>
      <c r="AD36" s="21">
        <f t="shared" ref="AD36" si="73">AD4+AD24</f>
        <v>2074684.7423112867</v>
      </c>
      <c r="AE36" s="21"/>
      <c r="AF36" s="21">
        <f t="shared" ref="AF36" si="74">AF4+AF24</f>
        <v>3732790.8933052244</v>
      </c>
      <c r="AG36" s="21"/>
      <c r="AH36" s="21">
        <f t="shared" ref="AH36" si="75">AH4+AH24</f>
        <v>242441.96570570685</v>
      </c>
      <c r="AI36" s="21"/>
      <c r="AJ36" s="21">
        <f t="shared" ref="AJ36" si="76">AJ4+AJ24</f>
        <v>2799459.5911842133</v>
      </c>
      <c r="AK36" s="21"/>
      <c r="AL36" s="47">
        <f t="shared" ref="AL36" si="77">AL4+AL24</f>
        <v>4145210.9599376917</v>
      </c>
      <c r="AM36" s="24"/>
      <c r="AN36" s="76">
        <f t="shared" si="69"/>
        <v>36347340.765190512</v>
      </c>
      <c r="AO36" s="76"/>
      <c r="AP36" s="82">
        <f t="shared" ref="AP36" si="78">AP4+AP24</f>
        <v>191785091.64612153</v>
      </c>
      <c r="AQ36" s="4"/>
      <c r="AR36" s="4">
        <f t="shared" ref="AR36" si="79">AR4+AR24</f>
        <v>350881499.2503981</v>
      </c>
      <c r="AS36" s="4"/>
      <c r="AT36" s="21">
        <f t="shared" ref="AT36:CU36" si="80">AT4+AT24</f>
        <v>414690720.36145693</v>
      </c>
      <c r="AU36" s="21"/>
      <c r="AV36" s="21">
        <f t="shared" ref="AV36" si="81">AV4+AV24</f>
        <v>330112815.00102651</v>
      </c>
      <c r="AW36" s="21"/>
      <c r="AX36" s="21">
        <f t="shared" ref="AX36" si="82">AX4+AX24</f>
        <v>176951072.49468449</v>
      </c>
      <c r="AY36" s="21"/>
      <c r="AZ36" s="21">
        <f t="shared" ref="AZ36" si="83">AZ4+AZ24</f>
        <v>39935133.665258072</v>
      </c>
      <c r="BA36" s="21"/>
      <c r="BB36" s="21">
        <f t="shared" ref="BB36" si="84">BB4+BB24</f>
        <v>2210600.4201756879</v>
      </c>
      <c r="BC36" s="21"/>
      <c r="BD36" s="21">
        <f t="shared" ref="BD36" si="85">BD4+BD24</f>
        <v>3977331.5670002745</v>
      </c>
      <c r="BE36" s="21"/>
      <c r="BF36" s="21">
        <f t="shared" ref="BF36" si="86">BF4+BF24</f>
        <v>258324.69884566311</v>
      </c>
      <c r="BG36" s="21"/>
      <c r="BH36" s="21">
        <f t="shared" ref="BH36" si="87">BH4+BH24</f>
        <v>2982856.3455103282</v>
      </c>
      <c r="BI36" s="21"/>
      <c r="BJ36" s="21">
        <f t="shared" ref="BJ36" si="88">BJ4+BJ24</f>
        <v>4416769.8845400037</v>
      </c>
      <c r="BK36" s="24">
        <f t="shared" si="80"/>
        <v>0</v>
      </c>
      <c r="BL36" s="21">
        <f t="shared" si="80"/>
        <v>0</v>
      </c>
      <c r="BM36" s="4">
        <f t="shared" si="80"/>
        <v>0</v>
      </c>
      <c r="BN36" s="21">
        <f t="shared" si="80"/>
        <v>0</v>
      </c>
      <c r="BO36" s="21">
        <f t="shared" si="80"/>
        <v>0</v>
      </c>
      <c r="BP36" s="21">
        <f t="shared" si="80"/>
        <v>0</v>
      </c>
      <c r="BQ36" s="21">
        <f t="shared" si="80"/>
        <v>0</v>
      </c>
      <c r="BR36" s="21">
        <f t="shared" si="80"/>
        <v>0</v>
      </c>
      <c r="BS36" s="21">
        <f t="shared" si="80"/>
        <v>0</v>
      </c>
      <c r="BT36" s="21">
        <f t="shared" si="80"/>
        <v>0</v>
      </c>
      <c r="BU36" s="21">
        <f t="shared" si="80"/>
        <v>0</v>
      </c>
      <c r="BV36" s="21">
        <f t="shared" si="80"/>
        <v>0</v>
      </c>
      <c r="BW36" s="24">
        <f t="shared" si="80"/>
        <v>0</v>
      </c>
      <c r="BX36" s="4">
        <f t="shared" si="80"/>
        <v>0</v>
      </c>
      <c r="BY36" s="4">
        <f t="shared" si="80"/>
        <v>0</v>
      </c>
      <c r="BZ36" s="4">
        <f t="shared" si="80"/>
        <v>0</v>
      </c>
      <c r="CA36" s="4">
        <f t="shared" si="80"/>
        <v>0</v>
      </c>
      <c r="CB36" s="4">
        <f t="shared" si="80"/>
        <v>0</v>
      </c>
      <c r="CC36" s="4">
        <f t="shared" si="80"/>
        <v>0</v>
      </c>
      <c r="CD36" s="4">
        <f t="shared" si="80"/>
        <v>0</v>
      </c>
      <c r="CE36" s="4">
        <f t="shared" si="80"/>
        <v>0</v>
      </c>
      <c r="CF36" s="4">
        <f t="shared" si="80"/>
        <v>0</v>
      </c>
      <c r="CG36" s="4">
        <f t="shared" si="80"/>
        <v>0</v>
      </c>
      <c r="CH36" s="4">
        <f t="shared" si="80"/>
        <v>0</v>
      </c>
      <c r="CI36" s="24">
        <f t="shared" si="80"/>
        <v>36347340.765190512</v>
      </c>
      <c r="CJ36" s="4">
        <f t="shared" si="80"/>
        <v>191785091.64612153</v>
      </c>
      <c r="CK36" s="4">
        <f t="shared" si="80"/>
        <v>350881499.2503981</v>
      </c>
      <c r="CL36" s="82">
        <f t="shared" si="80"/>
        <v>414690720.36145693</v>
      </c>
      <c r="CM36" s="82">
        <f t="shared" si="80"/>
        <v>330112815.00102651</v>
      </c>
      <c r="CN36" s="82">
        <f t="shared" si="80"/>
        <v>176951072.49468449</v>
      </c>
      <c r="CO36" s="82">
        <f t="shared" si="80"/>
        <v>39935133.665258072</v>
      </c>
      <c r="CP36" s="82">
        <f t="shared" si="80"/>
        <v>2210600.4201756879</v>
      </c>
      <c r="CQ36" s="82">
        <f t="shared" si="80"/>
        <v>3977331.5670002745</v>
      </c>
      <c r="CR36" s="82">
        <f t="shared" si="80"/>
        <v>258324.69884566311</v>
      </c>
      <c r="CS36" s="82">
        <f t="shared" si="80"/>
        <v>2982856.3455103282</v>
      </c>
      <c r="CT36" s="82">
        <f t="shared" si="80"/>
        <v>4416769.8845400037</v>
      </c>
      <c r="CU36" s="56">
        <f t="shared" si="80"/>
        <v>128659132.7872341</v>
      </c>
      <c r="CW36" s="56">
        <f t="shared" ref="CW36" si="89">CW4+CW24</f>
        <v>128659132.7872341</v>
      </c>
    </row>
    <row r="37" spans="1:101" ht="18" customHeight="1" x14ac:dyDescent="0.35">
      <c r="B37" s="128" t="s">
        <v>5</v>
      </c>
      <c r="C37" s="24">
        <f>C5+C7+C13+C26+C27+C28</f>
        <v>1999296569.032258</v>
      </c>
      <c r="D37" s="4">
        <f t="shared" ref="D37:N37" si="90">D5+D7+D13+D26+D27+D28</f>
        <v>2310745256.8200002</v>
      </c>
      <c r="E37" s="21">
        <f t="shared" si="90"/>
        <v>2297531058.0129032</v>
      </c>
      <c r="F37" s="21">
        <f t="shared" si="90"/>
        <v>2480358301.4064512</v>
      </c>
      <c r="G37" s="21">
        <f t="shared" si="90"/>
        <v>2400634139.5142856</v>
      </c>
      <c r="H37" s="21">
        <f t="shared" si="90"/>
        <v>2261561134.2322578</v>
      </c>
      <c r="I37" s="21">
        <f t="shared" si="90"/>
        <v>1945779470.1112533</v>
      </c>
      <c r="J37" s="21">
        <f t="shared" si="90"/>
        <v>1681022923.4451613</v>
      </c>
      <c r="K37" s="21">
        <f t="shared" si="90"/>
        <v>1586775639.8266671</v>
      </c>
      <c r="L37" s="21">
        <f t="shared" si="90"/>
        <v>1698655070.6265161</v>
      </c>
      <c r="M37" s="21">
        <f t="shared" si="90"/>
        <v>1480134621.3911612</v>
      </c>
      <c r="N37" s="47">
        <f t="shared" si="90"/>
        <v>1531491066.6066</v>
      </c>
      <c r="O37" s="24"/>
      <c r="P37" s="76">
        <f t="shared" ref="P37" si="91">P5+P7+P13+P26+P27+P28</f>
        <v>1858394827.1114199</v>
      </c>
      <c r="Q37" s="4"/>
      <c r="R37" s="82">
        <f t="shared" ref="R37" si="92">R5+R7+R13+R26+R27+R28</f>
        <v>2207837935.6777592</v>
      </c>
      <c r="S37" s="4"/>
      <c r="T37" s="4">
        <f t="shared" ref="T37" si="93">T5+T7+T13+T26+T27+T28</f>
        <v>2388307071.838676</v>
      </c>
      <c r="U37" s="4"/>
      <c r="V37" s="21">
        <f t="shared" ref="V37:AN37" si="94">V5+V7+V13+V26+V27+V28</f>
        <v>2561477676.1257253</v>
      </c>
      <c r="W37" s="21"/>
      <c r="X37" s="21">
        <f t="shared" ref="X37" si="95">X5+X7+X13+X26+X27+X28</f>
        <v>2567511460.679009</v>
      </c>
      <c r="Y37" s="21"/>
      <c r="Z37" s="21">
        <f t="shared" ref="Z37" si="96">Z5+Z7+Z13+Z26+Z27+Z28</f>
        <v>2327820016.2331538</v>
      </c>
      <c r="AA37" s="21"/>
      <c r="AB37" s="21">
        <f t="shared" ref="AB37" si="97">AB5+AB7+AB13+AB26+AB27+AB28</f>
        <v>1759829989.1993988</v>
      </c>
      <c r="AC37" s="21"/>
      <c r="AD37" s="21">
        <f t="shared" ref="AD37" si="98">AD5+AD7+AD13+AD26+AD27+AD28</f>
        <v>1501365325.1686997</v>
      </c>
      <c r="AE37" s="21"/>
      <c r="AF37" s="21">
        <f t="shared" ref="AF37" si="99">AF5+AF7+AF13+AF26+AF27+AF28</f>
        <v>1576585906.4237092</v>
      </c>
      <c r="AG37" s="21"/>
      <c r="AH37" s="21">
        <f t="shared" ref="AH37" si="100">AH5+AH7+AH13+AH26+AH27+AH28</f>
        <v>1525549217.1871533</v>
      </c>
      <c r="AI37" s="21"/>
      <c r="AJ37" s="21">
        <f t="shared" ref="AJ37" si="101">AJ5+AJ7+AJ13+AJ26+AJ27+AJ28</f>
        <v>1512269321.9532387</v>
      </c>
      <c r="AK37" s="21"/>
      <c r="AL37" s="47">
        <f t="shared" ref="AL37" si="102">AL5+AL7+AL13+AL26+AL27+AL28</f>
        <v>1536204780.0694959</v>
      </c>
      <c r="AM37" s="24"/>
      <c r="AN37" s="76">
        <f t="shared" si="94"/>
        <v>1900206324.2234287</v>
      </c>
      <c r="AO37" s="76"/>
      <c r="AP37" s="82">
        <f t="shared" ref="AP37" si="103">AP5+AP7+AP13+AP26+AP27+AP28</f>
        <v>2257511453.9875689</v>
      </c>
      <c r="AQ37" s="4"/>
      <c r="AR37" s="4">
        <f t="shared" ref="AR37" si="104">AR5+AR7+AR13+AR26+AR27+AR28</f>
        <v>2442040913.9587531</v>
      </c>
      <c r="AS37" s="4"/>
      <c r="AT37" s="21">
        <f t="shared" ref="AT37:CU37" si="105">AT5+AT7+AT13+AT26+AT27+AT28</f>
        <v>2619107634.4614758</v>
      </c>
      <c r="AU37" s="21"/>
      <c r="AV37" s="21">
        <f t="shared" ref="AV37" si="106">AV5+AV7+AV13+AV26+AV27+AV28</f>
        <v>2625277171.4187942</v>
      </c>
      <c r="AW37" s="21"/>
      <c r="AX37" s="21">
        <f t="shared" ref="AX37" si="107">AX5+AX7+AX13+AX26+AX27+AX28</f>
        <v>2380192977.2778707</v>
      </c>
      <c r="AY37" s="21"/>
      <c r="AZ37" s="21">
        <f t="shared" ref="AZ37" si="108">AZ5+AZ7+AZ13+AZ26+AZ27+AZ28</f>
        <v>1799423904.0325599</v>
      </c>
      <c r="BA37" s="21"/>
      <c r="BB37" s="21">
        <f t="shared" ref="BB37" si="109">BB5+BB7+BB13+BB26+BB27+BB28</f>
        <v>1535144116.9741709</v>
      </c>
      <c r="BC37" s="21"/>
      <c r="BD37" s="21">
        <f t="shared" ref="BD37" si="110">BD5+BD7+BD13+BD26+BD27+BD28</f>
        <v>1612057064.7112784</v>
      </c>
      <c r="BE37" s="21"/>
      <c r="BF37" s="21">
        <f t="shared" ref="BF37" si="111">BF5+BF7+BF13+BF26+BF27+BF28</f>
        <v>1559872115.5067708</v>
      </c>
      <c r="BG37" s="21"/>
      <c r="BH37" s="21">
        <f t="shared" ref="BH37" si="112">BH5+BH7+BH13+BH26+BH27+BH28</f>
        <v>1546293439.6837583</v>
      </c>
      <c r="BI37" s="21"/>
      <c r="BJ37" s="21">
        <f t="shared" ref="BJ37" si="113">BJ5+BJ7+BJ13+BJ26+BJ27+BJ28</f>
        <v>1570767414.8703942</v>
      </c>
      <c r="BK37" s="24">
        <f t="shared" si="105"/>
        <v>123703906</v>
      </c>
      <c r="BL37" s="21">
        <f t="shared" si="105"/>
        <v>123703906</v>
      </c>
      <c r="BM37" s="4">
        <f t="shared" si="105"/>
        <v>123703906</v>
      </c>
      <c r="BN37" s="21">
        <f t="shared" si="105"/>
        <v>81184700</v>
      </c>
      <c r="BO37" s="21">
        <f t="shared" si="105"/>
        <v>81184700</v>
      </c>
      <c r="BP37" s="21">
        <f t="shared" si="105"/>
        <v>81184700</v>
      </c>
      <c r="BQ37" s="21">
        <f t="shared" si="105"/>
        <v>94020626</v>
      </c>
      <c r="BR37" s="21">
        <f t="shared" si="105"/>
        <v>94020626</v>
      </c>
      <c r="BS37" s="21">
        <f t="shared" si="105"/>
        <v>94020626</v>
      </c>
      <c r="BT37" s="21">
        <f t="shared" si="105"/>
        <v>109480037</v>
      </c>
      <c r="BU37" s="21">
        <f t="shared" si="105"/>
        <v>109480037</v>
      </c>
      <c r="BV37" s="21">
        <f t="shared" si="105"/>
        <v>109480037</v>
      </c>
      <c r="BW37" s="24">
        <f t="shared" si="105"/>
        <v>0</v>
      </c>
      <c r="BX37" s="4">
        <f t="shared" si="105"/>
        <v>0</v>
      </c>
      <c r="BY37" s="4">
        <f t="shared" si="105"/>
        <v>0</v>
      </c>
      <c r="BZ37" s="4">
        <f t="shared" si="105"/>
        <v>0</v>
      </c>
      <c r="CA37" s="4">
        <f t="shared" si="105"/>
        <v>0</v>
      </c>
      <c r="CB37" s="4">
        <f t="shared" si="105"/>
        <v>0</v>
      </c>
      <c r="CC37" s="4">
        <f t="shared" si="105"/>
        <v>0</v>
      </c>
      <c r="CD37" s="4">
        <f t="shared" si="105"/>
        <v>0</v>
      </c>
      <c r="CE37" s="4">
        <f t="shared" si="105"/>
        <v>0</v>
      </c>
      <c r="CF37" s="4">
        <f t="shared" si="105"/>
        <v>0</v>
      </c>
      <c r="CG37" s="4">
        <f t="shared" si="105"/>
        <v>0</v>
      </c>
      <c r="CH37" s="4">
        <f t="shared" si="105"/>
        <v>0</v>
      </c>
      <c r="CI37" s="24">
        <f t="shared" si="105"/>
        <v>1900206324.2234287</v>
      </c>
      <c r="CJ37" s="4">
        <f t="shared" si="105"/>
        <v>2257511453.9875689</v>
      </c>
      <c r="CK37" s="4">
        <f t="shared" si="105"/>
        <v>2442040913.9587531</v>
      </c>
      <c r="CL37" s="82">
        <f t="shared" si="105"/>
        <v>2619107634.4614758</v>
      </c>
      <c r="CM37" s="82">
        <f t="shared" si="105"/>
        <v>2625277171.4187942</v>
      </c>
      <c r="CN37" s="82">
        <f t="shared" si="105"/>
        <v>2380192977.2778707</v>
      </c>
      <c r="CO37" s="82">
        <f t="shared" si="105"/>
        <v>1799423904.0325599</v>
      </c>
      <c r="CP37" s="82">
        <f t="shared" si="105"/>
        <v>1535144116.9741709</v>
      </c>
      <c r="CQ37" s="82">
        <f t="shared" si="105"/>
        <v>1612057064.7112784</v>
      </c>
      <c r="CR37" s="82">
        <f t="shared" si="105"/>
        <v>1559872115.5067708</v>
      </c>
      <c r="CS37" s="82">
        <f t="shared" si="105"/>
        <v>1546293439.6837583</v>
      </c>
      <c r="CT37" s="82">
        <f t="shared" si="105"/>
        <v>1570767414.8703942</v>
      </c>
      <c r="CU37" s="56">
        <f t="shared" si="105"/>
        <v>1984025038.6642556</v>
      </c>
      <c r="CW37" s="56">
        <f t="shared" ref="CW37" si="114">CW5+CW7+CW13+CW26+CW27+CW28</f>
        <v>1984025038.6642556</v>
      </c>
    </row>
    <row r="38" spans="1:101" ht="18" customHeight="1" x14ac:dyDescent="0.35">
      <c r="B38" s="128" t="s">
        <v>6</v>
      </c>
      <c r="C38" s="24">
        <f>C6+C9+C18+C29</f>
        <v>12963904.516129032</v>
      </c>
      <c r="D38" s="4">
        <f t="shared" ref="D38:N38" si="115">D6+D9+D18+D29</f>
        <v>16515350.866666667</v>
      </c>
      <c r="E38" s="21">
        <f t="shared" si="115"/>
        <v>13416807.870967744</v>
      </c>
      <c r="F38" s="21">
        <f t="shared" si="115"/>
        <v>14327849.870967742</v>
      </c>
      <c r="G38" s="21">
        <f t="shared" si="115"/>
        <v>13110678.428571429</v>
      </c>
      <c r="H38" s="21">
        <f t="shared" si="115"/>
        <v>9111614.3870967738</v>
      </c>
      <c r="I38" s="21">
        <f t="shared" si="115"/>
        <v>7081379.0666666664</v>
      </c>
      <c r="J38" s="21">
        <f t="shared" si="115"/>
        <v>12224391.548387097</v>
      </c>
      <c r="K38" s="21">
        <f t="shared" si="115"/>
        <v>11934010</v>
      </c>
      <c r="L38" s="21">
        <f t="shared" si="115"/>
        <v>9173992.9032258056</v>
      </c>
      <c r="M38" s="21">
        <f t="shared" si="115"/>
        <v>10325311.806451613</v>
      </c>
      <c r="N38" s="47">
        <f t="shared" si="115"/>
        <v>10490785.800000001</v>
      </c>
      <c r="O38" s="24"/>
      <c r="P38" s="76">
        <f t="shared" ref="P38" si="116">P6+P9+P18+P29</f>
        <v>12050264.810688948</v>
      </c>
      <c r="Q38" s="4"/>
      <c r="R38" s="82">
        <f t="shared" ref="R38" si="117">R6+R9+R18+R29</f>
        <v>15779852.000923352</v>
      </c>
      <c r="S38" s="4"/>
      <c r="T38" s="4">
        <f t="shared" ref="T38" si="118">T6+T9+T18+T29</f>
        <v>13946909.230226872</v>
      </c>
      <c r="U38" s="4"/>
      <c r="V38" s="21">
        <f t="shared" ref="V38:AN38" si="119">V6+V9+V18+V29</f>
        <v>14796437.905988924</v>
      </c>
      <c r="W38" s="21"/>
      <c r="X38" s="21">
        <f t="shared" ref="X38" si="120">X6+X9+X18+X29</f>
        <v>14022052.160536598</v>
      </c>
      <c r="Y38" s="21"/>
      <c r="Z38" s="21">
        <f t="shared" ref="Z38" si="121">Z6+Z9+Z18+Z29</f>
        <v>9378565.1112554017</v>
      </c>
      <c r="AA38" s="21"/>
      <c r="AB38" s="21">
        <f t="shared" ref="AB38" si="122">AB6+AB9+AB18+AB29</f>
        <v>6404643.1971534314</v>
      </c>
      <c r="AC38" s="21"/>
      <c r="AD38" s="21">
        <f t="shared" ref="AD38" si="123">AD6+AD9+AD18+AD29</f>
        <v>10917922.257966414</v>
      </c>
      <c r="AE38" s="21"/>
      <c r="AF38" s="21">
        <f t="shared" ref="AF38" si="124">AF6+AF9+AF18+AF29</f>
        <v>11857373.847240865</v>
      </c>
      <c r="AG38" s="21"/>
      <c r="AH38" s="21">
        <f t="shared" ref="AH38" si="125">AH6+AH9+AH18+AH29</f>
        <v>8239093.3474414572</v>
      </c>
      <c r="AI38" s="21"/>
      <c r="AJ38" s="21">
        <f t="shared" ref="AJ38" si="126">AJ6+AJ9+AJ18+AJ29</f>
        <v>10549481.147750143</v>
      </c>
      <c r="AK38" s="21"/>
      <c r="AL38" s="47">
        <f t="shared" ref="AL38" si="127">AL6+AL9+AL18+AL29</f>
        <v>10523074.958807429</v>
      </c>
      <c r="AM38" s="24"/>
      <c r="AN38" s="76">
        <f t="shared" si="119"/>
        <v>20694011.589424219</v>
      </c>
      <c r="AO38" s="76"/>
      <c r="AP38" s="82">
        <f t="shared" ref="AP38" si="128">AP6+AP9+AP18+AP29</f>
        <v>27098860.092837837</v>
      </c>
      <c r="AQ38" s="4"/>
      <c r="AR38" s="4">
        <f t="shared" ref="AR38" si="129">AR6+AR9+AR18+AR29</f>
        <v>23951133.504630547</v>
      </c>
      <c r="AS38" s="4"/>
      <c r="AT38" s="21">
        <f t="shared" ref="AT38:CU38" si="130">AT6+AT9+AT18+AT29</f>
        <v>25410035.573419441</v>
      </c>
      <c r="AU38" s="21"/>
      <c r="AV38" s="21">
        <f t="shared" ref="AV38" si="131">AV6+AV9+AV18+AV29</f>
        <v>24080177.031484284</v>
      </c>
      <c r="AW38" s="21"/>
      <c r="AX38" s="21">
        <f t="shared" ref="AX38" si="132">AX6+AX9+AX18+AX29</f>
        <v>16105881.335681023</v>
      </c>
      <c r="AY38" s="21"/>
      <c r="AZ38" s="21">
        <f t="shared" ref="AZ38" si="133">AZ6+AZ9+AZ18+AZ29</f>
        <v>10998742.569578646</v>
      </c>
      <c r="BA38" s="21"/>
      <c r="BB38" s="21">
        <f t="shared" ref="BB38" si="134">BB6+BB9+BB18+BB29</f>
        <v>18749431.094524823</v>
      </c>
      <c r="BC38" s="21"/>
      <c r="BD38" s="21">
        <f t="shared" ref="BD38" si="135">BD6+BD9+BD18+BD29</f>
        <v>20362758.467953473</v>
      </c>
      <c r="BE38" s="21"/>
      <c r="BF38" s="21">
        <f t="shared" ref="BF38" si="136">BF6+BF9+BF18+BF29</f>
        <v>14149057.792245608</v>
      </c>
      <c r="BG38" s="21"/>
      <c r="BH38" s="21">
        <f t="shared" ref="BH38" si="137">BH6+BH9+BH18+BH29</f>
        <v>18116704.36821482</v>
      </c>
      <c r="BI38" s="21"/>
      <c r="BJ38" s="21">
        <f t="shared" ref="BJ38" si="138">BJ6+BJ9+BJ18+BJ29</f>
        <v>18071356.818712976</v>
      </c>
      <c r="BK38" s="24">
        <f t="shared" si="130"/>
        <v>0</v>
      </c>
      <c r="BL38" s="21">
        <f t="shared" si="130"/>
        <v>0</v>
      </c>
      <c r="BM38" s="4">
        <f t="shared" si="130"/>
        <v>0</v>
      </c>
      <c r="BN38" s="21">
        <f t="shared" si="130"/>
        <v>0</v>
      </c>
      <c r="BO38" s="21">
        <f t="shared" si="130"/>
        <v>0</v>
      </c>
      <c r="BP38" s="21">
        <f t="shared" si="130"/>
        <v>0</v>
      </c>
      <c r="BQ38" s="21">
        <f t="shared" si="130"/>
        <v>0</v>
      </c>
      <c r="BR38" s="21">
        <f t="shared" si="130"/>
        <v>0</v>
      </c>
      <c r="BS38" s="21">
        <f t="shared" si="130"/>
        <v>0</v>
      </c>
      <c r="BT38" s="21">
        <f t="shared" si="130"/>
        <v>0</v>
      </c>
      <c r="BU38" s="21">
        <f t="shared" si="130"/>
        <v>0</v>
      </c>
      <c r="BV38" s="21">
        <f t="shared" si="130"/>
        <v>0</v>
      </c>
      <c r="BW38" s="24">
        <f t="shared" si="130"/>
        <v>0</v>
      </c>
      <c r="BX38" s="4">
        <f t="shared" si="130"/>
        <v>0</v>
      </c>
      <c r="BY38" s="4">
        <f t="shared" si="130"/>
        <v>0</v>
      </c>
      <c r="BZ38" s="4">
        <f t="shared" si="130"/>
        <v>0</v>
      </c>
      <c r="CA38" s="4">
        <f t="shared" si="130"/>
        <v>0</v>
      </c>
      <c r="CB38" s="4">
        <f t="shared" si="130"/>
        <v>0</v>
      </c>
      <c r="CC38" s="4">
        <f t="shared" si="130"/>
        <v>0</v>
      </c>
      <c r="CD38" s="4">
        <f t="shared" si="130"/>
        <v>0</v>
      </c>
      <c r="CE38" s="4">
        <f t="shared" si="130"/>
        <v>0</v>
      </c>
      <c r="CF38" s="4">
        <f t="shared" si="130"/>
        <v>0</v>
      </c>
      <c r="CG38" s="4">
        <f t="shared" si="130"/>
        <v>0</v>
      </c>
      <c r="CH38" s="4">
        <f t="shared" si="130"/>
        <v>0</v>
      </c>
      <c r="CI38" s="24">
        <f t="shared" si="130"/>
        <v>20694011.589424219</v>
      </c>
      <c r="CJ38" s="4">
        <f t="shared" si="130"/>
        <v>27098860.092837837</v>
      </c>
      <c r="CK38" s="4">
        <f t="shared" si="130"/>
        <v>23951133.504630547</v>
      </c>
      <c r="CL38" s="82">
        <f t="shared" si="130"/>
        <v>25410035.573419441</v>
      </c>
      <c r="CM38" s="82">
        <f t="shared" si="130"/>
        <v>24080177.031484284</v>
      </c>
      <c r="CN38" s="82">
        <f t="shared" si="130"/>
        <v>16105881.335681023</v>
      </c>
      <c r="CO38" s="82">
        <f t="shared" si="130"/>
        <v>10998742.569578646</v>
      </c>
      <c r="CP38" s="82">
        <f t="shared" si="130"/>
        <v>18749431.094524823</v>
      </c>
      <c r="CQ38" s="82">
        <f t="shared" si="130"/>
        <v>20362758.467953473</v>
      </c>
      <c r="CR38" s="82">
        <f t="shared" si="130"/>
        <v>14149057.792245608</v>
      </c>
      <c r="CS38" s="82">
        <f t="shared" si="130"/>
        <v>18116704.36821482</v>
      </c>
      <c r="CT38" s="82">
        <f t="shared" si="130"/>
        <v>18071356.818712976</v>
      </c>
      <c r="CU38" s="56">
        <f t="shared" si="130"/>
        <v>19788110.707825761</v>
      </c>
      <c r="CW38" s="56">
        <f t="shared" ref="CW38" si="139">CW6+CW9+CW18+CW29</f>
        <v>19788110.707825761</v>
      </c>
    </row>
    <row r="39" spans="1:101" ht="18" customHeight="1" x14ac:dyDescent="0.35">
      <c r="B39" s="129" t="s">
        <v>2</v>
      </c>
      <c r="C39" s="24">
        <f>C25</f>
        <v>0</v>
      </c>
      <c r="D39" s="4">
        <f t="shared" ref="D39:N39" si="140">D25</f>
        <v>0</v>
      </c>
      <c r="E39" s="21">
        <f t="shared" si="140"/>
        <v>0</v>
      </c>
      <c r="F39" s="21">
        <f t="shared" si="140"/>
        <v>0</v>
      </c>
      <c r="G39" s="21">
        <f t="shared" si="140"/>
        <v>0</v>
      </c>
      <c r="H39" s="21">
        <f t="shared" si="140"/>
        <v>0</v>
      </c>
      <c r="I39" s="21">
        <f t="shared" si="140"/>
        <v>0</v>
      </c>
      <c r="J39" s="21">
        <f t="shared" si="140"/>
        <v>0</v>
      </c>
      <c r="K39" s="21">
        <f t="shared" si="140"/>
        <v>0</v>
      </c>
      <c r="L39" s="21">
        <f t="shared" si="140"/>
        <v>2285.4451612903222</v>
      </c>
      <c r="M39" s="21">
        <f t="shared" si="140"/>
        <v>19101.25161290323</v>
      </c>
      <c r="N39" s="47">
        <f t="shared" si="140"/>
        <v>18581.933333333334</v>
      </c>
      <c r="O39" s="24"/>
      <c r="P39" s="76">
        <f t="shared" ref="P39" si="141">P25</f>
        <v>0</v>
      </c>
      <c r="Q39" s="4"/>
      <c r="R39" s="82">
        <f t="shared" ref="R39" si="142">R25</f>
        <v>0</v>
      </c>
      <c r="S39" s="4"/>
      <c r="T39" s="4">
        <f t="shared" ref="T39" si="143">T25</f>
        <v>0</v>
      </c>
      <c r="U39" s="4"/>
      <c r="V39" s="21">
        <f t="shared" ref="V39:AN39" si="144">V25</f>
        <v>0</v>
      </c>
      <c r="W39" s="21"/>
      <c r="X39" s="21">
        <f t="shared" ref="X39" si="145">X25</f>
        <v>0</v>
      </c>
      <c r="Y39" s="21"/>
      <c r="Z39" s="21">
        <f t="shared" ref="Z39" si="146">Z25</f>
        <v>0</v>
      </c>
      <c r="AA39" s="21"/>
      <c r="AB39" s="21">
        <f t="shared" ref="AB39" si="147">AB25</f>
        <v>0</v>
      </c>
      <c r="AC39" s="21"/>
      <c r="AD39" s="21">
        <f t="shared" ref="AD39" si="148">AD25</f>
        <v>0</v>
      </c>
      <c r="AE39" s="21"/>
      <c r="AF39" s="21">
        <f t="shared" ref="AF39" si="149">AF25</f>
        <v>0</v>
      </c>
      <c r="AG39" s="21"/>
      <c r="AH39" s="21">
        <f t="shared" ref="AH39" si="150">AH25</f>
        <v>2052.5409407836214</v>
      </c>
      <c r="AI39" s="21"/>
      <c r="AJ39" s="21">
        <f t="shared" ref="AJ39" si="151">AJ25</f>
        <v>19515.952405703167</v>
      </c>
      <c r="AK39" s="21"/>
      <c r="AL39" s="47">
        <f t="shared" ref="AL39" si="152">AL25</f>
        <v>18639.12590286888</v>
      </c>
      <c r="AM39" s="24"/>
      <c r="AN39" s="76">
        <f t="shared" si="144"/>
        <v>0</v>
      </c>
      <c r="AO39" s="76"/>
      <c r="AP39" s="82">
        <f t="shared" ref="AP39" si="153">AP25</f>
        <v>0</v>
      </c>
      <c r="AQ39" s="4"/>
      <c r="AR39" s="4">
        <f t="shared" ref="AR39" si="154">AR25</f>
        <v>0</v>
      </c>
      <c r="AS39" s="4"/>
      <c r="AT39" s="21">
        <f t="shared" ref="AT39:CU39" si="155">AT25</f>
        <v>0</v>
      </c>
      <c r="AU39" s="21"/>
      <c r="AV39" s="21">
        <f t="shared" ref="AV39" si="156">AV25</f>
        <v>0</v>
      </c>
      <c r="AW39" s="21"/>
      <c r="AX39" s="21">
        <f t="shared" ref="AX39" si="157">AX25</f>
        <v>0</v>
      </c>
      <c r="AY39" s="21"/>
      <c r="AZ39" s="21">
        <f t="shared" ref="AZ39" si="158">AZ25</f>
        <v>0</v>
      </c>
      <c r="BA39" s="21"/>
      <c r="BB39" s="21">
        <f t="shared" ref="BB39" si="159">BB25</f>
        <v>0</v>
      </c>
      <c r="BC39" s="21"/>
      <c r="BD39" s="21">
        <f t="shared" ref="BD39" si="160">BD25</f>
        <v>0</v>
      </c>
      <c r="BE39" s="21"/>
      <c r="BF39" s="21">
        <f t="shared" ref="BF39" si="161">BF25</f>
        <v>2231.5073915718854</v>
      </c>
      <c r="BG39" s="21"/>
      <c r="BH39" s="21">
        <f t="shared" ref="BH39" si="162">BH25</f>
        <v>21217.599698773935</v>
      </c>
      <c r="BI39" s="21"/>
      <c r="BJ39" s="21">
        <f t="shared" ref="BJ39" si="163">BJ25</f>
        <v>20264.320383695413</v>
      </c>
      <c r="BK39" s="24">
        <f t="shared" si="155"/>
        <v>0</v>
      </c>
      <c r="BL39" s="21">
        <f t="shared" si="155"/>
        <v>0</v>
      </c>
      <c r="BM39" s="4">
        <f t="shared" si="155"/>
        <v>0</v>
      </c>
      <c r="BN39" s="21">
        <f t="shared" si="155"/>
        <v>0</v>
      </c>
      <c r="BO39" s="21">
        <f t="shared" si="155"/>
        <v>0</v>
      </c>
      <c r="BP39" s="21">
        <f t="shared" si="155"/>
        <v>0</v>
      </c>
      <c r="BQ39" s="21">
        <f t="shared" si="155"/>
        <v>0</v>
      </c>
      <c r="BR39" s="21">
        <f t="shared" si="155"/>
        <v>0</v>
      </c>
      <c r="BS39" s="21">
        <f t="shared" si="155"/>
        <v>0</v>
      </c>
      <c r="BT39" s="21">
        <f t="shared" si="155"/>
        <v>0</v>
      </c>
      <c r="BU39" s="21">
        <f t="shared" si="155"/>
        <v>0</v>
      </c>
      <c r="BV39" s="21">
        <f t="shared" si="155"/>
        <v>0</v>
      </c>
      <c r="BW39" s="24">
        <f t="shared" si="155"/>
        <v>0</v>
      </c>
      <c r="BX39" s="4">
        <f t="shared" si="155"/>
        <v>0</v>
      </c>
      <c r="BY39" s="4">
        <f t="shared" si="155"/>
        <v>0</v>
      </c>
      <c r="BZ39" s="4">
        <f t="shared" si="155"/>
        <v>0</v>
      </c>
      <c r="CA39" s="4">
        <f t="shared" si="155"/>
        <v>0</v>
      </c>
      <c r="CB39" s="4">
        <f t="shared" si="155"/>
        <v>0</v>
      </c>
      <c r="CC39" s="4">
        <f t="shared" si="155"/>
        <v>0</v>
      </c>
      <c r="CD39" s="4">
        <f t="shared" si="155"/>
        <v>0</v>
      </c>
      <c r="CE39" s="4">
        <f t="shared" si="155"/>
        <v>0</v>
      </c>
      <c r="CF39" s="4">
        <f t="shared" si="155"/>
        <v>0</v>
      </c>
      <c r="CG39" s="4">
        <f t="shared" si="155"/>
        <v>0</v>
      </c>
      <c r="CH39" s="4">
        <f t="shared" si="155"/>
        <v>0</v>
      </c>
      <c r="CI39" s="24">
        <f t="shared" si="155"/>
        <v>0</v>
      </c>
      <c r="CJ39" s="4">
        <f t="shared" si="155"/>
        <v>0</v>
      </c>
      <c r="CK39" s="4">
        <f t="shared" si="155"/>
        <v>0</v>
      </c>
      <c r="CL39" s="82">
        <f t="shared" si="155"/>
        <v>0</v>
      </c>
      <c r="CM39" s="82">
        <f t="shared" si="155"/>
        <v>0</v>
      </c>
      <c r="CN39" s="82">
        <f t="shared" si="155"/>
        <v>0</v>
      </c>
      <c r="CO39" s="82">
        <f t="shared" si="155"/>
        <v>0</v>
      </c>
      <c r="CP39" s="82">
        <f t="shared" si="155"/>
        <v>0</v>
      </c>
      <c r="CQ39" s="82">
        <f t="shared" si="155"/>
        <v>0</v>
      </c>
      <c r="CR39" s="82">
        <f t="shared" si="155"/>
        <v>2231.5073915718854</v>
      </c>
      <c r="CS39" s="82">
        <f t="shared" si="155"/>
        <v>21217.599698773935</v>
      </c>
      <c r="CT39" s="82">
        <f t="shared" si="155"/>
        <v>20264.320383695413</v>
      </c>
      <c r="CU39" s="56">
        <f t="shared" si="155"/>
        <v>3657.1285789358431</v>
      </c>
      <c r="CW39" s="56">
        <f t="shared" ref="CW39" si="164">CW25</f>
        <v>3657.1285789358431</v>
      </c>
    </row>
    <row r="40" spans="1:101" ht="25.5" thickBot="1" x14ac:dyDescent="0.4">
      <c r="B40" s="130" t="s">
        <v>7</v>
      </c>
      <c r="C40" s="25">
        <f>C21+C22</f>
        <v>309690599.22580647</v>
      </c>
      <c r="D40" s="18">
        <f t="shared" ref="D40:N40" si="165">D21+D22</f>
        <v>399384243.86666667</v>
      </c>
      <c r="E40" s="22">
        <f t="shared" si="165"/>
        <v>366634906.70967746</v>
      </c>
      <c r="F40" s="22">
        <f t="shared" si="165"/>
        <v>374938767.67741936</v>
      </c>
      <c r="G40" s="22">
        <f t="shared" si="165"/>
        <v>408063281.21428573</v>
      </c>
      <c r="H40" s="22">
        <f t="shared" si="165"/>
        <v>422044389.16129035</v>
      </c>
      <c r="I40" s="22">
        <f t="shared" si="165"/>
        <v>484561833.06666666</v>
      </c>
      <c r="J40" s="22">
        <f t="shared" si="165"/>
        <v>409106663.22580659</v>
      </c>
      <c r="K40" s="22">
        <f t="shared" si="165"/>
        <v>176292138.73333332</v>
      </c>
      <c r="L40" s="22">
        <f t="shared" si="165"/>
        <v>187934911.29032263</v>
      </c>
      <c r="M40" s="22">
        <f t="shared" si="165"/>
        <v>162243969.87096775</v>
      </c>
      <c r="N40" s="48">
        <f t="shared" si="165"/>
        <v>243625929.06666669</v>
      </c>
      <c r="O40" s="25"/>
      <c r="P40" s="77">
        <f t="shared" ref="P40" si="166">P21+P22</f>
        <v>287864950.36344391</v>
      </c>
      <c r="Q40" s="18"/>
      <c r="R40" s="83">
        <f t="shared" ref="R40" si="167">R21+R22</f>
        <v>381597963.65190232</v>
      </c>
      <c r="S40" s="18"/>
      <c r="T40" s="18">
        <f t="shared" ref="T40" si="168">T21+T22</f>
        <v>381120741.51239532</v>
      </c>
      <c r="U40" s="18"/>
      <c r="V40" s="22">
        <f t="shared" ref="V40:AN40" si="169">V21+V22</f>
        <v>387201027.68024272</v>
      </c>
      <c r="W40" s="22"/>
      <c r="X40" s="22">
        <f t="shared" ref="X40" si="170">X21+X22</f>
        <v>436429330.88168949</v>
      </c>
      <c r="Y40" s="22"/>
      <c r="Z40" s="22">
        <f t="shared" ref="Z40" si="171">Z21+Z22</f>
        <v>434409382.95133054</v>
      </c>
      <c r="AA40" s="22"/>
      <c r="AB40" s="22">
        <f t="shared" ref="AB40" si="172">AB21+AB22</f>
        <v>438254416.05846298</v>
      </c>
      <c r="AC40" s="22"/>
      <c r="AD40" s="22">
        <f t="shared" ref="AD40" si="173">AD21+AD22</f>
        <v>365383808.80844188</v>
      </c>
      <c r="AE40" s="22"/>
      <c r="AF40" s="22">
        <f t="shared" ref="AF40" si="174">AF21+AF22</f>
        <v>175160050.58574486</v>
      </c>
      <c r="AG40" s="22"/>
      <c r="AH40" s="22">
        <f t="shared" ref="AH40" si="175">AH21+AH22</f>
        <v>168782916.41359746</v>
      </c>
      <c r="AI40" s="22"/>
      <c r="AJ40" s="22">
        <f t="shared" ref="AJ40" si="176">AJ21+AJ22</f>
        <v>165766393.65219519</v>
      </c>
      <c r="AK40" s="22"/>
      <c r="AL40" s="48">
        <f t="shared" ref="AL40" si="177">AL21+AL22</f>
        <v>244375775.30918944</v>
      </c>
      <c r="AM40" s="25"/>
      <c r="AN40" s="77">
        <f t="shared" si="169"/>
        <v>312964653.5894447</v>
      </c>
      <c r="AO40" s="77"/>
      <c r="AP40" s="83">
        <f t="shared" ref="AP40" si="178">AP21+AP22</f>
        <v>414870495.18870902</v>
      </c>
      <c r="AQ40" s="18"/>
      <c r="AR40" s="18">
        <f t="shared" ref="AR40" si="179">AR21+AR22</f>
        <v>414351662.79390913</v>
      </c>
      <c r="AS40" s="18"/>
      <c r="AT40" s="22">
        <f t="shared" ref="AT40:CU40" si="180">AT21+AT22</f>
        <v>420962105.12751913</v>
      </c>
      <c r="AU40" s="22"/>
      <c r="AV40" s="22">
        <f t="shared" ref="AV40" si="181">AV21+AV22</f>
        <v>474482753.74689841</v>
      </c>
      <c r="AW40" s="22"/>
      <c r="AX40" s="22">
        <f t="shared" ref="AX40" si="182">AX21+AX22</f>
        <v>472286681.23617643</v>
      </c>
      <c r="AY40" s="22"/>
      <c r="AZ40" s="22">
        <f t="shared" ref="AZ40" si="183">AZ21+AZ22</f>
        <v>476466972.90730333</v>
      </c>
      <c r="BA40" s="22"/>
      <c r="BB40" s="22">
        <f t="shared" ref="BB40" si="184">BB21+BB22</f>
        <v>397242585.47819209</v>
      </c>
      <c r="BC40" s="22"/>
      <c r="BD40" s="22">
        <f t="shared" ref="BD40" si="185">BD21+BD22</f>
        <v>190432716.7481336</v>
      </c>
      <c r="BE40" s="22"/>
      <c r="BF40" s="22">
        <f t="shared" ref="BF40" si="186">BF21+BF22</f>
        <v>183499543.45086449</v>
      </c>
      <c r="BG40" s="22"/>
      <c r="BH40" s="22">
        <f t="shared" ref="BH40" si="187">BH21+BH22</f>
        <v>180220002.12471482</v>
      </c>
      <c r="BI40" s="22"/>
      <c r="BJ40" s="22">
        <f t="shared" ref="BJ40" si="188">BJ21+BJ22</f>
        <v>265683542.81662762</v>
      </c>
      <c r="BK40" s="25">
        <f t="shared" si="180"/>
        <v>55000000</v>
      </c>
      <c r="BL40" s="22">
        <f t="shared" si="180"/>
        <v>55000000</v>
      </c>
      <c r="BM40" s="18">
        <f t="shared" si="180"/>
        <v>55000000</v>
      </c>
      <c r="BN40" s="22">
        <f t="shared" si="180"/>
        <v>55000000</v>
      </c>
      <c r="BO40" s="22">
        <f t="shared" si="180"/>
        <v>55000000</v>
      </c>
      <c r="BP40" s="22">
        <f t="shared" si="180"/>
        <v>55000000</v>
      </c>
      <c r="BQ40" s="22">
        <f t="shared" si="180"/>
        <v>0</v>
      </c>
      <c r="BR40" s="22">
        <f t="shared" si="180"/>
        <v>0</v>
      </c>
      <c r="BS40" s="22">
        <f t="shared" si="180"/>
        <v>0</v>
      </c>
      <c r="BT40" s="22">
        <f t="shared" si="180"/>
        <v>0</v>
      </c>
      <c r="BU40" s="22">
        <f t="shared" si="180"/>
        <v>0</v>
      </c>
      <c r="BV40" s="22">
        <f t="shared" si="180"/>
        <v>0</v>
      </c>
      <c r="BW40" s="25">
        <f t="shared" si="180"/>
        <v>0</v>
      </c>
      <c r="BX40" s="18">
        <f t="shared" si="180"/>
        <v>0</v>
      </c>
      <c r="BY40" s="18">
        <f t="shared" si="180"/>
        <v>0</v>
      </c>
      <c r="BZ40" s="18">
        <f t="shared" si="180"/>
        <v>0</v>
      </c>
      <c r="CA40" s="18">
        <f t="shared" si="180"/>
        <v>0</v>
      </c>
      <c r="CB40" s="18">
        <f t="shared" si="180"/>
        <v>0</v>
      </c>
      <c r="CC40" s="18">
        <f t="shared" si="180"/>
        <v>0</v>
      </c>
      <c r="CD40" s="18">
        <f t="shared" si="180"/>
        <v>0</v>
      </c>
      <c r="CE40" s="18">
        <f t="shared" si="180"/>
        <v>0</v>
      </c>
      <c r="CF40" s="18">
        <f t="shared" si="180"/>
        <v>0</v>
      </c>
      <c r="CG40" s="18">
        <f t="shared" si="180"/>
        <v>0</v>
      </c>
      <c r="CH40" s="18">
        <f t="shared" si="180"/>
        <v>0</v>
      </c>
      <c r="CI40" s="25">
        <f t="shared" si="180"/>
        <v>312964653.5894447</v>
      </c>
      <c r="CJ40" s="18">
        <f t="shared" si="180"/>
        <v>414870495.18870902</v>
      </c>
      <c r="CK40" s="18">
        <f t="shared" si="180"/>
        <v>414351662.79390913</v>
      </c>
      <c r="CL40" s="83">
        <f t="shared" si="180"/>
        <v>420962105.12751913</v>
      </c>
      <c r="CM40" s="83">
        <f t="shared" si="180"/>
        <v>474482753.74689841</v>
      </c>
      <c r="CN40" s="83">
        <f t="shared" si="180"/>
        <v>472286681.23617643</v>
      </c>
      <c r="CO40" s="83">
        <f t="shared" si="180"/>
        <v>476466972.90730333</v>
      </c>
      <c r="CP40" s="83">
        <f t="shared" si="180"/>
        <v>397242585.47819209</v>
      </c>
      <c r="CQ40" s="83">
        <f t="shared" si="180"/>
        <v>190432716.7481336</v>
      </c>
      <c r="CR40" s="83">
        <f t="shared" si="180"/>
        <v>183499543.45086449</v>
      </c>
      <c r="CS40" s="83">
        <f t="shared" si="180"/>
        <v>180220002.12471482</v>
      </c>
      <c r="CT40" s="83">
        <f t="shared" si="180"/>
        <v>265683542.81662762</v>
      </c>
      <c r="CU40" s="57">
        <f t="shared" si="180"/>
        <v>349414995.02071726</v>
      </c>
      <c r="CW40" s="57">
        <f t="shared" ref="CW40" si="189">CW21+CW22</f>
        <v>349414995.02071726</v>
      </c>
    </row>
    <row r="41" spans="1:101" ht="18" customHeight="1" thickBot="1" x14ac:dyDescent="0.4">
      <c r="C41" s="26"/>
      <c r="D41" s="26"/>
      <c r="E41" s="26"/>
      <c r="F41" s="26"/>
      <c r="G41" s="26"/>
      <c r="H41" s="26"/>
      <c r="I41" s="26"/>
      <c r="J41" s="26"/>
      <c r="K41" s="26"/>
      <c r="L41" s="26"/>
      <c r="M41" s="26"/>
      <c r="N41" s="26"/>
      <c r="O41" s="26"/>
      <c r="P41" s="78"/>
      <c r="Q41" s="26"/>
      <c r="R41" s="78"/>
      <c r="S41" s="26"/>
      <c r="T41" s="26"/>
      <c r="U41" s="26"/>
      <c r="V41" s="26"/>
      <c r="W41" s="26"/>
      <c r="X41" s="26"/>
      <c r="Y41" s="26"/>
      <c r="Z41" s="26"/>
      <c r="AA41" s="26"/>
      <c r="AB41" s="26"/>
      <c r="AC41" s="26"/>
      <c r="AD41" s="26"/>
      <c r="AE41" s="26"/>
      <c r="AF41" s="26"/>
      <c r="AG41" s="26"/>
      <c r="AH41" s="26"/>
      <c r="AI41" s="26"/>
      <c r="AJ41" s="26"/>
      <c r="AK41" s="26"/>
      <c r="AL41" s="26"/>
      <c r="AM41" s="26"/>
      <c r="AN41" s="78"/>
      <c r="AO41" s="95"/>
      <c r="AP41" s="78"/>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78"/>
      <c r="CM41" s="78"/>
      <c r="CN41" s="78"/>
      <c r="CO41" s="78"/>
      <c r="CP41" s="78"/>
      <c r="CQ41" s="78"/>
      <c r="CR41" s="78"/>
      <c r="CS41" s="78"/>
      <c r="CT41" s="78"/>
      <c r="CU41" s="26"/>
      <c r="CW41" s="26"/>
    </row>
    <row r="42" spans="1:101" ht="18" customHeight="1" thickBot="1" x14ac:dyDescent="0.4">
      <c r="B42" s="15" t="s">
        <v>9</v>
      </c>
      <c r="C42" s="27">
        <f t="shared" ref="C42:N42" si="190">C35+C36+C37+C38+C40+C39</f>
        <v>2428282745.8642321</v>
      </c>
      <c r="D42" s="17">
        <f t="shared" si="190"/>
        <v>3003792118.8757539</v>
      </c>
      <c r="E42" s="17">
        <f t="shared" si="190"/>
        <v>3119581508.5644712</v>
      </c>
      <c r="F42" s="17">
        <f t="shared" si="190"/>
        <v>3429685823.8603606</v>
      </c>
      <c r="G42" s="17">
        <f t="shared" si="190"/>
        <v>3312198793.1757212</v>
      </c>
      <c r="H42" s="17">
        <f t="shared" si="190"/>
        <v>2999825396.3132253</v>
      </c>
      <c r="I42" s="17">
        <f t="shared" si="190"/>
        <v>2586184312.9399199</v>
      </c>
      <c r="J42" s="17">
        <f t="shared" si="190"/>
        <v>2176197533.1870971</v>
      </c>
      <c r="K42" s="17">
        <f t="shared" si="190"/>
        <v>1853078914.426667</v>
      </c>
      <c r="L42" s="17">
        <f t="shared" si="190"/>
        <v>1939577845.9526453</v>
      </c>
      <c r="M42" s="17">
        <f t="shared" si="190"/>
        <v>1723520063.8685806</v>
      </c>
      <c r="N42" s="17">
        <f t="shared" si="190"/>
        <v>1904591517.4066</v>
      </c>
      <c r="O42" s="17"/>
      <c r="P42" s="79">
        <f t="shared" ref="P42" si="191">P35+P36+P37+P38+P40+P39</f>
        <v>2262055332.1096773</v>
      </c>
      <c r="Q42" s="17"/>
      <c r="R42" s="89">
        <f t="shared" ref="R42" si="192">R35+R36+R37+R38+R40+R39</f>
        <v>2873973524.2066665</v>
      </c>
      <c r="S42" s="17"/>
      <c r="T42" s="17">
        <f t="shared" ref="T42" si="193">T35+T36+T37+T38+T40+T39</f>
        <v>3237889969.3461294</v>
      </c>
      <c r="U42" s="17"/>
      <c r="V42" s="17">
        <f t="shared" ref="V42:AN42" si="194">V35+V36+V37+V38+V40+V39</f>
        <v>3535861423.3074193</v>
      </c>
      <c r="W42" s="17"/>
      <c r="X42" s="17">
        <f t="shared" ref="X42" si="195">X35+X36+X37+X38+X40+X39</f>
        <v>3528490278.4303575</v>
      </c>
      <c r="Y42" s="17"/>
      <c r="Z42" s="17">
        <f t="shared" ref="Z42" si="196">Z35+Z36+Z37+Z38+Z40+Z39</f>
        <v>3083443268.1854839</v>
      </c>
      <c r="AA42" s="17"/>
      <c r="AB42" s="17">
        <f t="shared" ref="AB42" si="197">AB35+AB36+AB37+AB38+AB40+AB39</f>
        <v>2349290441.3633332</v>
      </c>
      <c r="AC42" s="17"/>
      <c r="AD42" s="17">
        <f t="shared" ref="AD42" si="198">AD35+AD36+AD37+AD38+AD40+AD39</f>
        <v>1951262348.5903227</v>
      </c>
      <c r="AE42" s="17"/>
      <c r="AF42" s="17">
        <f t="shared" ref="AF42" si="199">AF35+AF36+AF37+AF38+AF40+AF39</f>
        <v>1841656331.0833335</v>
      </c>
      <c r="AG42" s="17"/>
      <c r="AH42" s="17">
        <f t="shared" ref="AH42" si="200">AH35+AH36+AH37+AH38+AH40+AH39</f>
        <v>1746357355.0032258</v>
      </c>
      <c r="AI42" s="17"/>
      <c r="AJ42" s="17">
        <f t="shared" ref="AJ42" si="201">AJ35+AJ36+AJ37+AJ38+AJ40+AJ39</f>
        <v>1759461258.8774192</v>
      </c>
      <c r="AK42" s="17"/>
      <c r="AL42" s="17">
        <f t="shared" ref="AL42" si="202">AL35+AL36+AL37+AL38+AL40+AL39</f>
        <v>1910100142.6899998</v>
      </c>
      <c r="AM42" s="17"/>
      <c r="AN42" s="79">
        <f t="shared" si="194"/>
        <v>2345916504.4669948</v>
      </c>
      <c r="AO42" s="79"/>
      <c r="AP42" s="89">
        <f t="shared" ref="AP42" si="203">AP35+AP36+AP37+AP38+AP40+AP39</f>
        <v>2987769815.3363676</v>
      </c>
      <c r="AQ42" s="17"/>
      <c r="AR42" s="17">
        <f t="shared" ref="AR42" si="204">AR35+AR36+AR37+AR38+AR40+AR39</f>
        <v>3367349561.7909141</v>
      </c>
      <c r="AS42" s="17"/>
      <c r="AT42" s="62">
        <f t="shared" ref="AT42:CU42" si="205">AT35+AT36+AT37+AT38+AT40+AT39</f>
        <v>3679335750.2087264</v>
      </c>
      <c r="AU42" s="107"/>
      <c r="AV42" s="62">
        <f t="shared" ref="AV42" si="206">AV35+AV36+AV37+AV38+AV40+AV39</f>
        <v>3672164595.4259586</v>
      </c>
      <c r="AW42" s="107"/>
      <c r="AX42" s="62">
        <f t="shared" ref="AX42" si="207">AX35+AX36+AX37+AX38+AX40+AX39</f>
        <v>3204009964.6334848</v>
      </c>
      <c r="AY42" s="107"/>
      <c r="AZ42" s="62">
        <f t="shared" ref="AZ42" si="208">AZ35+AZ36+AZ37+AZ38+AZ40+AZ39</f>
        <v>2443504022.6045384</v>
      </c>
      <c r="BA42" s="107"/>
      <c r="BB42" s="62">
        <f t="shared" ref="BB42" si="209">BB35+BB36+BB37+BB38+BB40+BB39</f>
        <v>2031103411.7349498</v>
      </c>
      <c r="BC42" s="107"/>
      <c r="BD42" s="62">
        <f t="shared" ref="BD42" si="210">BD35+BD36+BD37+BD38+BD40+BD39</f>
        <v>1907630255.6305215</v>
      </c>
      <c r="BE42" s="107"/>
      <c r="BF42" s="62">
        <f t="shared" ref="BF42" si="211">BF35+BF36+BF37+BF38+BF40+BF39</f>
        <v>1805119416.2173409</v>
      </c>
      <c r="BG42" s="107"/>
      <c r="BH42" s="62">
        <f t="shared" ref="BH42" si="212">BH35+BH36+BH37+BH38+BH40+BH39</f>
        <v>1821625383.3361988</v>
      </c>
      <c r="BI42" s="107"/>
      <c r="BJ42" s="62">
        <f t="shared" ref="BJ42" si="213">BJ35+BJ36+BJ37+BJ38+BJ40+BJ39</f>
        <v>1983804573.2566369</v>
      </c>
      <c r="BK42" s="27">
        <f t="shared" si="205"/>
        <v>205838906</v>
      </c>
      <c r="BL42" s="62">
        <f t="shared" si="205"/>
        <v>205838906</v>
      </c>
      <c r="BM42" s="17">
        <f t="shared" si="205"/>
        <v>205838906</v>
      </c>
      <c r="BN42" s="62">
        <f t="shared" si="205"/>
        <v>163319700</v>
      </c>
      <c r="BO42" s="62">
        <f t="shared" si="205"/>
        <v>163319700</v>
      </c>
      <c r="BP42" s="62">
        <f t="shared" si="205"/>
        <v>163319700</v>
      </c>
      <c r="BQ42" s="62">
        <f t="shared" si="205"/>
        <v>121155626</v>
      </c>
      <c r="BR42" s="62">
        <f t="shared" si="205"/>
        <v>121155626</v>
      </c>
      <c r="BS42" s="62">
        <f t="shared" si="205"/>
        <v>121155626</v>
      </c>
      <c r="BT42" s="62">
        <f t="shared" si="205"/>
        <v>136615037</v>
      </c>
      <c r="BU42" s="62">
        <f t="shared" si="205"/>
        <v>136615037</v>
      </c>
      <c r="BV42" s="58">
        <f t="shared" si="205"/>
        <v>136615037</v>
      </c>
      <c r="BW42" s="27">
        <f t="shared" si="205"/>
        <v>0</v>
      </c>
      <c r="BX42" s="17">
        <f t="shared" si="205"/>
        <v>0</v>
      </c>
      <c r="BY42" s="17">
        <f t="shared" si="205"/>
        <v>0</v>
      </c>
      <c r="BZ42" s="17">
        <f t="shared" si="205"/>
        <v>0</v>
      </c>
      <c r="CA42" s="17">
        <f t="shared" si="205"/>
        <v>0</v>
      </c>
      <c r="CB42" s="17">
        <f t="shared" si="205"/>
        <v>0</v>
      </c>
      <c r="CC42" s="17">
        <f t="shared" si="205"/>
        <v>0</v>
      </c>
      <c r="CD42" s="17">
        <f t="shared" si="205"/>
        <v>0</v>
      </c>
      <c r="CE42" s="17">
        <f t="shared" si="205"/>
        <v>0</v>
      </c>
      <c r="CF42" s="17">
        <f t="shared" si="205"/>
        <v>0</v>
      </c>
      <c r="CG42" s="17">
        <f t="shared" si="205"/>
        <v>0</v>
      </c>
      <c r="CH42" s="58">
        <f t="shared" si="205"/>
        <v>0</v>
      </c>
      <c r="CI42" s="61">
        <f t="shared" si="205"/>
        <v>2345916504.4669948</v>
      </c>
      <c r="CJ42" s="17">
        <f t="shared" si="205"/>
        <v>2987769815.3363676</v>
      </c>
      <c r="CK42" s="17">
        <f t="shared" si="205"/>
        <v>3367349561.7909141</v>
      </c>
      <c r="CL42" s="89">
        <f t="shared" si="205"/>
        <v>3679335750.2087264</v>
      </c>
      <c r="CM42" s="89">
        <f t="shared" si="205"/>
        <v>3672164595.4259586</v>
      </c>
      <c r="CN42" s="89">
        <f t="shared" si="205"/>
        <v>3204009964.6334848</v>
      </c>
      <c r="CO42" s="89">
        <f t="shared" si="205"/>
        <v>2443504022.6045384</v>
      </c>
      <c r="CP42" s="89">
        <f t="shared" si="205"/>
        <v>2031103411.7349498</v>
      </c>
      <c r="CQ42" s="89">
        <f t="shared" si="205"/>
        <v>1907630255.6305215</v>
      </c>
      <c r="CR42" s="89">
        <f t="shared" si="205"/>
        <v>1805119416.2173409</v>
      </c>
      <c r="CS42" s="89">
        <f t="shared" si="205"/>
        <v>1821625383.3361988</v>
      </c>
      <c r="CT42" s="89">
        <f t="shared" si="205"/>
        <v>1983804573.2566369</v>
      </c>
      <c r="CU42" s="68">
        <f t="shared" si="205"/>
        <v>2598329119.015933</v>
      </c>
      <c r="CW42" s="68">
        <f t="shared" ref="CW42" si="214">CW35+CW36+CW37+CW38+CW40+CW39</f>
        <v>2598329119.015933</v>
      </c>
    </row>
    <row r="43" spans="1:101" ht="18" customHeight="1" x14ac:dyDescent="0.35">
      <c r="C43" s="84"/>
      <c r="D43" s="84"/>
      <c r="E43" s="84"/>
      <c r="F43" s="84"/>
      <c r="G43" s="84"/>
      <c r="H43" s="84"/>
      <c r="I43" s="84"/>
      <c r="J43" s="84"/>
      <c r="K43" s="84"/>
      <c r="L43" s="84"/>
      <c r="M43" s="84"/>
      <c r="N43" s="84"/>
    </row>
    <row r="44" spans="1:101" ht="18" customHeight="1" x14ac:dyDescent="0.35">
      <c r="C44" s="97"/>
      <c r="D44" s="97"/>
      <c r="E44" s="97"/>
      <c r="F44" s="97"/>
      <c r="G44" s="97"/>
      <c r="H44" s="97"/>
      <c r="I44" s="97"/>
      <c r="J44" s="97"/>
      <c r="K44" s="97"/>
      <c r="L44" s="97"/>
      <c r="M44" s="97"/>
      <c r="N44" s="97"/>
      <c r="P44" s="78">
        <f>P42*31</f>
        <v>70123715295.399994</v>
      </c>
      <c r="R44" s="78">
        <f>R42*30</f>
        <v>86219205726.199997</v>
      </c>
      <c r="T44" s="78">
        <f>T42*31</f>
        <v>100374589049.73001</v>
      </c>
      <c r="V44" s="78">
        <f>V42*31</f>
        <v>109611704122.53</v>
      </c>
      <c r="X44" s="78">
        <f>X42*28</f>
        <v>98797727796.050003</v>
      </c>
      <c r="Z44" s="78">
        <f>Z42*31</f>
        <v>95586741313.75</v>
      </c>
      <c r="AB44" s="78">
        <f>AB42*30</f>
        <v>70478713240.899994</v>
      </c>
      <c r="AD44" s="78">
        <f>AD42*31</f>
        <v>60489132806.300003</v>
      </c>
      <c r="AF44" s="78">
        <f>AF42*30</f>
        <v>55249689932.500008</v>
      </c>
      <c r="AH44" s="78">
        <f>AH42*31</f>
        <v>54137078005.099998</v>
      </c>
      <c r="AJ44" s="78">
        <f>AJ42*31</f>
        <v>54543299025.199997</v>
      </c>
      <c r="AL44" s="78">
        <f>AL42*30</f>
        <v>57303004280.699997</v>
      </c>
      <c r="AN44" s="78">
        <f>AN42*31</f>
        <v>72723411638.476837</v>
      </c>
      <c r="AP44" s="78">
        <f>AP42*30</f>
        <v>89633094460.091034</v>
      </c>
      <c r="AR44" s="78">
        <f>AR42*31</f>
        <v>104387836415.51834</v>
      </c>
      <c r="AT44" s="78">
        <f>AT42*31</f>
        <v>114059408256.47052</v>
      </c>
      <c r="AV44" s="78">
        <f>AV42*28</f>
        <v>102820608671.92685</v>
      </c>
      <c r="AX44" s="78">
        <f>AX42*31</f>
        <v>99324308903.638031</v>
      </c>
      <c r="AZ44" s="78">
        <f>AZ42*30</f>
        <v>73305120678.136154</v>
      </c>
      <c r="BB44" s="78">
        <f>BB42*31</f>
        <v>62964205763.783447</v>
      </c>
      <c r="BD44" s="78">
        <f>BD42*30</f>
        <v>57228907668.915649</v>
      </c>
      <c r="BF44" s="78">
        <f>BF42*31</f>
        <v>55958701902.737572</v>
      </c>
      <c r="BH44" s="78">
        <f>BH42*31</f>
        <v>56470386883.422165</v>
      </c>
      <c r="BJ44" s="78">
        <f>BJ42*30</f>
        <v>59514137197.699104</v>
      </c>
      <c r="BK44" s="78">
        <f>BK42*31</f>
        <v>6381006086</v>
      </c>
      <c r="BL44" s="78">
        <f>BL42*30</f>
        <v>6175167180</v>
      </c>
      <c r="BM44" s="78">
        <f t="shared" ref="BM44:BU44" si="215">BM42*31</f>
        <v>6381006086</v>
      </c>
      <c r="BN44" s="78">
        <f t="shared" si="215"/>
        <v>5062910700</v>
      </c>
      <c r="BO44" s="78">
        <f>BO42*28</f>
        <v>4572951600</v>
      </c>
      <c r="BP44" s="78">
        <f t="shared" si="215"/>
        <v>5062910700</v>
      </c>
      <c r="BQ44" s="78">
        <f>BQ42*30</f>
        <v>3634668780</v>
      </c>
      <c r="BR44" s="78">
        <f t="shared" si="215"/>
        <v>3755824406</v>
      </c>
      <c r="BS44" s="78">
        <f>BS42*30</f>
        <v>3634668780</v>
      </c>
      <c r="BT44" s="78">
        <f t="shared" si="215"/>
        <v>4235066147</v>
      </c>
      <c r="BU44" s="78">
        <f t="shared" si="215"/>
        <v>4235066147</v>
      </c>
      <c r="BV44" s="78">
        <f>BV42*30</f>
        <v>4098451110</v>
      </c>
    </row>
    <row r="45" spans="1:101" ht="18" customHeight="1" x14ac:dyDescent="0.35">
      <c r="C45" s="118"/>
      <c r="P45" s="97"/>
      <c r="R45" s="97"/>
      <c r="T45" s="97"/>
      <c r="V45" s="97"/>
      <c r="X45" s="97"/>
      <c r="Z45" s="97"/>
      <c r="AB45" s="97"/>
      <c r="AD45" s="97"/>
      <c r="AF45" s="97"/>
      <c r="AH45" s="97"/>
      <c r="AJ45" s="97"/>
      <c r="AL45" s="97"/>
      <c r="AN45" s="97"/>
      <c r="AP45" s="97"/>
      <c r="AR45" s="97"/>
      <c r="AT45" s="97"/>
      <c r="AV45" s="97"/>
      <c r="AX45" s="97"/>
      <c r="AZ45" s="97"/>
      <c r="BB45" s="97"/>
      <c r="BD45" s="97"/>
      <c r="BF45" s="97"/>
      <c r="BH45" s="97"/>
      <c r="BJ45" s="97"/>
    </row>
    <row r="46" spans="1:101" ht="18" customHeight="1" x14ac:dyDescent="0.35">
      <c r="C46" s="84"/>
      <c r="D46" s="84"/>
      <c r="E46" s="84"/>
      <c r="F46" s="84"/>
      <c r="G46" s="84"/>
      <c r="H46" s="84"/>
      <c r="I46" s="84"/>
      <c r="J46" s="84"/>
      <c r="K46" s="84"/>
      <c r="L46" s="84"/>
      <c r="M46" s="84"/>
      <c r="N46" s="84"/>
      <c r="P46" s="97"/>
      <c r="R46" s="97"/>
      <c r="T46" s="97"/>
      <c r="V46" s="97"/>
      <c r="X46" s="97"/>
      <c r="Z46" s="97"/>
      <c r="AB46" s="97"/>
      <c r="AD46" s="97"/>
      <c r="AF46" s="97"/>
      <c r="AH46" s="97"/>
      <c r="AJ46" s="97"/>
      <c r="AL46" s="97">
        <f>SUM(AL44+AJ44+AH44+AF44+AD44+AB44+Z44+X44+V44+T44+R44+P44)/365</f>
        <v>2501135892.0393419</v>
      </c>
      <c r="AN46" s="97"/>
      <c r="AP46" s="97"/>
      <c r="AR46" s="97"/>
      <c r="AT46" s="97"/>
      <c r="AV46" s="97"/>
      <c r="AX46" s="97"/>
      <c r="AZ46" s="97"/>
      <c r="BB46" s="97"/>
      <c r="BD46" s="97"/>
      <c r="BF46" s="97"/>
      <c r="BH46" s="97"/>
      <c r="BJ46" s="97">
        <f>SUM(BJ44+BH44+BF44+BD44+BB44+AZ44+AX44+AV44+AT44+AR44+AP44+AN44)/365</f>
        <v>2598329119.0159335</v>
      </c>
      <c r="BV46" s="78">
        <f>SUM(BK44:BV44)/365</f>
        <v>156793692.3890411</v>
      </c>
    </row>
    <row r="47" spans="1:101" ht="18" customHeight="1" x14ac:dyDescent="0.35">
      <c r="C47" s="97"/>
      <c r="P47" s="119"/>
    </row>
    <row r="48" spans="1:101" ht="18" customHeight="1" x14ac:dyDescent="0.35">
      <c r="C48" s="97"/>
      <c r="D48" s="84"/>
      <c r="P48" s="119"/>
    </row>
    <row r="49" spans="3:17" ht="18" customHeight="1" x14ac:dyDescent="0.35">
      <c r="C49" s="118"/>
      <c r="P49" s="119"/>
    </row>
    <row r="50" spans="3:17" ht="18" customHeight="1" x14ac:dyDescent="0.35">
      <c r="D50" s="120"/>
      <c r="Q50" s="119"/>
    </row>
    <row r="51" spans="3:17" ht="18" customHeight="1" x14ac:dyDescent="0.35">
      <c r="Q51" s="119"/>
    </row>
    <row r="52" spans="3:17" ht="18" customHeight="1" x14ac:dyDescent="0.35">
      <c r="Q52" s="119"/>
    </row>
    <row r="53" spans="3:17" ht="18" customHeight="1" x14ac:dyDescent="0.35">
      <c r="Q53" s="119"/>
    </row>
  </sheetData>
  <mergeCells count="18">
    <mergeCell ref="BK33:BV33"/>
    <mergeCell ref="BW33:CH33"/>
    <mergeCell ref="A1:A2"/>
    <mergeCell ref="B1:B2"/>
    <mergeCell ref="C1:N1"/>
    <mergeCell ref="O1:AL1"/>
    <mergeCell ref="AM1:BJ1"/>
    <mergeCell ref="BK1:BV1"/>
    <mergeCell ref="A33:A34"/>
    <mergeCell ref="B33:B34"/>
    <mergeCell ref="C33:M33"/>
    <mergeCell ref="O33:AL33"/>
    <mergeCell ref="AM33:BJ33"/>
    <mergeCell ref="CI33:CT33"/>
    <mergeCell ref="CW33:CW34"/>
    <mergeCell ref="BW1:CH1"/>
    <mergeCell ref="CI1:CT1"/>
    <mergeCell ref="CW1:CW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6920B-7420-45B8-AB75-AB52A8FF4E62}">
  <dimension ref="A1:R138"/>
  <sheetViews>
    <sheetView topLeftCell="G121" zoomScaleNormal="100" workbookViewId="0">
      <selection activeCell="M135" sqref="M135"/>
    </sheetView>
  </sheetViews>
  <sheetFormatPr defaultRowHeight="13" x14ac:dyDescent="0.3"/>
  <cols>
    <col min="1" max="1" width="2.6328125" style="131" customWidth="1"/>
    <col min="2" max="2" width="10.08984375" style="131" customWidth="1"/>
    <col min="3" max="3" width="17.7265625" style="131" customWidth="1"/>
    <col min="4" max="4" width="18.1796875" style="131" bestFit="1" customWidth="1"/>
    <col min="5" max="6" width="13.6328125" style="131" bestFit="1" customWidth="1"/>
    <col min="7" max="8" width="13.1796875" style="131" bestFit="1" customWidth="1"/>
    <col min="9" max="9" width="28.90625" style="131" bestFit="1" customWidth="1"/>
    <col min="10" max="15" width="13.1796875" style="131" bestFit="1" customWidth="1"/>
    <col min="16" max="16" width="15" style="131" bestFit="1" customWidth="1"/>
    <col min="17" max="17" width="8.7265625" style="131"/>
    <col min="18" max="18" width="39.81640625" style="131" bestFit="1" customWidth="1"/>
    <col min="19" max="16384" width="8.7265625" style="131"/>
  </cols>
  <sheetData>
    <row r="1" spans="1:18" ht="13.5" thickBot="1" x14ac:dyDescent="0.35"/>
    <row r="2" spans="1:18" s="133" customFormat="1" x14ac:dyDescent="0.35">
      <c r="A2" s="394"/>
      <c r="B2" s="395" t="s">
        <v>35</v>
      </c>
      <c r="C2" s="380" t="s">
        <v>1</v>
      </c>
      <c r="D2" s="382" t="s">
        <v>36</v>
      </c>
      <c r="E2" s="383"/>
      <c r="F2" s="383"/>
      <c r="G2" s="383"/>
      <c r="H2" s="383"/>
      <c r="I2" s="383"/>
      <c r="J2" s="383"/>
      <c r="K2" s="383"/>
      <c r="L2" s="383"/>
      <c r="M2" s="383"/>
      <c r="N2" s="383"/>
      <c r="O2" s="384"/>
      <c r="P2" s="132" t="s">
        <v>16</v>
      </c>
    </row>
    <row r="3" spans="1:18" s="133" customFormat="1" ht="13.5" thickBot="1" x14ac:dyDescent="0.4">
      <c r="A3" s="394"/>
      <c r="B3" s="396"/>
      <c r="C3" s="381"/>
      <c r="D3" s="134" t="s">
        <v>26</v>
      </c>
      <c r="E3" s="135" t="s">
        <v>27</v>
      </c>
      <c r="F3" s="135" t="s">
        <v>28</v>
      </c>
      <c r="G3" s="136" t="s">
        <v>22</v>
      </c>
      <c r="H3" s="136" t="s">
        <v>23</v>
      </c>
      <c r="I3" s="136" t="s">
        <v>24</v>
      </c>
      <c r="J3" s="136" t="s">
        <v>25</v>
      </c>
      <c r="K3" s="136" t="s">
        <v>29</v>
      </c>
      <c r="L3" s="136" t="s">
        <v>30</v>
      </c>
      <c r="M3" s="136" t="s">
        <v>31</v>
      </c>
      <c r="N3" s="136" t="s">
        <v>32</v>
      </c>
      <c r="O3" s="137" t="s">
        <v>33</v>
      </c>
      <c r="P3" s="138" t="s">
        <v>17</v>
      </c>
    </row>
    <row r="4" spans="1:18" s="133" customFormat="1" ht="18" customHeight="1" x14ac:dyDescent="0.35">
      <c r="B4" s="396"/>
      <c r="C4" s="139" t="s">
        <v>3</v>
      </c>
      <c r="D4" s="236">
        <v>1313514443.9315541</v>
      </c>
      <c r="E4" s="237">
        <v>1319701077.9804895</v>
      </c>
      <c r="F4" s="237">
        <v>1335061527.2978864</v>
      </c>
      <c r="G4" s="238">
        <v>1559206999.5705714</v>
      </c>
      <c r="H4" s="238">
        <v>1549964879.5883489</v>
      </c>
      <c r="I4" s="238">
        <v>1530802481.7727649</v>
      </c>
      <c r="J4" s="238">
        <v>1047842020.2006602</v>
      </c>
      <c r="K4" s="238">
        <v>1035454795.5537632</v>
      </c>
      <c r="L4" s="238">
        <v>1033125617.9193859</v>
      </c>
      <c r="M4" s="238">
        <v>1028972616.6720842</v>
      </c>
      <c r="N4" s="238">
        <v>1030794496.6324126</v>
      </c>
      <c r="O4" s="238">
        <v>1039980842.4342668</v>
      </c>
      <c r="P4" s="140">
        <f t="shared" ref="P4:P11" si="0">SUM((D4*31)+(E4*30)+(F4*31)+(G4*31)+(H4*28)+(I4*31)+(J4*30)+(K4*31)+(L4*30)+(M4*31)+(N4*31)+(O4*30))/365</f>
        <v>1234154881.0654249</v>
      </c>
      <c r="R4" s="141"/>
    </row>
    <row r="5" spans="1:18" s="133" customFormat="1" ht="18" customHeight="1" x14ac:dyDescent="0.35">
      <c r="B5" s="396"/>
      <c r="C5" s="142" t="s">
        <v>4</v>
      </c>
      <c r="D5" s="239">
        <v>36347340.765190512</v>
      </c>
      <c r="E5" s="240">
        <v>191785091.64612153</v>
      </c>
      <c r="F5" s="240">
        <v>350881499.2503981</v>
      </c>
      <c r="G5" s="241">
        <v>414690720.36145693</v>
      </c>
      <c r="H5" s="241">
        <v>330112815.00102651</v>
      </c>
      <c r="I5" s="241">
        <v>176951072.49468449</v>
      </c>
      <c r="J5" s="241">
        <v>39935133.665258072</v>
      </c>
      <c r="K5" s="241">
        <v>2210600.4201756879</v>
      </c>
      <c r="L5" s="241">
        <v>3977331.5670002745</v>
      </c>
      <c r="M5" s="241">
        <v>258324.69884566311</v>
      </c>
      <c r="N5" s="241">
        <v>2982856.3455103282</v>
      </c>
      <c r="O5" s="241">
        <v>4416769.8845400037</v>
      </c>
      <c r="P5" s="143">
        <f t="shared" si="0"/>
        <v>128659132.7872341</v>
      </c>
    </row>
    <row r="6" spans="1:18" s="133" customFormat="1" ht="18" customHeight="1" x14ac:dyDescent="0.35">
      <c r="B6" s="396"/>
      <c r="C6" s="144" t="s">
        <v>5</v>
      </c>
      <c r="D6" s="239">
        <v>2285643491.5910244</v>
      </c>
      <c r="E6" s="240">
        <v>2447671174.4391031</v>
      </c>
      <c r="F6" s="240">
        <v>2531445886.513514</v>
      </c>
      <c r="G6" s="241">
        <v>2981495592.8843541</v>
      </c>
      <c r="H6" s="241">
        <v>2958889865.6201086</v>
      </c>
      <c r="I6" s="241">
        <v>2847661751.1896615</v>
      </c>
      <c r="J6" s="241">
        <v>1799423904.0325599</v>
      </c>
      <c r="K6" s="241">
        <v>1535144116.9741709</v>
      </c>
      <c r="L6" s="241">
        <v>1612057064.7112784</v>
      </c>
      <c r="M6" s="241">
        <v>1559872115.5067708</v>
      </c>
      <c r="N6" s="241">
        <v>1546293439.6837583</v>
      </c>
      <c r="O6" s="241">
        <v>1570767414.8703942</v>
      </c>
      <c r="P6" s="143">
        <f t="shared" si="0"/>
        <v>2136056852.6126137</v>
      </c>
    </row>
    <row r="7" spans="1:18" s="133" customFormat="1" ht="18" customHeight="1" x14ac:dyDescent="0.35">
      <c r="B7" s="396"/>
      <c r="C7" s="144" t="s">
        <v>6</v>
      </c>
      <c r="D7" s="239">
        <v>20694011.589424219</v>
      </c>
      <c r="E7" s="240">
        <v>27098860.092837837</v>
      </c>
      <c r="F7" s="240">
        <v>23951133.504630547</v>
      </c>
      <c r="G7" s="241">
        <v>25410035.573419441</v>
      </c>
      <c r="H7" s="241">
        <v>24080177.031484284</v>
      </c>
      <c r="I7" s="241">
        <v>16105881.335681023</v>
      </c>
      <c r="J7" s="241">
        <v>10998742.569578646</v>
      </c>
      <c r="K7" s="241">
        <v>18749431.094524823</v>
      </c>
      <c r="L7" s="241">
        <v>20362758.467953473</v>
      </c>
      <c r="M7" s="241">
        <v>14149057.792245608</v>
      </c>
      <c r="N7" s="241">
        <v>18116704.36821482</v>
      </c>
      <c r="O7" s="241">
        <v>18071356.818712976</v>
      </c>
      <c r="P7" s="143">
        <f t="shared" si="0"/>
        <v>19788110.707825761</v>
      </c>
    </row>
    <row r="8" spans="1:18" s="133" customFormat="1" ht="18" customHeight="1" x14ac:dyDescent="0.35">
      <c r="B8" s="396"/>
      <c r="C8" s="145" t="s">
        <v>2</v>
      </c>
      <c r="D8" s="239">
        <v>0</v>
      </c>
      <c r="E8" s="240">
        <v>0</v>
      </c>
      <c r="F8" s="240">
        <v>0</v>
      </c>
      <c r="G8" s="241">
        <v>0</v>
      </c>
      <c r="H8" s="241">
        <v>0</v>
      </c>
      <c r="I8" s="241">
        <v>0</v>
      </c>
      <c r="J8" s="241">
        <v>0</v>
      </c>
      <c r="K8" s="241">
        <v>0</v>
      </c>
      <c r="L8" s="241">
        <v>0</v>
      </c>
      <c r="M8" s="241">
        <v>2231.5073915718854</v>
      </c>
      <c r="N8" s="241">
        <v>21217.599698773935</v>
      </c>
      <c r="O8" s="241">
        <v>20264.320383695413</v>
      </c>
      <c r="P8" s="143">
        <f t="shared" si="0"/>
        <v>3657.1285789358431</v>
      </c>
    </row>
    <row r="9" spans="1:18" s="133" customFormat="1" ht="18" customHeight="1" thickBot="1" x14ac:dyDescent="0.4">
      <c r="B9" s="397"/>
      <c r="C9" s="146" t="s">
        <v>7</v>
      </c>
      <c r="D9" s="242">
        <v>1464300000</v>
      </c>
      <c r="E9" s="243">
        <v>1464300000</v>
      </c>
      <c r="F9" s="243">
        <v>1464300000</v>
      </c>
      <c r="G9" s="244">
        <v>1464300000</v>
      </c>
      <c r="H9" s="244">
        <v>1464300000</v>
      </c>
      <c r="I9" s="244">
        <v>1464300000</v>
      </c>
      <c r="J9" s="244">
        <v>1006986561.8673075</v>
      </c>
      <c r="K9" s="244">
        <v>965595286.53807187</v>
      </c>
      <c r="L9" s="244">
        <v>765863684.37611604</v>
      </c>
      <c r="M9" s="244">
        <v>765218491.61466098</v>
      </c>
      <c r="N9" s="244">
        <v>761431152.50783765</v>
      </c>
      <c r="O9" s="244">
        <v>827608756.98351216</v>
      </c>
      <c r="P9" s="147">
        <f t="shared" si="0"/>
        <v>1155550583.4172215</v>
      </c>
    </row>
    <row r="10" spans="1:18" s="133" customFormat="1" ht="6" customHeight="1" thickBot="1" x14ac:dyDescent="0.4">
      <c r="D10" s="148"/>
      <c r="E10" s="148"/>
      <c r="F10" s="148"/>
      <c r="G10" s="149"/>
      <c r="H10" s="149"/>
      <c r="I10" s="149"/>
      <c r="J10" s="149"/>
      <c r="K10" s="149"/>
      <c r="L10" s="149"/>
      <c r="M10" s="149"/>
      <c r="N10" s="149"/>
      <c r="O10" s="149"/>
      <c r="P10" s="148"/>
    </row>
    <row r="11" spans="1:18" s="133" customFormat="1" ht="18" customHeight="1" thickBot="1" x14ac:dyDescent="0.4">
      <c r="C11" s="150" t="s">
        <v>9</v>
      </c>
      <c r="D11" s="151">
        <f>SUM(D4:D9)</f>
        <v>5120499287.8771935</v>
      </c>
      <c r="E11" s="152">
        <f t="shared" ref="E11:O11" si="1">SUM(E4:E9)</f>
        <v>5450556204.1585522</v>
      </c>
      <c r="F11" s="152">
        <f t="shared" si="1"/>
        <v>5705640046.5664291</v>
      </c>
      <c r="G11" s="153">
        <f t="shared" si="1"/>
        <v>6445103348.389802</v>
      </c>
      <c r="H11" s="153">
        <f t="shared" si="1"/>
        <v>6327347737.2409687</v>
      </c>
      <c r="I11" s="153">
        <f t="shared" si="1"/>
        <v>6035821186.7927923</v>
      </c>
      <c r="J11" s="153">
        <f t="shared" si="1"/>
        <v>3905186362.3353648</v>
      </c>
      <c r="K11" s="153">
        <f t="shared" si="1"/>
        <v>3557154230.5807066</v>
      </c>
      <c r="L11" s="153">
        <f t="shared" si="1"/>
        <v>3435386457.0417347</v>
      </c>
      <c r="M11" s="153">
        <f t="shared" si="1"/>
        <v>3368472837.7919989</v>
      </c>
      <c r="N11" s="153">
        <f t="shared" si="1"/>
        <v>3359639867.1374321</v>
      </c>
      <c r="O11" s="153">
        <f t="shared" si="1"/>
        <v>3460865405.3118095</v>
      </c>
      <c r="P11" s="154">
        <f t="shared" si="0"/>
        <v>4674213217.7188988</v>
      </c>
    </row>
    <row r="12" spans="1:18" s="133" customFormat="1" ht="13" customHeight="1" thickBot="1" x14ac:dyDescent="0.4">
      <c r="D12" s="155"/>
      <c r="E12" s="155"/>
      <c r="F12" s="155"/>
      <c r="G12" s="149"/>
      <c r="H12" s="149"/>
      <c r="I12" s="149"/>
      <c r="J12" s="149"/>
      <c r="K12" s="149"/>
      <c r="L12" s="149"/>
      <c r="M12" s="149"/>
      <c r="N12" s="149"/>
      <c r="O12" s="149"/>
      <c r="P12" s="155"/>
    </row>
    <row r="13" spans="1:18" x14ac:dyDescent="0.3">
      <c r="B13" s="388" t="s">
        <v>37</v>
      </c>
      <c r="C13" s="380" t="s">
        <v>1</v>
      </c>
      <c r="D13" s="382" t="s">
        <v>38</v>
      </c>
      <c r="E13" s="383"/>
      <c r="F13" s="383"/>
      <c r="G13" s="383"/>
      <c r="H13" s="383"/>
      <c r="I13" s="383"/>
      <c r="J13" s="383"/>
      <c r="K13" s="383"/>
      <c r="L13" s="383"/>
      <c r="M13" s="383"/>
      <c r="N13" s="383"/>
      <c r="O13" s="384"/>
      <c r="P13" s="132" t="s">
        <v>16</v>
      </c>
    </row>
    <row r="14" spans="1:18" ht="13.5" thickBot="1" x14ac:dyDescent="0.35">
      <c r="B14" s="389"/>
      <c r="C14" s="381"/>
      <c r="D14" s="134" t="s">
        <v>26</v>
      </c>
      <c r="E14" s="135" t="s">
        <v>27</v>
      </c>
      <c r="F14" s="135" t="s">
        <v>28</v>
      </c>
      <c r="G14" s="136" t="s">
        <v>22</v>
      </c>
      <c r="H14" s="136" t="s">
        <v>23</v>
      </c>
      <c r="I14" s="136" t="s">
        <v>24</v>
      </c>
      <c r="J14" s="136" t="s">
        <v>25</v>
      </c>
      <c r="K14" s="136" t="s">
        <v>29</v>
      </c>
      <c r="L14" s="136" t="s">
        <v>30</v>
      </c>
      <c r="M14" s="136" t="s">
        <v>31</v>
      </c>
      <c r="N14" s="136" t="s">
        <v>32</v>
      </c>
      <c r="O14" s="137" t="s">
        <v>33</v>
      </c>
      <c r="P14" s="138" t="s">
        <v>17</v>
      </c>
    </row>
    <row r="15" spans="1:18" ht="18" customHeight="1" x14ac:dyDescent="0.3">
      <c r="B15" s="389"/>
      <c r="C15" s="139" t="s">
        <v>3</v>
      </c>
      <c r="D15" s="238">
        <v>1307550000</v>
      </c>
      <c r="E15" s="238">
        <v>1307550000</v>
      </c>
      <c r="F15" s="238">
        <v>1307550000</v>
      </c>
      <c r="G15" s="238">
        <v>1513340000</v>
      </c>
      <c r="H15" s="238">
        <v>1513340000</v>
      </c>
      <c r="I15" s="238">
        <v>1513340000</v>
      </c>
      <c r="J15" s="238">
        <v>1027550000</v>
      </c>
      <c r="K15" s="238">
        <v>1027550000</v>
      </c>
      <c r="L15" s="238">
        <v>1027550000</v>
      </c>
      <c r="M15" s="238">
        <v>1027550000</v>
      </c>
      <c r="N15" s="238">
        <v>1027550000</v>
      </c>
      <c r="O15" s="238">
        <v>1027550000</v>
      </c>
      <c r="P15" s="140">
        <f t="shared" ref="P15:P20" si="2">SUM((D15*31)+(E15*30)+(F15*31)+(G15*31)+(H15*28)+(I15*31)+(J15*30)+(K15*31)+(L15*30)+(M15*31)+(N15*31)+(O15*30))/365</f>
        <v>1217909178.0821917</v>
      </c>
      <c r="R15" s="141"/>
    </row>
    <row r="16" spans="1:18" ht="18" customHeight="1" x14ac:dyDescent="0.3">
      <c r="B16" s="389"/>
      <c r="C16" s="142" t="s">
        <v>4</v>
      </c>
      <c r="D16" s="241">
        <v>0</v>
      </c>
      <c r="E16" s="241">
        <v>0</v>
      </c>
      <c r="F16" s="241">
        <v>0</v>
      </c>
      <c r="G16" s="241">
        <v>116298603</v>
      </c>
      <c r="H16" s="241">
        <v>116298603</v>
      </c>
      <c r="I16" s="241">
        <v>116298603</v>
      </c>
      <c r="J16" s="241">
        <v>0</v>
      </c>
      <c r="K16" s="241">
        <v>0</v>
      </c>
      <c r="L16" s="241">
        <v>0</v>
      </c>
      <c r="M16" s="241">
        <v>0</v>
      </c>
      <c r="N16" s="241">
        <v>0</v>
      </c>
      <c r="O16" s="241">
        <v>0</v>
      </c>
      <c r="P16" s="143">
        <f t="shared" si="2"/>
        <v>28676367.8630137</v>
      </c>
    </row>
    <row r="17" spans="2:16" ht="18" customHeight="1" x14ac:dyDescent="0.3">
      <c r="B17" s="389"/>
      <c r="C17" s="144" t="s">
        <v>5</v>
      </c>
      <c r="D17" s="241">
        <v>1391005626</v>
      </c>
      <c r="E17" s="241">
        <v>1391005626</v>
      </c>
      <c r="F17" s="241">
        <v>1391005626</v>
      </c>
      <c r="G17" s="241">
        <v>1851309356</v>
      </c>
      <c r="H17" s="241">
        <v>1851309356</v>
      </c>
      <c r="I17" s="241">
        <v>1851309356</v>
      </c>
      <c r="J17" s="241">
        <v>53526958</v>
      </c>
      <c r="K17" s="241">
        <v>53526958</v>
      </c>
      <c r="L17" s="241">
        <v>53526958</v>
      </c>
      <c r="M17" s="241">
        <v>54026289</v>
      </c>
      <c r="N17" s="241">
        <v>54026289</v>
      </c>
      <c r="O17" s="241">
        <v>54026289</v>
      </c>
      <c r="P17" s="143">
        <f t="shared" si="2"/>
        <v>834059538.07671237</v>
      </c>
    </row>
    <row r="18" spans="2:16" ht="18" customHeight="1" x14ac:dyDescent="0.3">
      <c r="B18" s="389"/>
      <c r="C18" s="144" t="s">
        <v>6</v>
      </c>
      <c r="D18" s="241">
        <v>0</v>
      </c>
      <c r="E18" s="241">
        <v>0</v>
      </c>
      <c r="F18" s="241">
        <v>0</v>
      </c>
      <c r="G18" s="241">
        <v>0</v>
      </c>
      <c r="H18" s="241">
        <v>0</v>
      </c>
      <c r="I18" s="241">
        <v>0</v>
      </c>
      <c r="J18" s="241">
        <v>0</v>
      </c>
      <c r="K18" s="241">
        <v>0</v>
      </c>
      <c r="L18" s="241">
        <v>0</v>
      </c>
      <c r="M18" s="241">
        <v>0</v>
      </c>
      <c r="N18" s="241">
        <v>0</v>
      </c>
      <c r="O18" s="241">
        <v>0</v>
      </c>
      <c r="P18" s="143">
        <f t="shared" si="2"/>
        <v>0</v>
      </c>
    </row>
    <row r="19" spans="2:16" ht="18" customHeight="1" x14ac:dyDescent="0.3">
      <c r="B19" s="389"/>
      <c r="C19" s="145" t="s">
        <v>2</v>
      </c>
      <c r="D19" s="241">
        <v>0</v>
      </c>
      <c r="E19" s="241">
        <v>0</v>
      </c>
      <c r="F19" s="241">
        <v>0</v>
      </c>
      <c r="G19" s="241">
        <v>0</v>
      </c>
      <c r="H19" s="241">
        <v>0</v>
      </c>
      <c r="I19" s="241">
        <v>0</v>
      </c>
      <c r="J19" s="241">
        <v>0</v>
      </c>
      <c r="K19" s="241">
        <v>0</v>
      </c>
      <c r="L19" s="241">
        <v>0</v>
      </c>
      <c r="M19" s="241">
        <v>0</v>
      </c>
      <c r="N19" s="241">
        <v>0</v>
      </c>
      <c r="O19" s="241">
        <v>0</v>
      </c>
      <c r="P19" s="143">
        <f t="shared" si="2"/>
        <v>0</v>
      </c>
    </row>
    <row r="20" spans="2:16" ht="18" customHeight="1" thickBot="1" x14ac:dyDescent="0.35">
      <c r="B20" s="390"/>
      <c r="C20" s="146" t="s">
        <v>7</v>
      </c>
      <c r="D20" s="244">
        <v>1464300000</v>
      </c>
      <c r="E20" s="244">
        <v>1464300000</v>
      </c>
      <c r="F20" s="244">
        <v>1464300000</v>
      </c>
      <c r="G20" s="244">
        <v>1464300000</v>
      </c>
      <c r="H20" s="244">
        <v>1464300000</v>
      </c>
      <c r="I20" s="244">
        <v>1464300000</v>
      </c>
      <c r="J20" s="244">
        <v>582600000</v>
      </c>
      <c r="K20" s="244">
        <v>582600000</v>
      </c>
      <c r="L20" s="244">
        <v>582600000</v>
      </c>
      <c r="M20" s="244">
        <v>582600000</v>
      </c>
      <c r="N20" s="244">
        <v>582600000</v>
      </c>
      <c r="O20" s="244">
        <v>582600000</v>
      </c>
      <c r="P20" s="147">
        <f t="shared" si="2"/>
        <v>1022242191.7808219</v>
      </c>
    </row>
    <row r="21" spans="2:16" ht="6" customHeight="1" thickBot="1" x14ac:dyDescent="0.35">
      <c r="C21" s="133"/>
      <c r="D21" s="148"/>
      <c r="E21" s="148"/>
      <c r="F21" s="148"/>
      <c r="G21" s="149"/>
      <c r="H21" s="149"/>
      <c r="I21" s="149"/>
      <c r="J21" s="149"/>
      <c r="K21" s="149"/>
      <c r="L21" s="149"/>
      <c r="M21" s="149"/>
      <c r="N21" s="149"/>
      <c r="O21" s="149"/>
      <c r="P21" s="148"/>
    </row>
    <row r="22" spans="2:16" ht="18" customHeight="1" thickBot="1" x14ac:dyDescent="0.35">
      <c r="C22" s="150" t="s">
        <v>9</v>
      </c>
      <c r="D22" s="151">
        <f>SUM(D15:D20)</f>
        <v>4162855626</v>
      </c>
      <c r="E22" s="152">
        <f t="shared" ref="E22:O22" si="3">SUM(E15:E20)</f>
        <v>4162855626</v>
      </c>
      <c r="F22" s="152">
        <f t="shared" si="3"/>
        <v>4162855626</v>
      </c>
      <c r="G22" s="153">
        <f t="shared" si="3"/>
        <v>4945247959</v>
      </c>
      <c r="H22" s="153">
        <f t="shared" si="3"/>
        <v>4945247959</v>
      </c>
      <c r="I22" s="153">
        <f t="shared" si="3"/>
        <v>4945247959</v>
      </c>
      <c r="J22" s="153">
        <f t="shared" si="3"/>
        <v>1663676958</v>
      </c>
      <c r="K22" s="153">
        <f t="shared" si="3"/>
        <v>1663676958</v>
      </c>
      <c r="L22" s="153">
        <f t="shared" si="3"/>
        <v>1663676958</v>
      </c>
      <c r="M22" s="153">
        <f t="shared" si="3"/>
        <v>1664176289</v>
      </c>
      <c r="N22" s="153">
        <f t="shared" si="3"/>
        <v>1664176289</v>
      </c>
      <c r="O22" s="153">
        <f t="shared" si="3"/>
        <v>1664176289</v>
      </c>
      <c r="P22" s="154">
        <f>SUM(P15:P20)</f>
        <v>3102887275.8027396</v>
      </c>
    </row>
    <row r="23" spans="2:16" ht="13.5" thickBot="1" x14ac:dyDescent="0.35"/>
    <row r="24" spans="2:16" x14ac:dyDescent="0.3">
      <c r="B24" s="377" t="s">
        <v>39</v>
      </c>
      <c r="C24" s="380" t="s">
        <v>1</v>
      </c>
      <c r="D24" s="382" t="s">
        <v>40</v>
      </c>
      <c r="E24" s="383"/>
      <c r="F24" s="383"/>
      <c r="G24" s="383"/>
      <c r="H24" s="383"/>
      <c r="I24" s="383"/>
      <c r="J24" s="383"/>
      <c r="K24" s="383"/>
      <c r="L24" s="383"/>
      <c r="M24" s="383"/>
      <c r="N24" s="383"/>
      <c r="O24" s="384"/>
      <c r="P24" s="132" t="s">
        <v>16</v>
      </c>
    </row>
    <row r="25" spans="2:16" ht="13.5" thickBot="1" x14ac:dyDescent="0.35">
      <c r="B25" s="378"/>
      <c r="C25" s="381"/>
      <c r="D25" s="134" t="s">
        <v>26</v>
      </c>
      <c r="E25" s="135" t="s">
        <v>27</v>
      </c>
      <c r="F25" s="135" t="s">
        <v>28</v>
      </c>
      <c r="G25" s="136" t="s">
        <v>22</v>
      </c>
      <c r="H25" s="136" t="s">
        <v>23</v>
      </c>
      <c r="I25" s="136" t="s">
        <v>24</v>
      </c>
      <c r="J25" s="136" t="s">
        <v>25</v>
      </c>
      <c r="K25" s="136" t="s">
        <v>29</v>
      </c>
      <c r="L25" s="136" t="s">
        <v>30</v>
      </c>
      <c r="M25" s="136" t="s">
        <v>31</v>
      </c>
      <c r="N25" s="136" t="s">
        <v>32</v>
      </c>
      <c r="O25" s="137" t="s">
        <v>33</v>
      </c>
      <c r="P25" s="138" t="s">
        <v>17</v>
      </c>
    </row>
    <row r="26" spans="2:16" ht="18" customHeight="1" x14ac:dyDescent="0.3">
      <c r="B26" s="378"/>
      <c r="C26" s="139" t="s">
        <v>3</v>
      </c>
      <c r="D26" s="156">
        <f t="shared" ref="D26:O31" si="4">D4-D15</f>
        <v>5964443.9315540791</v>
      </c>
      <c r="E26" s="157">
        <f t="shared" si="4"/>
        <v>12151077.980489492</v>
      </c>
      <c r="F26" s="157">
        <f t="shared" si="4"/>
        <v>27511527.297886372</v>
      </c>
      <c r="G26" s="158">
        <f t="shared" si="4"/>
        <v>45866999.570571423</v>
      </c>
      <c r="H26" s="158">
        <f t="shared" si="4"/>
        <v>36624879.588348866</v>
      </c>
      <c r="I26" s="158">
        <f t="shared" si="4"/>
        <v>17462481.772764921</v>
      </c>
      <c r="J26" s="158">
        <f t="shared" si="4"/>
        <v>20292020.200660229</v>
      </c>
      <c r="K26" s="158">
        <f t="shared" si="4"/>
        <v>7904795.5537631512</v>
      </c>
      <c r="L26" s="158">
        <f t="shared" si="4"/>
        <v>5575617.91938591</v>
      </c>
      <c r="M26" s="158">
        <f t="shared" si="4"/>
        <v>1422616.6720842123</v>
      </c>
      <c r="N26" s="158">
        <f t="shared" si="4"/>
        <v>3244496.6324125528</v>
      </c>
      <c r="O26" s="158">
        <f t="shared" si="4"/>
        <v>12430842.434266806</v>
      </c>
      <c r="P26" s="140">
        <f t="shared" ref="P26:P31" si="5">SUM((D26*31)+(E26*30)+(F26*31)+(G26*31)+(H26*28)+(I26*31)+(J26*30)+(K26*31)+(L26*30)+(M26*31)+(N26*31)+(O26*30))/365</f>
        <v>16245702.983232817</v>
      </c>
    </row>
    <row r="27" spans="2:16" ht="18" customHeight="1" x14ac:dyDescent="0.3">
      <c r="B27" s="378"/>
      <c r="C27" s="142" t="s">
        <v>4</v>
      </c>
      <c r="D27" s="159">
        <f t="shared" si="4"/>
        <v>36347340.765190512</v>
      </c>
      <c r="E27" s="160">
        <f t="shared" si="4"/>
        <v>191785091.64612153</v>
      </c>
      <c r="F27" s="160">
        <f t="shared" si="4"/>
        <v>350881499.2503981</v>
      </c>
      <c r="G27" s="161">
        <f t="shared" si="4"/>
        <v>298392117.36145693</v>
      </c>
      <c r="H27" s="161">
        <f t="shared" si="4"/>
        <v>213814212.00102651</v>
      </c>
      <c r="I27" s="161">
        <f t="shared" si="4"/>
        <v>60652469.494684488</v>
      </c>
      <c r="J27" s="161">
        <f t="shared" si="4"/>
        <v>39935133.665258072</v>
      </c>
      <c r="K27" s="161">
        <f t="shared" si="4"/>
        <v>2210600.4201756879</v>
      </c>
      <c r="L27" s="161">
        <f t="shared" si="4"/>
        <v>3977331.5670002745</v>
      </c>
      <c r="M27" s="161">
        <f t="shared" si="4"/>
        <v>258324.69884566311</v>
      </c>
      <c r="N27" s="161">
        <f t="shared" si="4"/>
        <v>2982856.3455103282</v>
      </c>
      <c r="O27" s="161">
        <f t="shared" si="4"/>
        <v>4416769.8845400037</v>
      </c>
      <c r="P27" s="143">
        <f t="shared" si="5"/>
        <v>99982764.924220398</v>
      </c>
    </row>
    <row r="28" spans="2:16" ht="18" customHeight="1" x14ac:dyDescent="0.3">
      <c r="B28" s="378"/>
      <c r="C28" s="144" t="s">
        <v>5</v>
      </c>
      <c r="D28" s="159">
        <f t="shared" si="4"/>
        <v>894637865.5910244</v>
      </c>
      <c r="E28" s="160">
        <f t="shared" si="4"/>
        <v>1056665548.4391031</v>
      </c>
      <c r="F28" s="160">
        <f t="shared" si="4"/>
        <v>1140440260.513514</v>
      </c>
      <c r="G28" s="161">
        <f t="shared" si="4"/>
        <v>1130186236.8843541</v>
      </c>
      <c r="H28" s="161">
        <f t="shared" si="4"/>
        <v>1107580509.6201086</v>
      </c>
      <c r="I28" s="161">
        <f t="shared" si="4"/>
        <v>996352395.1896615</v>
      </c>
      <c r="J28" s="161">
        <f t="shared" si="4"/>
        <v>1745896946.0325599</v>
      </c>
      <c r="K28" s="161">
        <f t="shared" si="4"/>
        <v>1481617158.9741709</v>
      </c>
      <c r="L28" s="161">
        <f t="shared" si="4"/>
        <v>1558530106.7112784</v>
      </c>
      <c r="M28" s="161">
        <f t="shared" si="4"/>
        <v>1505845826.5067708</v>
      </c>
      <c r="N28" s="161">
        <f t="shared" si="4"/>
        <v>1492267150.6837583</v>
      </c>
      <c r="O28" s="161">
        <f t="shared" si="4"/>
        <v>1516741125.8703942</v>
      </c>
      <c r="P28" s="143">
        <f t="shared" si="5"/>
        <v>1301997314.5359013</v>
      </c>
    </row>
    <row r="29" spans="2:16" ht="18" customHeight="1" x14ac:dyDescent="0.3">
      <c r="B29" s="378"/>
      <c r="C29" s="144" t="s">
        <v>6</v>
      </c>
      <c r="D29" s="159">
        <f t="shared" si="4"/>
        <v>20694011.589424219</v>
      </c>
      <c r="E29" s="160">
        <f t="shared" si="4"/>
        <v>27098860.092837837</v>
      </c>
      <c r="F29" s="160">
        <f t="shared" si="4"/>
        <v>23951133.504630547</v>
      </c>
      <c r="G29" s="161">
        <f t="shared" si="4"/>
        <v>25410035.573419441</v>
      </c>
      <c r="H29" s="161">
        <f t="shared" si="4"/>
        <v>24080177.031484284</v>
      </c>
      <c r="I29" s="161">
        <f t="shared" si="4"/>
        <v>16105881.335681023</v>
      </c>
      <c r="J29" s="161">
        <f t="shared" si="4"/>
        <v>10998742.569578646</v>
      </c>
      <c r="K29" s="161">
        <f t="shared" si="4"/>
        <v>18749431.094524823</v>
      </c>
      <c r="L29" s="161">
        <f t="shared" si="4"/>
        <v>20362758.467953473</v>
      </c>
      <c r="M29" s="161">
        <f t="shared" si="4"/>
        <v>14149057.792245608</v>
      </c>
      <c r="N29" s="161">
        <f t="shared" si="4"/>
        <v>18116704.36821482</v>
      </c>
      <c r="O29" s="161">
        <f t="shared" si="4"/>
        <v>18071356.818712976</v>
      </c>
      <c r="P29" s="143">
        <f t="shared" si="5"/>
        <v>19788110.707825761</v>
      </c>
    </row>
    <row r="30" spans="2:16" ht="18" customHeight="1" x14ac:dyDescent="0.3">
      <c r="B30" s="378"/>
      <c r="C30" s="145" t="s">
        <v>2</v>
      </c>
      <c r="D30" s="159">
        <f t="shared" si="4"/>
        <v>0</v>
      </c>
      <c r="E30" s="160">
        <f t="shared" si="4"/>
        <v>0</v>
      </c>
      <c r="F30" s="160">
        <f t="shared" si="4"/>
        <v>0</v>
      </c>
      <c r="G30" s="161">
        <f t="shared" si="4"/>
        <v>0</v>
      </c>
      <c r="H30" s="161">
        <f t="shared" si="4"/>
        <v>0</v>
      </c>
      <c r="I30" s="161">
        <f t="shared" si="4"/>
        <v>0</v>
      </c>
      <c r="J30" s="161">
        <f t="shared" si="4"/>
        <v>0</v>
      </c>
      <c r="K30" s="161">
        <f t="shared" si="4"/>
        <v>0</v>
      </c>
      <c r="L30" s="161">
        <f t="shared" si="4"/>
        <v>0</v>
      </c>
      <c r="M30" s="161">
        <f t="shared" si="4"/>
        <v>2231.5073915718854</v>
      </c>
      <c r="N30" s="161">
        <f t="shared" si="4"/>
        <v>21217.599698773935</v>
      </c>
      <c r="O30" s="161">
        <f t="shared" si="4"/>
        <v>20264.320383695413</v>
      </c>
      <c r="P30" s="143">
        <f t="shared" si="5"/>
        <v>3657.1285789358431</v>
      </c>
    </row>
    <row r="31" spans="2:16" ht="18" customHeight="1" thickBot="1" x14ac:dyDescent="0.35">
      <c r="B31" s="379"/>
      <c r="C31" s="146" t="s">
        <v>7</v>
      </c>
      <c r="D31" s="162">
        <f t="shared" si="4"/>
        <v>0</v>
      </c>
      <c r="E31" s="163">
        <f t="shared" si="4"/>
        <v>0</v>
      </c>
      <c r="F31" s="163">
        <f t="shared" si="4"/>
        <v>0</v>
      </c>
      <c r="G31" s="164">
        <f t="shared" si="4"/>
        <v>0</v>
      </c>
      <c r="H31" s="164">
        <f t="shared" si="4"/>
        <v>0</v>
      </c>
      <c r="I31" s="164">
        <f t="shared" si="4"/>
        <v>0</v>
      </c>
      <c r="J31" s="164">
        <f t="shared" si="4"/>
        <v>424386561.86730754</v>
      </c>
      <c r="K31" s="164">
        <f t="shared" si="4"/>
        <v>382995286.53807187</v>
      </c>
      <c r="L31" s="164">
        <f t="shared" si="4"/>
        <v>183263684.37611604</v>
      </c>
      <c r="M31" s="164">
        <f t="shared" si="4"/>
        <v>182618491.61466098</v>
      </c>
      <c r="N31" s="164">
        <f t="shared" si="4"/>
        <v>178831152.50783765</v>
      </c>
      <c r="O31" s="164">
        <f t="shared" si="4"/>
        <v>245008756.98351216</v>
      </c>
      <c r="P31" s="147">
        <f t="shared" si="5"/>
        <v>133308391.63639934</v>
      </c>
    </row>
    <row r="32" spans="2:16" ht="6" customHeight="1" thickBot="1" x14ac:dyDescent="0.35">
      <c r="C32" s="133"/>
      <c r="D32" s="148"/>
      <c r="E32" s="148"/>
      <c r="F32" s="148"/>
      <c r="G32" s="149"/>
      <c r="H32" s="149"/>
      <c r="I32" s="149"/>
      <c r="J32" s="149"/>
      <c r="K32" s="149"/>
      <c r="L32" s="149"/>
      <c r="M32" s="149"/>
      <c r="N32" s="149"/>
      <c r="O32" s="149"/>
      <c r="P32" s="148"/>
    </row>
    <row r="33" spans="2:16" ht="18" customHeight="1" thickBot="1" x14ac:dyDescent="0.35">
      <c r="C33" s="150" t="s">
        <v>9</v>
      </c>
      <c r="D33" s="151">
        <f>SUM(D26:D31)</f>
        <v>957643661.87719321</v>
      </c>
      <c r="E33" s="152">
        <f t="shared" ref="E33:O33" si="6">SUM(E26:E31)</f>
        <v>1287700578.1585519</v>
      </c>
      <c r="F33" s="152">
        <f t="shared" si="6"/>
        <v>1542784420.5664291</v>
      </c>
      <c r="G33" s="153">
        <f t="shared" si="6"/>
        <v>1499855389.3898017</v>
      </c>
      <c r="H33" s="153">
        <f t="shared" si="6"/>
        <v>1382099778.2409685</v>
      </c>
      <c r="I33" s="153">
        <f t="shared" si="6"/>
        <v>1090573227.7927918</v>
      </c>
      <c r="J33" s="153">
        <f t="shared" si="6"/>
        <v>2241509404.3353643</v>
      </c>
      <c r="K33" s="153">
        <f t="shared" si="6"/>
        <v>1893477272.5807066</v>
      </c>
      <c r="L33" s="153">
        <f t="shared" si="6"/>
        <v>1771709499.0417342</v>
      </c>
      <c r="M33" s="153">
        <f t="shared" si="6"/>
        <v>1704296548.7919989</v>
      </c>
      <c r="N33" s="153">
        <f t="shared" si="6"/>
        <v>1695463578.1374326</v>
      </c>
      <c r="O33" s="153">
        <f t="shared" si="6"/>
        <v>1796689116.31181</v>
      </c>
      <c r="P33" s="154">
        <f>SUM(P26:P31)</f>
        <v>1571325941.9161584</v>
      </c>
    </row>
    <row r="34" spans="2:16" ht="13.5" thickBot="1" x14ac:dyDescent="0.35"/>
    <row r="35" spans="2:16" x14ac:dyDescent="0.3">
      <c r="B35" s="377" t="s">
        <v>41</v>
      </c>
      <c r="C35" s="380" t="s">
        <v>1</v>
      </c>
      <c r="D35" s="382" t="s">
        <v>42</v>
      </c>
      <c r="E35" s="383"/>
      <c r="F35" s="383"/>
      <c r="G35" s="383"/>
      <c r="H35" s="383"/>
      <c r="I35" s="383"/>
      <c r="J35" s="383"/>
      <c r="K35" s="383"/>
      <c r="L35" s="383"/>
      <c r="M35" s="383"/>
      <c r="N35" s="383"/>
      <c r="O35" s="384"/>
      <c r="P35" s="132" t="s">
        <v>16</v>
      </c>
    </row>
    <row r="36" spans="2:16" ht="13.5" thickBot="1" x14ac:dyDescent="0.35">
      <c r="B36" s="378"/>
      <c r="C36" s="381"/>
      <c r="D36" s="134" t="s">
        <v>26</v>
      </c>
      <c r="E36" s="135" t="s">
        <v>27</v>
      </c>
      <c r="F36" s="135" t="s">
        <v>28</v>
      </c>
      <c r="G36" s="136" t="s">
        <v>22</v>
      </c>
      <c r="H36" s="136" t="s">
        <v>23</v>
      </c>
      <c r="I36" s="136" t="s">
        <v>24</v>
      </c>
      <c r="J36" s="136" t="s">
        <v>25</v>
      </c>
      <c r="K36" s="136" t="s">
        <v>29</v>
      </c>
      <c r="L36" s="136" t="s">
        <v>30</v>
      </c>
      <c r="M36" s="136" t="s">
        <v>31</v>
      </c>
      <c r="N36" s="136" t="s">
        <v>32</v>
      </c>
      <c r="O36" s="137" t="s">
        <v>33</v>
      </c>
      <c r="P36" s="138" t="s">
        <v>17</v>
      </c>
    </row>
    <row r="37" spans="2:16" ht="18" customHeight="1" x14ac:dyDescent="0.3">
      <c r="B37" s="378"/>
      <c r="C37" s="139" t="s">
        <v>3</v>
      </c>
      <c r="D37" s="156">
        <f t="shared" ref="D37:D42" si="7">D26*31</f>
        <v>184897761.87817645</v>
      </c>
      <c r="E37" s="157">
        <f t="shared" ref="E37:E42" si="8">E26*30</f>
        <v>364532339.41468477</v>
      </c>
      <c r="F37" s="157">
        <f t="shared" ref="F37:G42" si="9">F26*31</f>
        <v>852857346.23447752</v>
      </c>
      <c r="G37" s="158">
        <f t="shared" si="9"/>
        <v>1421876986.6877141</v>
      </c>
      <c r="H37" s="158">
        <f t="shared" ref="H37:H42" si="10">H26*28</f>
        <v>1025496628.4737682</v>
      </c>
      <c r="I37" s="158">
        <f t="shared" ref="I37:I42" si="11">I26*31</f>
        <v>541336934.95571256</v>
      </c>
      <c r="J37" s="158">
        <f t="shared" ref="J37:J42" si="12">J26*30</f>
        <v>608760606.01980686</v>
      </c>
      <c r="K37" s="158">
        <f t="shared" ref="K37:K42" si="13">K26*31</f>
        <v>245048662.16665769</v>
      </c>
      <c r="L37" s="158">
        <f t="shared" ref="L37:L42" si="14">L26*30</f>
        <v>167268537.5815773</v>
      </c>
      <c r="M37" s="158">
        <f t="shared" ref="M37:N42" si="15">M26*31</f>
        <v>44101116.834610581</v>
      </c>
      <c r="N37" s="158">
        <f t="shared" si="15"/>
        <v>100579395.60478914</v>
      </c>
      <c r="O37" s="158">
        <f t="shared" ref="O37:O42" si="16">O26*30</f>
        <v>372925273.02800417</v>
      </c>
      <c r="P37" s="140">
        <f>SUM(D37:O37)</f>
        <v>5929681588.8799782</v>
      </c>
    </row>
    <row r="38" spans="2:16" ht="18" customHeight="1" x14ac:dyDescent="0.3">
      <c r="B38" s="378"/>
      <c r="C38" s="142" t="s">
        <v>4</v>
      </c>
      <c r="D38" s="159">
        <f t="shared" si="7"/>
        <v>1126767563.7209058</v>
      </c>
      <c r="E38" s="160">
        <f t="shared" si="8"/>
        <v>5753552749.383646</v>
      </c>
      <c r="F38" s="160">
        <f t="shared" si="9"/>
        <v>10877326476.762341</v>
      </c>
      <c r="G38" s="161">
        <f t="shared" si="9"/>
        <v>9250155638.205164</v>
      </c>
      <c r="H38" s="161">
        <f t="shared" si="10"/>
        <v>5986797936.0287418</v>
      </c>
      <c r="I38" s="161">
        <f t="shared" si="11"/>
        <v>1880226554.3352191</v>
      </c>
      <c r="J38" s="161">
        <f t="shared" si="12"/>
        <v>1198054009.9577422</v>
      </c>
      <c r="K38" s="161">
        <f t="shared" si="13"/>
        <v>68528613.025446326</v>
      </c>
      <c r="L38" s="161">
        <f t="shared" si="14"/>
        <v>119319947.01000823</v>
      </c>
      <c r="M38" s="161">
        <f t="shared" si="15"/>
        <v>8008065.6642155563</v>
      </c>
      <c r="N38" s="161">
        <f t="shared" si="15"/>
        <v>92468546.710820168</v>
      </c>
      <c r="O38" s="161">
        <f t="shared" si="16"/>
        <v>132503096.53620011</v>
      </c>
      <c r="P38" s="143">
        <f t="shared" ref="P38:P42" si="17">SUM(D38:O38)</f>
        <v>36493709197.340446</v>
      </c>
    </row>
    <row r="39" spans="2:16" ht="18" customHeight="1" x14ac:dyDescent="0.3">
      <c r="B39" s="378"/>
      <c r="C39" s="144" t="s">
        <v>5</v>
      </c>
      <c r="D39" s="159">
        <f t="shared" si="7"/>
        <v>27733773833.321754</v>
      </c>
      <c r="E39" s="160">
        <f t="shared" si="8"/>
        <v>31699966453.173096</v>
      </c>
      <c r="F39" s="160">
        <f t="shared" si="9"/>
        <v>35353648075.918938</v>
      </c>
      <c r="G39" s="161">
        <f t="shared" si="9"/>
        <v>35035773343.414978</v>
      </c>
      <c r="H39" s="161">
        <f t="shared" si="10"/>
        <v>31012254269.363041</v>
      </c>
      <c r="I39" s="161">
        <f t="shared" si="11"/>
        <v>30886924250.879505</v>
      </c>
      <c r="J39" s="161">
        <f t="shared" si="12"/>
        <v>52376908380.976799</v>
      </c>
      <c r="K39" s="161">
        <f t="shared" si="13"/>
        <v>45930131928.199295</v>
      </c>
      <c r="L39" s="161">
        <f t="shared" si="14"/>
        <v>46755903201.338356</v>
      </c>
      <c r="M39" s="161">
        <f t="shared" si="15"/>
        <v>46681220621.7099</v>
      </c>
      <c r="N39" s="161">
        <f t="shared" si="15"/>
        <v>46260281671.196503</v>
      </c>
      <c r="O39" s="161">
        <f t="shared" si="16"/>
        <v>45502233776.111824</v>
      </c>
      <c r="P39" s="143">
        <f t="shared" si="17"/>
        <v>475229019805.604</v>
      </c>
    </row>
    <row r="40" spans="2:16" ht="18" customHeight="1" x14ac:dyDescent="0.3">
      <c r="B40" s="378"/>
      <c r="C40" s="144" t="s">
        <v>6</v>
      </c>
      <c r="D40" s="159">
        <f t="shared" si="7"/>
        <v>641514359.27215075</v>
      </c>
      <c r="E40" s="160">
        <f t="shared" si="8"/>
        <v>812965802.78513515</v>
      </c>
      <c r="F40" s="160">
        <f t="shared" si="9"/>
        <v>742485138.64354694</v>
      </c>
      <c r="G40" s="161">
        <f t="shared" si="9"/>
        <v>787711102.77600265</v>
      </c>
      <c r="H40" s="161">
        <f t="shared" si="10"/>
        <v>674244956.88155997</v>
      </c>
      <c r="I40" s="161">
        <f t="shared" si="11"/>
        <v>499282321.40611172</v>
      </c>
      <c r="J40" s="161">
        <f t="shared" si="12"/>
        <v>329962277.08735937</v>
      </c>
      <c r="K40" s="161">
        <f t="shared" si="13"/>
        <v>581232363.93026948</v>
      </c>
      <c r="L40" s="161">
        <f t="shared" si="14"/>
        <v>610882754.03860426</v>
      </c>
      <c r="M40" s="161">
        <f t="shared" si="15"/>
        <v>438620791.55961382</v>
      </c>
      <c r="N40" s="161">
        <f t="shared" si="15"/>
        <v>561617835.41465938</v>
      </c>
      <c r="O40" s="161">
        <f t="shared" si="16"/>
        <v>542140704.56138933</v>
      </c>
      <c r="P40" s="143">
        <f t="shared" si="17"/>
        <v>7222660408.3564024</v>
      </c>
    </row>
    <row r="41" spans="2:16" ht="18" customHeight="1" x14ac:dyDescent="0.3">
      <c r="B41" s="378"/>
      <c r="C41" s="145" t="s">
        <v>2</v>
      </c>
      <c r="D41" s="159">
        <f t="shared" si="7"/>
        <v>0</v>
      </c>
      <c r="E41" s="160">
        <f t="shared" si="8"/>
        <v>0</v>
      </c>
      <c r="F41" s="160">
        <f t="shared" si="9"/>
        <v>0</v>
      </c>
      <c r="G41" s="161">
        <f t="shared" si="9"/>
        <v>0</v>
      </c>
      <c r="H41" s="161">
        <f t="shared" si="10"/>
        <v>0</v>
      </c>
      <c r="I41" s="161">
        <f t="shared" si="11"/>
        <v>0</v>
      </c>
      <c r="J41" s="161">
        <f t="shared" si="12"/>
        <v>0</v>
      </c>
      <c r="K41" s="161">
        <f t="shared" si="13"/>
        <v>0</v>
      </c>
      <c r="L41" s="161">
        <f t="shared" si="14"/>
        <v>0</v>
      </c>
      <c r="M41" s="161">
        <f t="shared" si="15"/>
        <v>69176.729138728449</v>
      </c>
      <c r="N41" s="161">
        <f t="shared" si="15"/>
        <v>657745.59066199197</v>
      </c>
      <c r="O41" s="161">
        <f t="shared" si="16"/>
        <v>607929.61151086236</v>
      </c>
      <c r="P41" s="143">
        <f t="shared" si="17"/>
        <v>1334851.9313115827</v>
      </c>
    </row>
    <row r="42" spans="2:16" ht="18" customHeight="1" thickBot="1" x14ac:dyDescent="0.35">
      <c r="B42" s="379"/>
      <c r="C42" s="146" t="s">
        <v>7</v>
      </c>
      <c r="D42" s="162">
        <f t="shared" si="7"/>
        <v>0</v>
      </c>
      <c r="E42" s="163">
        <f t="shared" si="8"/>
        <v>0</v>
      </c>
      <c r="F42" s="163">
        <f t="shared" si="9"/>
        <v>0</v>
      </c>
      <c r="G42" s="164">
        <f t="shared" si="9"/>
        <v>0</v>
      </c>
      <c r="H42" s="164">
        <f t="shared" si="10"/>
        <v>0</v>
      </c>
      <c r="I42" s="164">
        <f t="shared" si="11"/>
        <v>0</v>
      </c>
      <c r="J42" s="164">
        <f t="shared" si="12"/>
        <v>12731596856.019226</v>
      </c>
      <c r="K42" s="164">
        <f t="shared" si="13"/>
        <v>11872853882.680227</v>
      </c>
      <c r="L42" s="164">
        <f t="shared" si="14"/>
        <v>5497910531.2834816</v>
      </c>
      <c r="M42" s="164">
        <f t="shared" si="15"/>
        <v>5661173240.0544901</v>
      </c>
      <c r="N42" s="164">
        <f t="shared" si="15"/>
        <v>5543765727.7429676</v>
      </c>
      <c r="O42" s="164">
        <f t="shared" si="16"/>
        <v>7350262709.5053654</v>
      </c>
      <c r="P42" s="147">
        <f t="shared" si="17"/>
        <v>48657562947.285759</v>
      </c>
    </row>
    <row r="43" spans="2:16" ht="6" customHeight="1" thickBot="1" x14ac:dyDescent="0.35">
      <c r="C43" s="133"/>
      <c r="D43" s="148"/>
      <c r="E43" s="148"/>
      <c r="F43" s="148"/>
      <c r="G43" s="149"/>
      <c r="H43" s="149"/>
      <c r="I43" s="149"/>
      <c r="J43" s="149"/>
      <c r="K43" s="149"/>
      <c r="L43" s="149"/>
      <c r="M43" s="149"/>
      <c r="N43" s="149"/>
      <c r="O43" s="149"/>
      <c r="P43" s="148"/>
    </row>
    <row r="44" spans="2:16" ht="18" customHeight="1" thickBot="1" x14ac:dyDescent="0.35">
      <c r="C44" s="150" t="s">
        <v>9</v>
      </c>
      <c r="D44" s="151">
        <f>SUM(D37:D42)</f>
        <v>29686953518.192989</v>
      </c>
      <c r="E44" s="152">
        <f t="shared" ref="E44:O44" si="18">SUM(E37:E42)</f>
        <v>38631017344.756561</v>
      </c>
      <c r="F44" s="152">
        <f t="shared" si="18"/>
        <v>47826317037.559303</v>
      </c>
      <c r="G44" s="153">
        <f t="shared" si="18"/>
        <v>46495517071.083855</v>
      </c>
      <c r="H44" s="153">
        <f t="shared" si="18"/>
        <v>38698793790.747116</v>
      </c>
      <c r="I44" s="153">
        <f t="shared" si="18"/>
        <v>33807770061.57655</v>
      </c>
      <c r="J44" s="153">
        <f t="shared" si="18"/>
        <v>67245282130.060928</v>
      </c>
      <c r="K44" s="153">
        <f t="shared" si="18"/>
        <v>58697795450.001892</v>
      </c>
      <c r="L44" s="153">
        <f t="shared" si="18"/>
        <v>53151284971.252029</v>
      </c>
      <c r="M44" s="153">
        <f t="shared" si="18"/>
        <v>52833193012.551971</v>
      </c>
      <c r="N44" s="153">
        <f t="shared" si="18"/>
        <v>52559370922.260399</v>
      </c>
      <c r="O44" s="153">
        <f t="shared" si="18"/>
        <v>53900673489.354286</v>
      </c>
      <c r="P44" s="154">
        <f>SUM(P37:P42)</f>
        <v>573533968799.39795</v>
      </c>
    </row>
    <row r="45" spans="2:16" ht="13.5" thickBot="1" x14ac:dyDescent="0.35">
      <c r="C45" s="133"/>
      <c r="D45" s="155"/>
      <c r="E45" s="155"/>
      <c r="F45" s="155"/>
      <c r="G45" s="149"/>
      <c r="H45" s="149"/>
      <c r="I45" s="149"/>
      <c r="J45" s="149"/>
      <c r="K45" s="149"/>
      <c r="L45" s="149"/>
      <c r="M45" s="149"/>
      <c r="N45" s="149"/>
      <c r="O45" s="149"/>
      <c r="P45" s="155"/>
    </row>
    <row r="46" spans="2:16" x14ac:dyDescent="0.3">
      <c r="B46" s="377" t="s">
        <v>41</v>
      </c>
      <c r="C46" s="380" t="s">
        <v>1</v>
      </c>
      <c r="D46" s="382" t="s">
        <v>42</v>
      </c>
      <c r="E46" s="383"/>
      <c r="F46" s="383"/>
      <c r="G46" s="383"/>
      <c r="H46" s="383"/>
      <c r="I46" s="383"/>
      <c r="J46" s="383"/>
      <c r="K46" s="383"/>
      <c r="L46" s="383"/>
      <c r="M46" s="383"/>
      <c r="N46" s="383"/>
      <c r="O46" s="384"/>
      <c r="P46" s="132" t="s">
        <v>16</v>
      </c>
    </row>
    <row r="47" spans="2:16" ht="13.5" thickBot="1" x14ac:dyDescent="0.35">
      <c r="B47" s="378"/>
      <c r="C47" s="381"/>
      <c r="D47" s="134" t="s">
        <v>26</v>
      </c>
      <c r="E47" s="135" t="s">
        <v>27</v>
      </c>
      <c r="F47" s="135" t="s">
        <v>28</v>
      </c>
      <c r="G47" s="136" t="s">
        <v>22</v>
      </c>
      <c r="H47" s="136" t="s">
        <v>23</v>
      </c>
      <c r="I47" s="136" t="s">
        <v>24</v>
      </c>
      <c r="J47" s="136" t="s">
        <v>25</v>
      </c>
      <c r="K47" s="136" t="s">
        <v>29</v>
      </c>
      <c r="L47" s="136" t="s">
        <v>30</v>
      </c>
      <c r="M47" s="136" t="s">
        <v>31</v>
      </c>
      <c r="N47" s="136" t="s">
        <v>32</v>
      </c>
      <c r="O47" s="137" t="s">
        <v>33</v>
      </c>
      <c r="P47" s="138" t="s">
        <v>17</v>
      </c>
    </row>
    <row r="48" spans="2:16" ht="18" customHeight="1" x14ac:dyDescent="0.3">
      <c r="B48" s="378"/>
      <c r="C48" s="139" t="s">
        <v>43</v>
      </c>
      <c r="D48" s="156">
        <f t="shared" ref="D48:O48" si="19">SUM(D38+D39+D40+D41+D42)</f>
        <v>29502055756.314812</v>
      </c>
      <c r="E48" s="157">
        <f t="shared" si="19"/>
        <v>38266485005.341873</v>
      </c>
      <c r="F48" s="157">
        <f t="shared" si="19"/>
        <v>46973459691.324821</v>
      </c>
      <c r="G48" s="158">
        <f t="shared" si="19"/>
        <v>45073640084.396141</v>
      </c>
      <c r="H48" s="158">
        <f t="shared" si="19"/>
        <v>37673297162.273346</v>
      </c>
      <c r="I48" s="158">
        <f t="shared" si="19"/>
        <v>33266433126.620838</v>
      </c>
      <c r="J48" s="158">
        <f t="shared" si="19"/>
        <v>66636521524.041122</v>
      </c>
      <c r="K48" s="158">
        <f t="shared" si="19"/>
        <v>58452746787.835236</v>
      </c>
      <c r="L48" s="158">
        <f t="shared" si="19"/>
        <v>52984016433.670456</v>
      </c>
      <c r="M48" s="158">
        <f t="shared" si="19"/>
        <v>52789091895.717361</v>
      </c>
      <c r="N48" s="158">
        <f t="shared" si="19"/>
        <v>52458791526.655609</v>
      </c>
      <c r="O48" s="158">
        <f t="shared" si="19"/>
        <v>53527748216.326286</v>
      </c>
      <c r="P48" s="140">
        <f>SUM(D48:O48)</f>
        <v>567604287210.51794</v>
      </c>
    </row>
    <row r="49" spans="2:18" ht="18" customHeight="1" thickBot="1" x14ac:dyDescent="0.35">
      <c r="B49" s="379"/>
      <c r="C49" s="165" t="s">
        <v>44</v>
      </c>
      <c r="D49" s="162">
        <f t="shared" ref="D49:O49" si="20">D37</f>
        <v>184897761.87817645</v>
      </c>
      <c r="E49" s="163">
        <f t="shared" si="20"/>
        <v>364532339.41468477</v>
      </c>
      <c r="F49" s="163">
        <f t="shared" si="20"/>
        <v>852857346.23447752</v>
      </c>
      <c r="G49" s="164">
        <f t="shared" si="20"/>
        <v>1421876986.6877141</v>
      </c>
      <c r="H49" s="164">
        <f t="shared" si="20"/>
        <v>1025496628.4737682</v>
      </c>
      <c r="I49" s="164">
        <f t="shared" si="20"/>
        <v>541336934.95571256</v>
      </c>
      <c r="J49" s="164">
        <f t="shared" si="20"/>
        <v>608760606.01980686</v>
      </c>
      <c r="K49" s="164">
        <f t="shared" si="20"/>
        <v>245048662.16665769</v>
      </c>
      <c r="L49" s="164">
        <f t="shared" si="20"/>
        <v>167268537.5815773</v>
      </c>
      <c r="M49" s="164">
        <f t="shared" si="20"/>
        <v>44101116.834610581</v>
      </c>
      <c r="N49" s="164">
        <f t="shared" si="20"/>
        <v>100579395.60478914</v>
      </c>
      <c r="O49" s="164">
        <f t="shared" si="20"/>
        <v>372925273.02800417</v>
      </c>
      <c r="P49" s="147">
        <f t="shared" ref="P49" si="21">SUM(D49:O49)</f>
        <v>5929681588.8799782</v>
      </c>
    </row>
    <row r="50" spans="2:18" ht="6" customHeight="1" thickBot="1" x14ac:dyDescent="0.35">
      <c r="C50" s="133"/>
      <c r="D50" s="148"/>
      <c r="E50" s="148"/>
      <c r="F50" s="148"/>
      <c r="G50" s="149"/>
      <c r="H50" s="149"/>
      <c r="I50" s="149"/>
      <c r="J50" s="149"/>
      <c r="K50" s="149"/>
      <c r="L50" s="149"/>
      <c r="M50" s="149"/>
      <c r="N50" s="149"/>
      <c r="O50" s="149"/>
      <c r="P50" s="148"/>
    </row>
    <row r="51" spans="2:18" ht="18" customHeight="1" thickBot="1" x14ac:dyDescent="0.35">
      <c r="C51" s="150" t="s">
        <v>9</v>
      </c>
      <c r="D51" s="151">
        <f t="shared" ref="D51:P51" si="22">SUM(D48:D49)</f>
        <v>29686953518.192989</v>
      </c>
      <c r="E51" s="152">
        <f t="shared" si="22"/>
        <v>38631017344.756561</v>
      </c>
      <c r="F51" s="152">
        <f t="shared" si="22"/>
        <v>47826317037.559296</v>
      </c>
      <c r="G51" s="153">
        <f t="shared" si="22"/>
        <v>46495517071.083855</v>
      </c>
      <c r="H51" s="153">
        <f t="shared" si="22"/>
        <v>38698793790.747116</v>
      </c>
      <c r="I51" s="153">
        <f t="shared" si="22"/>
        <v>33807770061.57655</v>
      </c>
      <c r="J51" s="153">
        <f t="shared" si="22"/>
        <v>67245282130.060928</v>
      </c>
      <c r="K51" s="153">
        <f t="shared" si="22"/>
        <v>58697795450.001892</v>
      </c>
      <c r="L51" s="153">
        <f t="shared" si="22"/>
        <v>53151284971.252029</v>
      </c>
      <c r="M51" s="153">
        <f t="shared" si="22"/>
        <v>52833193012.551971</v>
      </c>
      <c r="N51" s="153">
        <f t="shared" si="22"/>
        <v>52559370922.260399</v>
      </c>
      <c r="O51" s="153">
        <f t="shared" si="22"/>
        <v>53900673489.354294</v>
      </c>
      <c r="P51" s="154">
        <f t="shared" si="22"/>
        <v>573533968799.39795</v>
      </c>
    </row>
    <row r="52" spans="2:18" ht="13.5" thickBot="1" x14ac:dyDescent="0.35">
      <c r="C52" s="133"/>
      <c r="D52" s="155"/>
      <c r="E52" s="155"/>
      <c r="F52" s="155"/>
      <c r="G52" s="149"/>
      <c r="H52" s="149"/>
      <c r="I52" s="149"/>
      <c r="J52" s="149"/>
      <c r="K52" s="149"/>
      <c r="L52" s="149"/>
      <c r="M52" s="149"/>
      <c r="N52" s="149"/>
      <c r="O52" s="149"/>
      <c r="P52" s="155"/>
    </row>
    <row r="53" spans="2:18" x14ac:dyDescent="0.3">
      <c r="B53" s="388" t="s">
        <v>45</v>
      </c>
      <c r="C53" s="380" t="s">
        <v>1</v>
      </c>
      <c r="D53" s="382" t="s">
        <v>46</v>
      </c>
      <c r="E53" s="383"/>
      <c r="F53" s="383"/>
      <c r="G53" s="383"/>
      <c r="H53" s="383"/>
      <c r="I53" s="383"/>
      <c r="J53" s="383"/>
      <c r="K53" s="383"/>
      <c r="L53" s="383"/>
      <c r="M53" s="383"/>
      <c r="N53" s="383"/>
      <c r="O53" s="384"/>
      <c r="P53" s="132" t="s">
        <v>16</v>
      </c>
    </row>
    <row r="54" spans="2:18" ht="13.5" thickBot="1" x14ac:dyDescent="0.35">
      <c r="B54" s="389"/>
      <c r="C54" s="381"/>
      <c r="D54" s="134" t="s">
        <v>26</v>
      </c>
      <c r="E54" s="135" t="s">
        <v>27</v>
      </c>
      <c r="F54" s="135" t="s">
        <v>28</v>
      </c>
      <c r="G54" s="136" t="s">
        <v>22</v>
      </c>
      <c r="H54" s="136" t="s">
        <v>23</v>
      </c>
      <c r="I54" s="136" t="s">
        <v>24</v>
      </c>
      <c r="J54" s="136" t="s">
        <v>25</v>
      </c>
      <c r="K54" s="136" t="s">
        <v>29</v>
      </c>
      <c r="L54" s="136" t="s">
        <v>30</v>
      </c>
      <c r="M54" s="136" t="s">
        <v>31</v>
      </c>
      <c r="N54" s="136" t="s">
        <v>32</v>
      </c>
      <c r="O54" s="137" t="s">
        <v>33</v>
      </c>
      <c r="P54" s="138" t="s">
        <v>17</v>
      </c>
    </row>
    <row r="55" spans="2:18" ht="18" customHeight="1" x14ac:dyDescent="0.3">
      <c r="B55" s="389"/>
      <c r="C55" s="139" t="s">
        <v>43</v>
      </c>
      <c r="D55" s="236">
        <v>264999113.5</v>
      </c>
      <c r="E55" s="237">
        <v>260661984.00000003</v>
      </c>
      <c r="F55" s="237">
        <v>257005689.09999999</v>
      </c>
      <c r="G55" s="238">
        <v>304575570.40000004</v>
      </c>
      <c r="H55" s="238">
        <v>210634799.20000002</v>
      </c>
      <c r="I55" s="238">
        <v>227830218.90000001</v>
      </c>
      <c r="J55" s="238">
        <v>3061964391</v>
      </c>
      <c r="K55" s="238">
        <v>6379570593.8000002</v>
      </c>
      <c r="L55" s="238">
        <v>6794648808</v>
      </c>
      <c r="M55" s="238">
        <v>7264581003.6999998</v>
      </c>
      <c r="N55" s="238">
        <v>5916026735.0999994</v>
      </c>
      <c r="O55" s="238">
        <v>6477453396.000001</v>
      </c>
      <c r="P55" s="140">
        <f>SUM(D55:O55)</f>
        <v>37419952302.700005</v>
      </c>
      <c r="R55" s="141"/>
    </row>
    <row r="56" spans="2:18" ht="18" customHeight="1" thickBot="1" x14ac:dyDescent="0.35">
      <c r="B56" s="390"/>
      <c r="C56" s="165" t="s">
        <v>44</v>
      </c>
      <c r="D56" s="242">
        <v>0</v>
      </c>
      <c r="E56" s="243">
        <v>0</v>
      </c>
      <c r="F56" s="243">
        <v>0</v>
      </c>
      <c r="G56" s="244">
        <v>0</v>
      </c>
      <c r="H56" s="244">
        <v>0</v>
      </c>
      <c r="I56" s="244">
        <v>0</v>
      </c>
      <c r="J56" s="244">
        <v>0</v>
      </c>
      <c r="K56" s="244">
        <v>0</v>
      </c>
      <c r="L56" s="244">
        <v>0</v>
      </c>
      <c r="M56" s="244">
        <v>0</v>
      </c>
      <c r="N56" s="244">
        <v>0</v>
      </c>
      <c r="O56" s="244">
        <v>0</v>
      </c>
      <c r="P56" s="147">
        <f t="shared" ref="P56" si="23">SUM(D56:O56)</f>
        <v>0</v>
      </c>
    </row>
    <row r="57" spans="2:18" ht="6" customHeight="1" thickBot="1" x14ac:dyDescent="0.35">
      <c r="C57" s="133"/>
      <c r="D57" s="148"/>
      <c r="E57" s="148"/>
      <c r="F57" s="148"/>
      <c r="G57" s="149"/>
      <c r="H57" s="149"/>
      <c r="I57" s="149"/>
      <c r="J57" s="149"/>
      <c r="K57" s="149"/>
      <c r="L57" s="149"/>
      <c r="M57" s="149"/>
      <c r="N57" s="149"/>
      <c r="O57" s="149"/>
      <c r="P57" s="148"/>
    </row>
    <row r="58" spans="2:18" ht="18" customHeight="1" thickBot="1" x14ac:dyDescent="0.35">
      <c r="C58" s="150" t="s">
        <v>9</v>
      </c>
      <c r="D58" s="151">
        <f t="shared" ref="D58:P58" si="24">SUM(D55:D56)</f>
        <v>264999113.5</v>
      </c>
      <c r="E58" s="152">
        <f t="shared" si="24"/>
        <v>260661984.00000003</v>
      </c>
      <c r="F58" s="152">
        <f t="shared" si="24"/>
        <v>257005689.09999999</v>
      </c>
      <c r="G58" s="153">
        <f t="shared" si="24"/>
        <v>304575570.40000004</v>
      </c>
      <c r="H58" s="153">
        <f t="shared" si="24"/>
        <v>210634799.20000002</v>
      </c>
      <c r="I58" s="153">
        <f t="shared" si="24"/>
        <v>227830218.90000001</v>
      </c>
      <c r="J58" s="153">
        <f t="shared" si="24"/>
        <v>3061964391</v>
      </c>
      <c r="K58" s="153">
        <f t="shared" si="24"/>
        <v>6379570593.8000002</v>
      </c>
      <c r="L58" s="153">
        <f t="shared" si="24"/>
        <v>6794648808</v>
      </c>
      <c r="M58" s="153">
        <f t="shared" si="24"/>
        <v>7264581003.6999998</v>
      </c>
      <c r="N58" s="153">
        <f t="shared" si="24"/>
        <v>5916026735.0999994</v>
      </c>
      <c r="O58" s="153">
        <f t="shared" si="24"/>
        <v>6477453396.000001</v>
      </c>
      <c r="P58" s="154">
        <f t="shared" si="24"/>
        <v>37419952302.700005</v>
      </c>
    </row>
    <row r="59" spans="2:18" ht="13.5" thickBot="1" x14ac:dyDescent="0.35">
      <c r="C59" s="133"/>
      <c r="D59" s="155"/>
      <c r="E59" s="155"/>
      <c r="F59" s="155"/>
      <c r="G59" s="149"/>
      <c r="H59" s="149"/>
      <c r="I59" s="149"/>
      <c r="J59" s="149"/>
      <c r="K59" s="149"/>
      <c r="L59" s="149"/>
      <c r="M59" s="149"/>
      <c r="N59" s="149"/>
      <c r="O59" s="149"/>
      <c r="P59" s="155"/>
    </row>
    <row r="60" spans="2:18" x14ac:dyDescent="0.3">
      <c r="B60" s="377" t="s">
        <v>47</v>
      </c>
      <c r="C60" s="380" t="s">
        <v>1</v>
      </c>
      <c r="D60" s="382" t="s">
        <v>48</v>
      </c>
      <c r="E60" s="383"/>
      <c r="F60" s="383"/>
      <c r="G60" s="383"/>
      <c r="H60" s="383"/>
      <c r="I60" s="383"/>
      <c r="J60" s="383"/>
      <c r="K60" s="383"/>
      <c r="L60" s="383"/>
      <c r="M60" s="383"/>
      <c r="N60" s="383"/>
      <c r="O60" s="384"/>
      <c r="P60" s="132" t="s">
        <v>16</v>
      </c>
    </row>
    <row r="61" spans="2:18" ht="13.5" thickBot="1" x14ac:dyDescent="0.35">
      <c r="B61" s="378"/>
      <c r="C61" s="381"/>
      <c r="D61" s="134" t="s">
        <v>26</v>
      </c>
      <c r="E61" s="135" t="s">
        <v>27</v>
      </c>
      <c r="F61" s="135" t="s">
        <v>28</v>
      </c>
      <c r="G61" s="136" t="s">
        <v>22</v>
      </c>
      <c r="H61" s="136" t="s">
        <v>23</v>
      </c>
      <c r="I61" s="136" t="s">
        <v>24</v>
      </c>
      <c r="J61" s="136" t="s">
        <v>25</v>
      </c>
      <c r="K61" s="136" t="s">
        <v>29</v>
      </c>
      <c r="L61" s="136" t="s">
        <v>30</v>
      </c>
      <c r="M61" s="136" t="s">
        <v>31</v>
      </c>
      <c r="N61" s="136" t="s">
        <v>32</v>
      </c>
      <c r="O61" s="137" t="s">
        <v>33</v>
      </c>
      <c r="P61" s="138" t="s">
        <v>17</v>
      </c>
    </row>
    <row r="62" spans="2:18" ht="18" customHeight="1" x14ac:dyDescent="0.3">
      <c r="B62" s="378"/>
      <c r="C62" s="139" t="s">
        <v>43</v>
      </c>
      <c r="D62" s="156">
        <f t="shared" ref="D62:O63" si="25">D48-D55</f>
        <v>29237056642.814812</v>
      </c>
      <c r="E62" s="157">
        <f t="shared" si="25"/>
        <v>38005823021.341873</v>
      </c>
      <c r="F62" s="157">
        <f t="shared" si="25"/>
        <v>46716454002.224823</v>
      </c>
      <c r="G62" s="158">
        <f t="shared" si="25"/>
        <v>44769064513.99614</v>
      </c>
      <c r="H62" s="158">
        <f t="shared" si="25"/>
        <v>37462662363.073349</v>
      </c>
      <c r="I62" s="158">
        <f t="shared" si="25"/>
        <v>33038602907.720837</v>
      </c>
      <c r="J62" s="158">
        <f t="shared" si="25"/>
        <v>63574557133.041122</v>
      </c>
      <c r="K62" s="158">
        <f t="shared" si="25"/>
        <v>52073176194.035233</v>
      </c>
      <c r="L62" s="158">
        <f t="shared" si="25"/>
        <v>46189367625.670456</v>
      </c>
      <c r="M62" s="158">
        <f t="shared" si="25"/>
        <v>45524510892.017365</v>
      </c>
      <c r="N62" s="158">
        <f t="shared" si="25"/>
        <v>46542764791.555611</v>
      </c>
      <c r="O62" s="158">
        <f t="shared" si="25"/>
        <v>47050294820.326286</v>
      </c>
      <c r="P62" s="140">
        <f>SUM(D62:O62)</f>
        <v>530184334907.81793</v>
      </c>
    </row>
    <row r="63" spans="2:18" ht="18" customHeight="1" thickBot="1" x14ac:dyDescent="0.35">
      <c r="B63" s="379"/>
      <c r="C63" s="165" t="s">
        <v>44</v>
      </c>
      <c r="D63" s="162">
        <f t="shared" si="25"/>
        <v>184897761.87817645</v>
      </c>
      <c r="E63" s="163">
        <f t="shared" si="25"/>
        <v>364532339.41468477</v>
      </c>
      <c r="F63" s="163">
        <f t="shared" si="25"/>
        <v>852857346.23447752</v>
      </c>
      <c r="G63" s="164">
        <f t="shared" si="25"/>
        <v>1421876986.6877141</v>
      </c>
      <c r="H63" s="164">
        <f t="shared" si="25"/>
        <v>1025496628.4737682</v>
      </c>
      <c r="I63" s="164">
        <f t="shared" si="25"/>
        <v>541336934.95571256</v>
      </c>
      <c r="J63" s="164">
        <f t="shared" si="25"/>
        <v>608760606.01980686</v>
      </c>
      <c r="K63" s="164">
        <f t="shared" si="25"/>
        <v>245048662.16665769</v>
      </c>
      <c r="L63" s="164">
        <f t="shared" si="25"/>
        <v>167268537.5815773</v>
      </c>
      <c r="M63" s="164">
        <f t="shared" si="25"/>
        <v>44101116.834610581</v>
      </c>
      <c r="N63" s="164">
        <f t="shared" si="25"/>
        <v>100579395.60478914</v>
      </c>
      <c r="O63" s="164">
        <f t="shared" si="25"/>
        <v>372925273.02800417</v>
      </c>
      <c r="P63" s="147">
        <f t="shared" ref="P63" si="26">SUM(D63:O63)</f>
        <v>5929681588.8799782</v>
      </c>
    </row>
    <row r="64" spans="2:18" ht="6" customHeight="1" thickBot="1" x14ac:dyDescent="0.35">
      <c r="C64" s="133"/>
      <c r="D64" s="148"/>
      <c r="E64" s="148"/>
      <c r="F64" s="148"/>
      <c r="G64" s="149"/>
      <c r="H64" s="149"/>
      <c r="I64" s="149"/>
      <c r="J64" s="149"/>
      <c r="K64" s="149"/>
      <c r="L64" s="149"/>
      <c r="M64" s="149"/>
      <c r="N64" s="149"/>
      <c r="O64" s="149"/>
      <c r="P64" s="148"/>
    </row>
    <row r="65" spans="2:18" ht="18" customHeight="1" thickBot="1" x14ac:dyDescent="0.35">
      <c r="C65" s="150" t="s">
        <v>9</v>
      </c>
      <c r="D65" s="151">
        <f t="shared" ref="D65:P65" si="27">SUM(D62:D63)</f>
        <v>29421954404.692989</v>
      </c>
      <c r="E65" s="152">
        <f t="shared" si="27"/>
        <v>38370355360.756561</v>
      </c>
      <c r="F65" s="152">
        <f t="shared" si="27"/>
        <v>47569311348.459297</v>
      </c>
      <c r="G65" s="153">
        <f t="shared" si="27"/>
        <v>46190941500.683853</v>
      </c>
      <c r="H65" s="153">
        <f t="shared" si="27"/>
        <v>38488158991.547119</v>
      </c>
      <c r="I65" s="153">
        <f t="shared" si="27"/>
        <v>33579939842.676548</v>
      </c>
      <c r="J65" s="153">
        <f t="shared" si="27"/>
        <v>64183317739.060928</v>
      </c>
      <c r="K65" s="153">
        <f t="shared" si="27"/>
        <v>52318224856.201889</v>
      </c>
      <c r="L65" s="153">
        <f t="shared" si="27"/>
        <v>46356636163.252029</v>
      </c>
      <c r="M65" s="153">
        <f t="shared" si="27"/>
        <v>45568612008.851974</v>
      </c>
      <c r="N65" s="153">
        <f t="shared" si="27"/>
        <v>46643344187.1604</v>
      </c>
      <c r="O65" s="153">
        <f t="shared" si="27"/>
        <v>47423220093.354294</v>
      </c>
      <c r="P65" s="154">
        <f t="shared" si="27"/>
        <v>536114016496.69794</v>
      </c>
    </row>
    <row r="66" spans="2:18" ht="13.5" thickBot="1" x14ac:dyDescent="0.35">
      <c r="C66" s="133"/>
      <c r="D66" s="155"/>
      <c r="E66" s="155"/>
      <c r="F66" s="155"/>
      <c r="G66" s="149"/>
      <c r="H66" s="149"/>
      <c r="I66" s="149"/>
      <c r="J66" s="149"/>
      <c r="K66" s="149"/>
      <c r="L66" s="149"/>
      <c r="M66" s="149"/>
      <c r="N66" s="149"/>
      <c r="O66" s="149"/>
      <c r="P66" s="155"/>
    </row>
    <row r="67" spans="2:18" ht="18" customHeight="1" x14ac:dyDescent="0.3">
      <c r="B67" s="391" t="s">
        <v>49</v>
      </c>
      <c r="C67" s="166" t="s">
        <v>50</v>
      </c>
      <c r="D67" s="167">
        <v>4.4400000000000002E-2</v>
      </c>
      <c r="E67" s="168" t="s">
        <v>44</v>
      </c>
      <c r="F67" s="169">
        <f>D67*0.2</f>
        <v>8.8800000000000007E-3</v>
      </c>
    </row>
    <row r="68" spans="2:18" ht="18" customHeight="1" x14ac:dyDescent="0.3">
      <c r="B68" s="392"/>
      <c r="C68" s="170" t="s">
        <v>51</v>
      </c>
      <c r="D68" s="171">
        <f>D67*0.9</f>
        <v>3.9960000000000002E-2</v>
      </c>
      <c r="E68" s="172" t="s">
        <v>52</v>
      </c>
      <c r="F68" s="173">
        <f>F67*0.9</f>
        <v>7.9920000000000008E-3</v>
      </c>
      <c r="H68" s="131" t="s">
        <v>8</v>
      </c>
    </row>
    <row r="69" spans="2:18" ht="18" customHeight="1" x14ac:dyDescent="0.3">
      <c r="B69" s="392"/>
      <c r="C69" s="170" t="s">
        <v>53</v>
      </c>
      <c r="D69" s="174">
        <v>0.17364590854724618</v>
      </c>
      <c r="E69" s="175" t="s">
        <v>53</v>
      </c>
      <c r="F69" s="176">
        <v>1.7367722804703347E-4</v>
      </c>
      <c r="G69" s="177" t="s">
        <v>54</v>
      </c>
      <c r="K69" s="131" t="s">
        <v>8</v>
      </c>
      <c r="R69" s="141"/>
    </row>
    <row r="70" spans="2:18" ht="18" customHeight="1" thickBot="1" x14ac:dyDescent="0.35">
      <c r="B70" s="393"/>
      <c r="C70" s="178" t="s">
        <v>55</v>
      </c>
      <c r="D70" s="179">
        <f>SUM(D67*(1-D69))+(D68*D69)</f>
        <v>4.3629012166050231E-2</v>
      </c>
      <c r="E70" s="180" t="s">
        <v>55</v>
      </c>
      <c r="F70" s="181">
        <f>SUM(F67*(1-F69))+(F68*F69)</f>
        <v>8.8798457746214945E-3</v>
      </c>
    </row>
    <row r="71" spans="2:18" ht="13.5" thickBot="1" x14ac:dyDescent="0.35"/>
    <row r="72" spans="2:18" x14ac:dyDescent="0.3">
      <c r="B72" s="377" t="s">
        <v>56</v>
      </c>
      <c r="C72" s="380" t="s">
        <v>1</v>
      </c>
      <c r="D72" s="382" t="s">
        <v>57</v>
      </c>
      <c r="E72" s="383"/>
      <c r="F72" s="383"/>
      <c r="G72" s="383"/>
      <c r="H72" s="383"/>
      <c r="I72" s="383"/>
      <c r="J72" s="383"/>
      <c r="K72" s="383"/>
      <c r="L72" s="383"/>
      <c r="M72" s="383"/>
      <c r="N72" s="383"/>
      <c r="O72" s="384"/>
      <c r="P72" s="132" t="s">
        <v>16</v>
      </c>
    </row>
    <row r="73" spans="2:18" ht="13.5" thickBot="1" x14ac:dyDescent="0.35">
      <c r="B73" s="378"/>
      <c r="C73" s="381"/>
      <c r="D73" s="134" t="s">
        <v>26</v>
      </c>
      <c r="E73" s="135" t="s">
        <v>27</v>
      </c>
      <c r="F73" s="135" t="s">
        <v>28</v>
      </c>
      <c r="G73" s="136" t="s">
        <v>22</v>
      </c>
      <c r="H73" s="136" t="s">
        <v>23</v>
      </c>
      <c r="I73" s="136" t="s">
        <v>24</v>
      </c>
      <c r="J73" s="136" t="s">
        <v>25</v>
      </c>
      <c r="K73" s="136" t="s">
        <v>29</v>
      </c>
      <c r="L73" s="136" t="s">
        <v>30</v>
      </c>
      <c r="M73" s="136" t="s">
        <v>31</v>
      </c>
      <c r="N73" s="136" t="s">
        <v>32</v>
      </c>
      <c r="O73" s="137" t="s">
        <v>33</v>
      </c>
      <c r="P73" s="138" t="s">
        <v>17</v>
      </c>
    </row>
    <row r="74" spans="2:18" ht="18" customHeight="1" x14ac:dyDescent="0.3">
      <c r="B74" s="378"/>
      <c r="C74" s="139" t="s">
        <v>43</v>
      </c>
      <c r="D74" s="156">
        <f t="shared" ref="D74:O74" si="28">(D62*$D$70)/100</f>
        <v>12755838.99968867</v>
      </c>
      <c r="E74" s="156">
        <f t="shared" si="28"/>
        <v>16581565.149788765</v>
      </c>
      <c r="F74" s="156">
        <f t="shared" si="28"/>
        <v>20381927.400177926</v>
      </c>
      <c r="G74" s="156">
        <f t="shared" si="28"/>
        <v>19532300.603438254</v>
      </c>
      <c r="H74" s="156">
        <f t="shared" si="28"/>
        <v>16344589.520111592</v>
      </c>
      <c r="I74" s="156">
        <f t="shared" si="28"/>
        <v>14414416.082102548</v>
      </c>
      <c r="J74" s="156">
        <f t="shared" si="28"/>
        <v>27736951.266087066</v>
      </c>
      <c r="K74" s="156">
        <f t="shared" si="28"/>
        <v>22719012.376944404</v>
      </c>
      <c r="L74" s="156">
        <f t="shared" si="28"/>
        <v>20151964.820825428</v>
      </c>
      <c r="M74" s="156">
        <f t="shared" si="28"/>
        <v>19861894.395613119</v>
      </c>
      <c r="N74" s="156">
        <f t="shared" si="28"/>
        <v>20306148.51332394</v>
      </c>
      <c r="O74" s="156">
        <f t="shared" si="28"/>
        <v>20527578.851322658</v>
      </c>
      <c r="P74" s="140">
        <f>SUM(D74:O74)</f>
        <v>231314187.97942439</v>
      </c>
    </row>
    <row r="75" spans="2:18" ht="18" customHeight="1" thickBot="1" x14ac:dyDescent="0.35">
      <c r="B75" s="379"/>
      <c r="C75" s="165" t="s">
        <v>44</v>
      </c>
      <c r="D75" s="162">
        <f t="shared" ref="D75:O75" si="29">(D63*$F$70)/100</f>
        <v>16418.636095508962</v>
      </c>
      <c r="E75" s="162">
        <f t="shared" si="29"/>
        <v>32369.909538643769</v>
      </c>
      <c r="F75" s="162">
        <f t="shared" si="29"/>
        <v>75732.417023151269</v>
      </c>
      <c r="G75" s="162">
        <f t="shared" si="29"/>
        <v>126260.48352270441</v>
      </c>
      <c r="H75" s="162">
        <f t="shared" si="29"/>
        <v>91062.519032413795</v>
      </c>
      <c r="I75" s="162">
        <f t="shared" si="29"/>
        <v>48069.884945130347</v>
      </c>
      <c r="J75" s="162">
        <f t="shared" si="29"/>
        <v>54057.002951210023</v>
      </c>
      <c r="K75" s="162">
        <f t="shared" si="29"/>
        <v>21759.943273172452</v>
      </c>
      <c r="L75" s="162">
        <f t="shared" si="29"/>
        <v>14853.188166708858</v>
      </c>
      <c r="M75" s="162">
        <f t="shared" si="29"/>
        <v>3916.1111597990566</v>
      </c>
      <c r="N75" s="162">
        <f t="shared" si="29"/>
        <v>8931.2952107517049</v>
      </c>
      <c r="O75" s="162">
        <f t="shared" si="29"/>
        <v>33115.189099472904</v>
      </c>
      <c r="P75" s="147">
        <f t="shared" ref="P75" si="30">SUM(D75:O75)</f>
        <v>526546.5800186675</v>
      </c>
    </row>
    <row r="76" spans="2:18" ht="6" customHeight="1" thickBot="1" x14ac:dyDescent="0.35">
      <c r="C76" s="133"/>
      <c r="D76" s="148"/>
      <c r="E76" s="148"/>
      <c r="F76" s="148"/>
      <c r="G76" s="149"/>
      <c r="H76" s="149"/>
      <c r="I76" s="149"/>
      <c r="J76" s="149"/>
      <c r="K76" s="149"/>
      <c r="L76" s="149"/>
      <c r="M76" s="149"/>
      <c r="N76" s="149"/>
      <c r="O76" s="149"/>
      <c r="P76" s="148"/>
    </row>
    <row r="77" spans="2:18" ht="18" customHeight="1" thickBot="1" x14ac:dyDescent="0.35">
      <c r="C77" s="150" t="s">
        <v>9</v>
      </c>
      <c r="D77" s="151">
        <f t="shared" ref="D77:P77" si="31">SUM(D74:D75)</f>
        <v>12772257.635784179</v>
      </c>
      <c r="E77" s="152">
        <f t="shared" si="31"/>
        <v>16613935.059327409</v>
      </c>
      <c r="F77" s="152">
        <f t="shared" si="31"/>
        <v>20457659.817201078</v>
      </c>
      <c r="G77" s="153">
        <f t="shared" si="31"/>
        <v>19658561.08696096</v>
      </c>
      <c r="H77" s="153">
        <f t="shared" si="31"/>
        <v>16435652.039144006</v>
      </c>
      <c r="I77" s="153">
        <f t="shared" si="31"/>
        <v>14462485.967047678</v>
      </c>
      <c r="J77" s="153">
        <f t="shared" si="31"/>
        <v>27791008.269038275</v>
      </c>
      <c r="K77" s="153">
        <f t="shared" si="31"/>
        <v>22740772.320217576</v>
      </c>
      <c r="L77" s="153">
        <f t="shared" si="31"/>
        <v>20166818.008992136</v>
      </c>
      <c r="M77" s="153">
        <f t="shared" si="31"/>
        <v>19865810.506772917</v>
      </c>
      <c r="N77" s="153">
        <f t="shared" si="31"/>
        <v>20315079.808534693</v>
      </c>
      <c r="O77" s="153">
        <f t="shared" si="31"/>
        <v>20560694.04042213</v>
      </c>
      <c r="P77" s="154">
        <f t="shared" si="31"/>
        <v>231840734.55944306</v>
      </c>
    </row>
    <row r="78" spans="2:18" ht="13.5" thickBot="1" x14ac:dyDescent="0.35"/>
    <row r="79" spans="2:18" x14ac:dyDescent="0.3">
      <c r="B79" s="388" t="s">
        <v>58</v>
      </c>
      <c r="C79" s="380" t="s">
        <v>1</v>
      </c>
      <c r="D79" s="382" t="s">
        <v>59</v>
      </c>
      <c r="E79" s="383"/>
      <c r="F79" s="383"/>
      <c r="G79" s="383"/>
      <c r="H79" s="383"/>
      <c r="I79" s="383"/>
      <c r="J79" s="383"/>
      <c r="K79" s="383"/>
      <c r="L79" s="383"/>
      <c r="M79" s="383"/>
      <c r="N79" s="383"/>
      <c r="O79" s="384"/>
      <c r="P79" s="132" t="s">
        <v>16</v>
      </c>
    </row>
    <row r="80" spans="2:18" ht="13.5" thickBot="1" x14ac:dyDescent="0.35">
      <c r="B80" s="389"/>
      <c r="C80" s="381"/>
      <c r="D80" s="134" t="s">
        <v>26</v>
      </c>
      <c r="E80" s="135" t="s">
        <v>27</v>
      </c>
      <c r="F80" s="135" t="s">
        <v>28</v>
      </c>
      <c r="G80" s="136" t="s">
        <v>22</v>
      </c>
      <c r="H80" s="136" t="s">
        <v>23</v>
      </c>
      <c r="I80" s="136" t="s">
        <v>24</v>
      </c>
      <c r="J80" s="136" t="s">
        <v>25</v>
      </c>
      <c r="K80" s="136" t="s">
        <v>29</v>
      </c>
      <c r="L80" s="136" t="s">
        <v>30</v>
      </c>
      <c r="M80" s="136" t="s">
        <v>31</v>
      </c>
      <c r="N80" s="136" t="s">
        <v>32</v>
      </c>
      <c r="O80" s="137" t="s">
        <v>33</v>
      </c>
      <c r="P80" s="138" t="s">
        <v>17</v>
      </c>
    </row>
    <row r="81" spans="2:18" ht="18" customHeight="1" thickBot="1" x14ac:dyDescent="0.35">
      <c r="B81" s="390"/>
      <c r="C81" s="182" t="s">
        <v>19</v>
      </c>
      <c r="D81" s="245">
        <v>6724974.7246469995</v>
      </c>
      <c r="E81" s="246">
        <v>6508040.0561100012</v>
      </c>
      <c r="F81" s="246">
        <v>6724974.7246469995</v>
      </c>
      <c r="G81" s="247">
        <v>7594980.8715739995</v>
      </c>
      <c r="H81" s="247">
        <v>6859982.7227119999</v>
      </c>
      <c r="I81" s="247">
        <v>7594980.8715739995</v>
      </c>
      <c r="J81" s="247">
        <v>616318.92477000004</v>
      </c>
      <c r="K81" s="247">
        <v>636862.88892900001</v>
      </c>
      <c r="L81" s="247">
        <v>616318.92477000004</v>
      </c>
      <c r="M81" s="247">
        <v>636675.08767400007</v>
      </c>
      <c r="N81" s="247">
        <v>636675.08767400007</v>
      </c>
      <c r="O81" s="247">
        <v>616137.18162000005</v>
      </c>
      <c r="P81" s="154">
        <f t="shared" ref="P81" si="32">SUM(D81:O81)</f>
        <v>45766922.066700995</v>
      </c>
      <c r="R81" s="141"/>
    </row>
    <row r="82" spans="2:18" ht="6" customHeight="1" thickBot="1" x14ac:dyDescent="0.35">
      <c r="C82" s="133"/>
      <c r="D82" s="148"/>
      <c r="E82" s="148"/>
      <c r="F82" s="148"/>
      <c r="G82" s="149"/>
      <c r="H82" s="149"/>
      <c r="I82" s="149"/>
      <c r="J82" s="149"/>
      <c r="K82" s="149"/>
      <c r="L82" s="149"/>
      <c r="M82" s="149"/>
      <c r="N82" s="149"/>
      <c r="O82" s="149"/>
      <c r="P82" s="148"/>
    </row>
    <row r="83" spans="2:18" ht="18" customHeight="1" thickBot="1" x14ac:dyDescent="0.35">
      <c r="C83" s="150" t="s">
        <v>9</v>
      </c>
      <c r="D83" s="151">
        <f t="shared" ref="D83:P83" si="33">SUM(D81:D81)</f>
        <v>6724974.7246469995</v>
      </c>
      <c r="E83" s="152">
        <f t="shared" si="33"/>
        <v>6508040.0561100012</v>
      </c>
      <c r="F83" s="152">
        <f t="shared" si="33"/>
        <v>6724974.7246469995</v>
      </c>
      <c r="G83" s="153">
        <f t="shared" si="33"/>
        <v>7594980.8715739995</v>
      </c>
      <c r="H83" s="153">
        <f t="shared" si="33"/>
        <v>6859982.7227119999</v>
      </c>
      <c r="I83" s="153">
        <f t="shared" si="33"/>
        <v>7594980.8715739995</v>
      </c>
      <c r="J83" s="153">
        <f t="shared" si="33"/>
        <v>616318.92477000004</v>
      </c>
      <c r="K83" s="153">
        <f t="shared" si="33"/>
        <v>636862.88892900001</v>
      </c>
      <c r="L83" s="153">
        <f t="shared" si="33"/>
        <v>616318.92477000004</v>
      </c>
      <c r="M83" s="153">
        <f t="shared" si="33"/>
        <v>636675.08767400007</v>
      </c>
      <c r="N83" s="153">
        <f t="shared" si="33"/>
        <v>636675.08767400007</v>
      </c>
      <c r="O83" s="153">
        <f t="shared" si="33"/>
        <v>616137.18162000005</v>
      </c>
      <c r="P83" s="154">
        <f t="shared" si="33"/>
        <v>45766922.066700995</v>
      </c>
    </row>
    <row r="84" spans="2:18" ht="13.5" thickBot="1" x14ac:dyDescent="0.35"/>
    <row r="85" spans="2:18" x14ac:dyDescent="0.3">
      <c r="B85" s="388" t="s">
        <v>60</v>
      </c>
      <c r="C85" s="380" t="s">
        <v>1</v>
      </c>
      <c r="D85" s="382" t="s">
        <v>61</v>
      </c>
      <c r="E85" s="383"/>
      <c r="F85" s="383"/>
      <c r="G85" s="383"/>
      <c r="H85" s="383"/>
      <c r="I85" s="383"/>
      <c r="J85" s="383"/>
      <c r="K85" s="383"/>
      <c r="L85" s="383"/>
      <c r="M85" s="383"/>
      <c r="N85" s="383"/>
      <c r="O85" s="384"/>
      <c r="P85" s="132" t="s">
        <v>16</v>
      </c>
    </row>
    <row r="86" spans="2:18" ht="13.5" thickBot="1" x14ac:dyDescent="0.35">
      <c r="B86" s="389"/>
      <c r="C86" s="381"/>
      <c r="D86" s="134" t="s">
        <v>26</v>
      </c>
      <c r="E86" s="135" t="s">
        <v>27</v>
      </c>
      <c r="F86" s="135" t="s">
        <v>28</v>
      </c>
      <c r="G86" s="136" t="s">
        <v>22</v>
      </c>
      <c r="H86" s="136" t="s">
        <v>23</v>
      </c>
      <c r="I86" s="136" t="s">
        <v>24</v>
      </c>
      <c r="J86" s="136" t="s">
        <v>25</v>
      </c>
      <c r="K86" s="136" t="s">
        <v>29</v>
      </c>
      <c r="L86" s="136" t="s">
        <v>30</v>
      </c>
      <c r="M86" s="136" t="s">
        <v>31</v>
      </c>
      <c r="N86" s="136" t="s">
        <v>32</v>
      </c>
      <c r="O86" s="137" t="s">
        <v>33</v>
      </c>
      <c r="P86" s="138" t="s">
        <v>17</v>
      </c>
    </row>
    <row r="87" spans="2:18" ht="18" customHeight="1" thickBot="1" x14ac:dyDescent="0.35">
      <c r="B87" s="390"/>
      <c r="C87" s="182" t="s">
        <v>62</v>
      </c>
      <c r="D87" s="245">
        <v>31924.10909813593</v>
      </c>
      <c r="E87" s="246">
        <v>31069.714422025281</v>
      </c>
      <c r="F87" s="246">
        <v>31186.323015251583</v>
      </c>
      <c r="G87" s="247">
        <v>36562.33559258168</v>
      </c>
      <c r="H87" s="247">
        <v>27421.712317008762</v>
      </c>
      <c r="I87" s="247">
        <v>29665.625296399921</v>
      </c>
      <c r="J87" s="247">
        <v>148879.03824951977</v>
      </c>
      <c r="K87" s="247">
        <v>296402.9165839075</v>
      </c>
      <c r="L87" s="247">
        <v>319518.27780362929</v>
      </c>
      <c r="M87" s="247">
        <v>333444.50047117227</v>
      </c>
      <c r="N87" s="247">
        <v>281533.05457025103</v>
      </c>
      <c r="O87" s="247">
        <v>308147.62342644797</v>
      </c>
      <c r="P87" s="154">
        <f t="shared" ref="P87" si="34">SUM(D87:O87)</f>
        <v>1875755.230846331</v>
      </c>
      <c r="R87" s="141"/>
    </row>
    <row r="88" spans="2:18" ht="6" customHeight="1" thickBot="1" x14ac:dyDescent="0.35">
      <c r="C88" s="133"/>
      <c r="D88" s="148"/>
      <c r="E88" s="148"/>
      <c r="F88" s="148"/>
      <c r="G88" s="149"/>
      <c r="H88" s="149"/>
      <c r="I88" s="149"/>
      <c r="J88" s="149"/>
      <c r="K88" s="149"/>
      <c r="L88" s="149"/>
      <c r="M88" s="149"/>
      <c r="N88" s="149"/>
      <c r="O88" s="149"/>
      <c r="P88" s="148"/>
    </row>
    <row r="89" spans="2:18" ht="18" customHeight="1" thickBot="1" x14ac:dyDescent="0.35">
      <c r="C89" s="150" t="s">
        <v>9</v>
      </c>
      <c r="D89" s="151">
        <f t="shared" ref="D89:P89" si="35">SUM(D87:D87)</f>
        <v>31924.10909813593</v>
      </c>
      <c r="E89" s="152">
        <f t="shared" si="35"/>
        <v>31069.714422025281</v>
      </c>
      <c r="F89" s="152">
        <f t="shared" si="35"/>
        <v>31186.323015251583</v>
      </c>
      <c r="G89" s="153">
        <f t="shared" si="35"/>
        <v>36562.33559258168</v>
      </c>
      <c r="H89" s="153">
        <f t="shared" si="35"/>
        <v>27421.712317008762</v>
      </c>
      <c r="I89" s="153">
        <f t="shared" si="35"/>
        <v>29665.625296399921</v>
      </c>
      <c r="J89" s="153">
        <f t="shared" si="35"/>
        <v>148879.03824951977</v>
      </c>
      <c r="K89" s="153">
        <f t="shared" si="35"/>
        <v>296402.9165839075</v>
      </c>
      <c r="L89" s="153">
        <f t="shared" si="35"/>
        <v>319518.27780362929</v>
      </c>
      <c r="M89" s="153">
        <f t="shared" si="35"/>
        <v>333444.50047117227</v>
      </c>
      <c r="N89" s="153">
        <f t="shared" si="35"/>
        <v>281533.05457025103</v>
      </c>
      <c r="O89" s="153">
        <f t="shared" si="35"/>
        <v>308147.62342644797</v>
      </c>
      <c r="P89" s="154">
        <f t="shared" si="35"/>
        <v>1875755.230846331</v>
      </c>
    </row>
    <row r="90" spans="2:18" ht="13.5" thickBot="1" x14ac:dyDescent="0.35"/>
    <row r="91" spans="2:18" x14ac:dyDescent="0.3">
      <c r="B91" s="377" t="s">
        <v>63</v>
      </c>
      <c r="C91" s="380" t="s">
        <v>1</v>
      </c>
      <c r="D91" s="382" t="s">
        <v>64</v>
      </c>
      <c r="E91" s="383"/>
      <c r="F91" s="383"/>
      <c r="G91" s="383"/>
      <c r="H91" s="383"/>
      <c r="I91" s="383"/>
      <c r="J91" s="383"/>
      <c r="K91" s="383"/>
      <c r="L91" s="383"/>
      <c r="M91" s="383"/>
      <c r="N91" s="383"/>
      <c r="O91" s="384"/>
      <c r="P91" s="132" t="s">
        <v>16</v>
      </c>
    </row>
    <row r="92" spans="2:18" ht="13.5" thickBot="1" x14ac:dyDescent="0.35">
      <c r="B92" s="378"/>
      <c r="C92" s="381"/>
      <c r="D92" s="134" t="s">
        <v>26</v>
      </c>
      <c r="E92" s="135" t="s">
        <v>27</v>
      </c>
      <c r="F92" s="135" t="s">
        <v>28</v>
      </c>
      <c r="G92" s="136" t="s">
        <v>22</v>
      </c>
      <c r="H92" s="136" t="s">
        <v>23</v>
      </c>
      <c r="I92" s="136" t="s">
        <v>24</v>
      </c>
      <c r="J92" s="136" t="s">
        <v>25</v>
      </c>
      <c r="K92" s="136" t="s">
        <v>29</v>
      </c>
      <c r="L92" s="136" t="s">
        <v>30</v>
      </c>
      <c r="M92" s="136" t="s">
        <v>31</v>
      </c>
      <c r="N92" s="136" t="s">
        <v>32</v>
      </c>
      <c r="O92" s="137" t="s">
        <v>33</v>
      </c>
      <c r="P92" s="138" t="s">
        <v>17</v>
      </c>
    </row>
    <row r="93" spans="2:18" ht="18" customHeight="1" x14ac:dyDescent="0.3">
      <c r="B93" s="378"/>
      <c r="C93" s="183" t="s">
        <v>65</v>
      </c>
      <c r="D93" s="184">
        <f t="shared" ref="D93:O93" si="36">D77</f>
        <v>12772257.635784179</v>
      </c>
      <c r="E93" s="185">
        <f t="shared" si="36"/>
        <v>16613935.059327409</v>
      </c>
      <c r="F93" s="185">
        <f t="shared" si="36"/>
        <v>20457659.817201078</v>
      </c>
      <c r="G93" s="185">
        <f t="shared" si="36"/>
        <v>19658561.08696096</v>
      </c>
      <c r="H93" s="185">
        <f t="shared" si="36"/>
        <v>16435652.039144006</v>
      </c>
      <c r="I93" s="185">
        <f t="shared" si="36"/>
        <v>14462485.967047678</v>
      </c>
      <c r="J93" s="185">
        <f t="shared" si="36"/>
        <v>27791008.269038275</v>
      </c>
      <c r="K93" s="185">
        <f t="shared" si="36"/>
        <v>22740772.320217576</v>
      </c>
      <c r="L93" s="185">
        <f t="shared" si="36"/>
        <v>20166818.008992136</v>
      </c>
      <c r="M93" s="185">
        <f t="shared" si="36"/>
        <v>19865810.506772917</v>
      </c>
      <c r="N93" s="185">
        <f t="shared" si="36"/>
        <v>20315079.808534693</v>
      </c>
      <c r="O93" s="186">
        <f t="shared" si="36"/>
        <v>20560694.04042213</v>
      </c>
      <c r="P93" s="140">
        <f t="shared" ref="P93:P95" si="37">SUM(D93:O93)</f>
        <v>231840734.55944303</v>
      </c>
    </row>
    <row r="94" spans="2:18" ht="18" customHeight="1" x14ac:dyDescent="0.3">
      <c r="B94" s="378"/>
      <c r="C94" s="187" t="s">
        <v>61</v>
      </c>
      <c r="D94" s="188">
        <f>D89</f>
        <v>31924.10909813593</v>
      </c>
      <c r="E94" s="189">
        <f t="shared" ref="E94:O94" si="38">E89</f>
        <v>31069.714422025281</v>
      </c>
      <c r="F94" s="189">
        <f t="shared" si="38"/>
        <v>31186.323015251583</v>
      </c>
      <c r="G94" s="189">
        <f t="shared" si="38"/>
        <v>36562.33559258168</v>
      </c>
      <c r="H94" s="189">
        <f t="shared" si="38"/>
        <v>27421.712317008762</v>
      </c>
      <c r="I94" s="189">
        <f t="shared" si="38"/>
        <v>29665.625296399921</v>
      </c>
      <c r="J94" s="189">
        <f t="shared" si="38"/>
        <v>148879.03824951977</v>
      </c>
      <c r="K94" s="189">
        <f t="shared" si="38"/>
        <v>296402.9165839075</v>
      </c>
      <c r="L94" s="189">
        <f t="shared" si="38"/>
        <v>319518.27780362929</v>
      </c>
      <c r="M94" s="189">
        <f t="shared" si="38"/>
        <v>333444.50047117227</v>
      </c>
      <c r="N94" s="189">
        <f t="shared" si="38"/>
        <v>281533.05457025103</v>
      </c>
      <c r="O94" s="190">
        <f t="shared" si="38"/>
        <v>308147.62342644797</v>
      </c>
      <c r="P94" s="143">
        <f t="shared" si="37"/>
        <v>1875755.230846331</v>
      </c>
    </row>
    <row r="95" spans="2:18" ht="18" customHeight="1" thickBot="1" x14ac:dyDescent="0.35">
      <c r="B95" s="379"/>
      <c r="C95" s="191" t="s">
        <v>19</v>
      </c>
      <c r="D95" s="192">
        <f t="shared" ref="D95:O95" si="39">D83</f>
        <v>6724974.7246469995</v>
      </c>
      <c r="E95" s="193">
        <f t="shared" si="39"/>
        <v>6508040.0561100012</v>
      </c>
      <c r="F95" s="193">
        <f t="shared" si="39"/>
        <v>6724974.7246469995</v>
      </c>
      <c r="G95" s="193">
        <f t="shared" si="39"/>
        <v>7594980.8715739995</v>
      </c>
      <c r="H95" s="193">
        <f t="shared" si="39"/>
        <v>6859982.7227119999</v>
      </c>
      <c r="I95" s="193">
        <f t="shared" si="39"/>
        <v>7594980.8715739995</v>
      </c>
      <c r="J95" s="193">
        <f t="shared" si="39"/>
        <v>616318.92477000004</v>
      </c>
      <c r="K95" s="193">
        <f t="shared" si="39"/>
        <v>636862.88892900001</v>
      </c>
      <c r="L95" s="193">
        <f t="shared" si="39"/>
        <v>616318.92477000004</v>
      </c>
      <c r="M95" s="193">
        <f t="shared" si="39"/>
        <v>636675.08767400007</v>
      </c>
      <c r="N95" s="193">
        <f t="shared" si="39"/>
        <v>636675.08767400007</v>
      </c>
      <c r="O95" s="194">
        <f t="shared" si="39"/>
        <v>616137.18162000005</v>
      </c>
      <c r="P95" s="195">
        <f t="shared" si="37"/>
        <v>45766922.066700995</v>
      </c>
    </row>
    <row r="96" spans="2:18" ht="6" customHeight="1" thickBot="1" x14ac:dyDescent="0.35">
      <c r="C96" s="133"/>
      <c r="D96" s="148"/>
      <c r="E96" s="196"/>
      <c r="F96" s="193"/>
      <c r="G96" s="149"/>
      <c r="H96" s="149"/>
      <c r="I96" s="149"/>
      <c r="J96" s="149"/>
      <c r="K96" s="149"/>
      <c r="L96" s="149"/>
      <c r="M96" s="149"/>
      <c r="N96" s="149"/>
      <c r="O96" s="149"/>
      <c r="P96" s="148"/>
    </row>
    <row r="97" spans="2:18" ht="18" customHeight="1" thickBot="1" x14ac:dyDescent="0.35">
      <c r="C97" s="150" t="s">
        <v>9</v>
      </c>
      <c r="D97" s="151">
        <f>SUM(D93:D95)</f>
        <v>19529156.469529316</v>
      </c>
      <c r="E97" s="152">
        <f t="shared" ref="E97:O97" si="40">SUM(E93:E95)</f>
        <v>23153044.829859436</v>
      </c>
      <c r="F97" s="152">
        <f t="shared" si="40"/>
        <v>27213820.864863329</v>
      </c>
      <c r="G97" s="153">
        <f t="shared" si="40"/>
        <v>27290104.294127543</v>
      </c>
      <c r="H97" s="153">
        <f t="shared" si="40"/>
        <v>23323056.474173013</v>
      </c>
      <c r="I97" s="153">
        <f t="shared" si="40"/>
        <v>22087132.463918075</v>
      </c>
      <c r="J97" s="153">
        <f t="shared" si="40"/>
        <v>28556206.232057795</v>
      </c>
      <c r="K97" s="153">
        <f t="shared" si="40"/>
        <v>23674038.125730481</v>
      </c>
      <c r="L97" s="153">
        <f t="shared" si="40"/>
        <v>21102655.211565766</v>
      </c>
      <c r="M97" s="153">
        <f t="shared" si="40"/>
        <v>20835930.094918087</v>
      </c>
      <c r="N97" s="153">
        <f t="shared" si="40"/>
        <v>21233287.950778943</v>
      </c>
      <c r="O97" s="153">
        <f t="shared" si="40"/>
        <v>21484978.845468581</v>
      </c>
      <c r="P97" s="154">
        <f>SUM(P93:P95)</f>
        <v>279483411.85699034</v>
      </c>
    </row>
    <row r="98" spans="2:18" ht="13.5" thickBot="1" x14ac:dyDescent="0.35"/>
    <row r="99" spans="2:18" ht="18" customHeight="1" thickBot="1" x14ac:dyDescent="0.35">
      <c r="C99" s="150" t="s">
        <v>66</v>
      </c>
      <c r="D99" s="197">
        <f>D97/$P$97</f>
        <v>6.9875905477790018E-2</v>
      </c>
      <c r="E99" s="198">
        <f t="shared" ref="E99:O99" si="41">E97/$P$97</f>
        <v>8.2842286331135398E-2</v>
      </c>
      <c r="F99" s="198">
        <f t="shared" si="41"/>
        <v>9.7371864340873457E-2</v>
      </c>
      <c r="G99" s="199">
        <f t="shared" si="41"/>
        <v>9.7644808730514898E-2</v>
      </c>
      <c r="H99" s="199">
        <f t="shared" si="41"/>
        <v>8.3450593075295842E-2</v>
      </c>
      <c r="I99" s="199">
        <f t="shared" si="41"/>
        <v>7.9028420030953048E-2</v>
      </c>
      <c r="J99" s="199">
        <f t="shared" si="41"/>
        <v>0.10217495930194885</v>
      </c>
      <c r="K99" s="199">
        <f t="shared" si="41"/>
        <v>8.4706415913672603E-2</v>
      </c>
      <c r="L99" s="199">
        <f t="shared" si="41"/>
        <v>7.5505931000884749E-2</v>
      </c>
      <c r="M99" s="199">
        <f t="shared" si="41"/>
        <v>7.4551580562425945E-2</v>
      </c>
      <c r="N99" s="199">
        <f t="shared" si="41"/>
        <v>7.5973338845755412E-2</v>
      </c>
      <c r="O99" s="199">
        <f t="shared" si="41"/>
        <v>7.6873896388749863E-2</v>
      </c>
      <c r="P99" s="154">
        <f>SUM(D99:O99)</f>
        <v>1</v>
      </c>
    </row>
    <row r="100" spans="2:18" ht="13.5" thickBot="1" x14ac:dyDescent="0.35"/>
    <row r="101" spans="2:18" ht="18" customHeight="1" x14ac:dyDescent="0.3">
      <c r="B101" s="385" t="s">
        <v>67</v>
      </c>
      <c r="C101" s="166" t="s">
        <v>68</v>
      </c>
      <c r="D101" s="200">
        <f>P97/12</f>
        <v>23290284.32141586</v>
      </c>
      <c r="E101" s="201">
        <f>D101*12</f>
        <v>279483411.85699034</v>
      </c>
      <c r="H101" s="202"/>
      <c r="I101" s="203" t="s">
        <v>69</v>
      </c>
      <c r="J101" s="203" t="s">
        <v>49</v>
      </c>
      <c r="K101" s="203" t="s">
        <v>70</v>
      </c>
      <c r="L101" s="204"/>
      <c r="M101" s="204"/>
      <c r="N101" s="204"/>
      <c r="O101" s="204"/>
      <c r="P101" s="204"/>
    </row>
    <row r="102" spans="2:18" ht="18" customHeight="1" thickBot="1" x14ac:dyDescent="0.35">
      <c r="B102" s="386"/>
      <c r="C102" s="170" t="s">
        <v>71</v>
      </c>
      <c r="D102" s="205">
        <f>SUM(D97:I97)/6</f>
        <v>23766052.566078451</v>
      </c>
      <c r="E102" s="206">
        <f>D102*6</f>
        <v>142596315.3964707</v>
      </c>
      <c r="H102" s="207" t="s">
        <v>72</v>
      </c>
      <c r="I102" s="208">
        <f>P62</f>
        <v>530184334907.81793</v>
      </c>
      <c r="J102" s="204"/>
      <c r="K102" s="204"/>
      <c r="L102" s="204"/>
      <c r="M102" s="204"/>
      <c r="N102" s="204"/>
      <c r="O102" s="204"/>
      <c r="P102" s="204"/>
    </row>
    <row r="103" spans="2:18" ht="18" customHeight="1" thickBot="1" x14ac:dyDescent="0.35">
      <c r="B103" s="387"/>
      <c r="C103" s="178" t="s">
        <v>73</v>
      </c>
      <c r="D103" s="209">
        <f>D101/D102</f>
        <v>0.97998118352470276</v>
      </c>
      <c r="E103" s="210"/>
      <c r="H103" s="202" t="s">
        <v>74</v>
      </c>
      <c r="I103" s="211">
        <f>D69</f>
        <v>0.17364590854724618</v>
      </c>
      <c r="J103" s="204"/>
      <c r="K103" s="204"/>
      <c r="L103" s="204"/>
      <c r="M103" s="204"/>
      <c r="N103" s="204"/>
      <c r="O103" s="204"/>
      <c r="P103" s="204"/>
    </row>
    <row r="104" spans="2:18" ht="13.5" thickBot="1" x14ac:dyDescent="0.35">
      <c r="D104" s="210"/>
      <c r="E104" s="210"/>
      <c r="H104" s="212" t="s">
        <v>75</v>
      </c>
      <c r="I104" s="213">
        <f>I102*(1-I103)</f>
        <v>438119994375.23248</v>
      </c>
      <c r="J104" s="204">
        <f>D67</f>
        <v>4.4400000000000002E-2</v>
      </c>
      <c r="K104" s="214">
        <f>(I104*J104)/100</f>
        <v>194525277.50260323</v>
      </c>
      <c r="L104" s="204"/>
      <c r="M104" s="204"/>
      <c r="N104" s="204"/>
      <c r="O104" s="204"/>
      <c r="P104" s="204"/>
    </row>
    <row r="105" spans="2:18" ht="18" customHeight="1" x14ac:dyDescent="0.3">
      <c r="C105" s="166" t="s">
        <v>76</v>
      </c>
      <c r="D105" s="215"/>
      <c r="E105" s="216">
        <f>E102/E101</f>
        <v>0.51021387798656259</v>
      </c>
      <c r="H105" s="212" t="s">
        <v>77</v>
      </c>
      <c r="I105" s="213">
        <f>I102*I103</f>
        <v>92064340532.585495</v>
      </c>
      <c r="J105" s="217">
        <f>D68</f>
        <v>3.9960000000000002E-2</v>
      </c>
      <c r="K105" s="214">
        <f>(I105*J105)/100</f>
        <v>36788910.476821162</v>
      </c>
      <c r="L105" s="204"/>
      <c r="M105" s="231"/>
      <c r="N105" s="232"/>
      <c r="O105" s="232"/>
      <c r="P105" s="232"/>
      <c r="Q105" s="233"/>
      <c r="R105" s="233"/>
    </row>
    <row r="106" spans="2:18" ht="18" customHeight="1" thickBot="1" x14ac:dyDescent="0.35">
      <c r="C106" s="178" t="s">
        <v>78</v>
      </c>
      <c r="D106" s="218"/>
      <c r="E106" s="219">
        <f>SUM(1-E105)</f>
        <v>0.48978612201343741</v>
      </c>
      <c r="H106" s="202"/>
      <c r="I106" s="204"/>
      <c r="J106" s="204"/>
      <c r="K106" s="220"/>
      <c r="L106" s="204"/>
      <c r="M106" s="231"/>
      <c r="N106" s="232"/>
      <c r="O106" s="232"/>
      <c r="P106" s="232"/>
      <c r="Q106" s="233"/>
      <c r="R106" s="233"/>
    </row>
    <row r="107" spans="2:18" ht="13.5" thickBot="1" x14ac:dyDescent="0.35">
      <c r="D107" s="210"/>
      <c r="E107" s="210"/>
      <c r="H107" s="202" t="s">
        <v>44</v>
      </c>
      <c r="I107" s="208">
        <f>P63</f>
        <v>5929681588.8799782</v>
      </c>
      <c r="J107" s="217"/>
      <c r="K107" s="214"/>
      <c r="L107" s="204"/>
      <c r="M107" s="231"/>
      <c r="N107" s="232"/>
      <c r="O107" s="232"/>
      <c r="P107" s="232"/>
      <c r="Q107" s="233"/>
      <c r="R107" s="233"/>
    </row>
    <row r="108" spans="2:18" ht="18" customHeight="1" x14ac:dyDescent="0.3">
      <c r="B108" s="385" t="s">
        <v>70</v>
      </c>
      <c r="C108" s="166" t="s">
        <v>76</v>
      </c>
      <c r="D108" s="200">
        <f>D97+E97+F97+G97+H97+I97</f>
        <v>142596315.3964707</v>
      </c>
      <c r="E108" s="210"/>
      <c r="H108" s="202" t="s">
        <v>74</v>
      </c>
      <c r="I108" s="211">
        <f>F69</f>
        <v>1.7367722804703347E-4</v>
      </c>
      <c r="J108" s="217"/>
      <c r="K108" s="214"/>
      <c r="L108" s="204"/>
      <c r="M108" s="231"/>
      <c r="N108" s="232"/>
      <c r="O108" s="232"/>
      <c r="P108" s="232"/>
      <c r="Q108" s="233"/>
      <c r="R108" s="233"/>
    </row>
    <row r="109" spans="2:18" ht="18" customHeight="1" thickBot="1" x14ac:dyDescent="0.35">
      <c r="B109" s="387"/>
      <c r="C109" s="178" t="s">
        <v>78</v>
      </c>
      <c r="D109" s="221">
        <f>J97+K97+L97+M97+N97+O97</f>
        <v>136887096.46051967</v>
      </c>
      <c r="E109" s="210"/>
      <c r="H109" s="212" t="s">
        <v>79</v>
      </c>
      <c r="I109" s="213">
        <f>I107*(1-I108)</f>
        <v>5928651738.21842</v>
      </c>
      <c r="J109" s="217">
        <f>F67</f>
        <v>8.8800000000000007E-3</v>
      </c>
      <c r="K109" s="214">
        <f>(I109*J109)/100</f>
        <v>526464.27435379568</v>
      </c>
      <c r="L109" s="204"/>
      <c r="M109" s="231"/>
      <c r="N109" s="232"/>
      <c r="O109" s="232"/>
      <c r="P109" s="232"/>
      <c r="Q109" s="233"/>
      <c r="R109" s="233"/>
    </row>
    <row r="110" spans="2:18" ht="18" customHeight="1" thickBot="1" x14ac:dyDescent="0.35">
      <c r="D110" s="222">
        <f>SUM(D108+D109)</f>
        <v>279483411.85699034</v>
      </c>
      <c r="E110" s="210"/>
      <c r="H110" s="212" t="s">
        <v>80</v>
      </c>
      <c r="I110" s="213">
        <f>I107*I108</f>
        <v>1029850.6615582037</v>
      </c>
      <c r="J110" s="217">
        <f>F68</f>
        <v>7.9920000000000008E-3</v>
      </c>
      <c r="K110" s="214">
        <f>(I110*J110)/100</f>
        <v>82.305664871731665</v>
      </c>
      <c r="L110" s="204"/>
      <c r="M110" s="231"/>
      <c r="N110" s="232"/>
      <c r="O110" s="232"/>
      <c r="P110" s="232"/>
      <c r="Q110" s="233"/>
      <c r="R110" s="233"/>
    </row>
    <row r="111" spans="2:18" x14ac:dyDescent="0.3">
      <c r="H111" s="202"/>
      <c r="I111" s="204"/>
      <c r="J111" s="204"/>
      <c r="K111" s="220"/>
      <c r="L111" s="204"/>
      <c r="M111" s="231"/>
      <c r="N111" s="232"/>
      <c r="O111" s="232"/>
      <c r="P111" s="232"/>
      <c r="Q111" s="233"/>
      <c r="R111" s="233"/>
    </row>
    <row r="112" spans="2:18" x14ac:dyDescent="0.3">
      <c r="H112" s="212" t="s">
        <v>62</v>
      </c>
      <c r="I112" s="223">
        <f>P55</f>
        <v>37419952302.700005</v>
      </c>
      <c r="J112" s="204"/>
      <c r="K112" s="220">
        <f>P87</f>
        <v>1875755.230846331</v>
      </c>
      <c r="L112" s="204"/>
      <c r="M112" s="231"/>
      <c r="N112" s="232"/>
      <c r="O112" s="232"/>
      <c r="P112" s="232"/>
      <c r="Q112" s="233"/>
      <c r="R112" s="233"/>
    </row>
    <row r="113" spans="8:18" x14ac:dyDescent="0.3">
      <c r="H113" s="202"/>
      <c r="I113" s="204"/>
      <c r="J113" s="204"/>
      <c r="K113" s="220"/>
      <c r="L113" s="204"/>
      <c r="M113" s="232"/>
      <c r="N113" s="232"/>
      <c r="O113" s="232"/>
      <c r="P113" s="232"/>
      <c r="Q113" s="233"/>
      <c r="R113" s="233"/>
    </row>
    <row r="114" spans="8:18" x14ac:dyDescent="0.3">
      <c r="H114" s="212" t="s">
        <v>19</v>
      </c>
      <c r="I114" s="224">
        <f>P22*365</f>
        <v>1132553855668</v>
      </c>
      <c r="J114" s="204"/>
      <c r="K114" s="220">
        <f>P83</f>
        <v>45766922.066700995</v>
      </c>
      <c r="L114" s="204"/>
      <c r="M114" s="231"/>
      <c r="N114" s="232"/>
      <c r="O114" s="232"/>
      <c r="P114" s="232"/>
      <c r="Q114" s="232"/>
      <c r="R114" s="233"/>
    </row>
    <row r="115" spans="8:18" x14ac:dyDescent="0.3">
      <c r="H115" s="202"/>
      <c r="I115" s="204"/>
      <c r="J115" s="204"/>
      <c r="K115" s="204"/>
      <c r="L115" s="204"/>
      <c r="M115" s="232"/>
      <c r="N115" s="232"/>
      <c r="O115" s="232"/>
      <c r="P115" s="232"/>
      <c r="Q115" s="233"/>
      <c r="R115" s="233"/>
    </row>
    <row r="116" spans="8:18" x14ac:dyDescent="0.3">
      <c r="H116" s="202"/>
      <c r="I116" s="204"/>
      <c r="J116" s="204"/>
      <c r="K116" s="204"/>
      <c r="L116" s="204"/>
      <c r="M116" s="232"/>
      <c r="N116" s="232"/>
      <c r="O116" s="232"/>
      <c r="P116" s="232"/>
      <c r="Q116" s="233"/>
      <c r="R116" s="233"/>
    </row>
    <row r="117" spans="8:18" ht="13.5" thickBot="1" x14ac:dyDescent="0.35">
      <c r="H117" s="202"/>
      <c r="I117" s="225">
        <f>SUM(I104+I105+I109+I110+I112+I114)</f>
        <v>1706087824467.3979</v>
      </c>
      <c r="J117" s="204"/>
      <c r="K117" s="226">
        <f>SUM(K104+K105+K109+K110+K112+K114)</f>
        <v>279483411.8569904</v>
      </c>
      <c r="L117" s="204"/>
      <c r="M117" s="234"/>
      <c r="N117" s="232"/>
      <c r="O117" s="232"/>
      <c r="P117" s="232"/>
      <c r="Q117" s="233"/>
      <c r="R117" s="233"/>
    </row>
    <row r="118" spans="8:18" ht="13.5" thickTop="1" x14ac:dyDescent="0.3">
      <c r="M118" s="233"/>
      <c r="N118" s="233"/>
      <c r="O118" s="233"/>
      <c r="P118" s="233"/>
      <c r="Q118" s="233"/>
      <c r="R118" s="233"/>
    </row>
    <row r="119" spans="8:18" hidden="1" x14ac:dyDescent="0.3">
      <c r="H119" s="131" t="s">
        <v>34</v>
      </c>
      <c r="I119" s="227">
        <f>P11*365</f>
        <v>1706087824467.3979</v>
      </c>
      <c r="M119" s="233"/>
      <c r="N119" s="233"/>
      <c r="O119" s="233"/>
      <c r="P119" s="233"/>
      <c r="Q119" s="233"/>
      <c r="R119" s="233"/>
    </row>
    <row r="120" spans="8:18" hidden="1" x14ac:dyDescent="0.3">
      <c r="M120" s="233"/>
      <c r="N120" s="233"/>
      <c r="O120" s="233"/>
      <c r="P120" s="233"/>
      <c r="Q120" s="233"/>
      <c r="R120" s="233"/>
    </row>
    <row r="121" spans="8:18" x14ac:dyDescent="0.3">
      <c r="I121" s="228" t="s">
        <v>81</v>
      </c>
      <c r="J121" s="229"/>
      <c r="K121" s="235">
        <v>425612785.44494301</v>
      </c>
      <c r="M121" s="233"/>
      <c r="N121" s="233"/>
      <c r="O121" s="233"/>
      <c r="P121" s="233"/>
      <c r="Q121" s="233"/>
      <c r="R121" s="233"/>
    </row>
    <row r="122" spans="8:18" x14ac:dyDescent="0.3">
      <c r="I122" s="229"/>
      <c r="J122" s="229"/>
    </row>
    <row r="123" spans="8:18" ht="13.5" thickBot="1" x14ac:dyDescent="0.35">
      <c r="I123" s="229" t="s">
        <v>82</v>
      </c>
      <c r="J123" s="229"/>
      <c r="K123" s="248">
        <f>K117-K121</f>
        <v>-146129373.58795261</v>
      </c>
    </row>
    <row r="124" spans="8:18" ht="13.5" thickTop="1" x14ac:dyDescent="0.3">
      <c r="I124" s="229"/>
      <c r="J124" s="229"/>
    </row>
    <row r="125" spans="8:18" x14ac:dyDescent="0.3">
      <c r="I125" s="229" t="s">
        <v>83</v>
      </c>
      <c r="J125" s="229"/>
      <c r="K125" s="220">
        <f>D108</f>
        <v>142596315.3964707</v>
      </c>
    </row>
    <row r="126" spans="8:18" x14ac:dyDescent="0.3">
      <c r="I126" s="229" t="s">
        <v>84</v>
      </c>
      <c r="J126" s="229"/>
      <c r="K126" s="220">
        <f>D109</f>
        <v>136887096.46051967</v>
      </c>
    </row>
    <row r="127" spans="8:18" x14ac:dyDescent="0.3">
      <c r="I127" s="229"/>
      <c r="J127" s="229"/>
    </row>
    <row r="128" spans="8:18" x14ac:dyDescent="0.3">
      <c r="I128" s="229" t="s">
        <v>87</v>
      </c>
      <c r="J128" s="229">
        <v>0.63400000000000001</v>
      </c>
      <c r="K128" s="220">
        <f>(K123*J128)*-1</f>
        <v>92646022.854761958</v>
      </c>
    </row>
    <row r="129" spans="9:12" x14ac:dyDescent="0.3">
      <c r="I129" s="229" t="s">
        <v>88</v>
      </c>
      <c r="J129" s="229">
        <v>0.36599999999999999</v>
      </c>
      <c r="K129" s="220">
        <f>(K123*J129)*-1</f>
        <v>53483350.733190656</v>
      </c>
    </row>
    <row r="130" spans="9:12" x14ac:dyDescent="0.3">
      <c r="I130" s="229"/>
      <c r="J130" s="229"/>
    </row>
    <row r="131" spans="9:12" ht="13.5" thickBot="1" x14ac:dyDescent="0.35">
      <c r="I131" s="229"/>
      <c r="J131" s="229"/>
    </row>
    <row r="132" spans="9:12" x14ac:dyDescent="0.3">
      <c r="I132" s="229" t="s">
        <v>70</v>
      </c>
      <c r="J132" s="229" t="s">
        <v>76</v>
      </c>
      <c r="K132" s="220">
        <f>D108+K128</f>
        <v>235242338.25123265</v>
      </c>
      <c r="L132" s="216">
        <f>K132/K135</f>
        <v>0.5527144538322698</v>
      </c>
    </row>
    <row r="133" spans="9:12" ht="13.5" thickBot="1" x14ac:dyDescent="0.35">
      <c r="I133" s="229"/>
      <c r="J133" s="229" t="s">
        <v>78</v>
      </c>
      <c r="K133" s="220">
        <f>D109+K129</f>
        <v>190370447.19371033</v>
      </c>
      <c r="L133" s="219">
        <f>K133/K135</f>
        <v>0.44728554616773031</v>
      </c>
    </row>
    <row r="134" spans="9:12" x14ac:dyDescent="0.3">
      <c r="I134" s="229"/>
      <c r="J134" s="229"/>
    </row>
    <row r="135" spans="9:12" x14ac:dyDescent="0.3">
      <c r="I135" s="229"/>
      <c r="J135" s="229" t="s">
        <v>9</v>
      </c>
      <c r="K135" s="220">
        <f>K132+K133</f>
        <v>425612785.44494295</v>
      </c>
    </row>
    <row r="137" spans="9:12" x14ac:dyDescent="0.3">
      <c r="I137" s="131" t="s">
        <v>85</v>
      </c>
      <c r="J137" s="220">
        <v>235242365.57792199</v>
      </c>
      <c r="K137" s="230">
        <f>K132-J137</f>
        <v>-27.326689332723618</v>
      </c>
    </row>
    <row r="138" spans="9:12" x14ac:dyDescent="0.3">
      <c r="I138" s="131" t="s">
        <v>86</v>
      </c>
      <c r="J138" s="220">
        <v>190370419.86702001</v>
      </c>
      <c r="K138" s="230">
        <f>K133-J138</f>
        <v>27.326690316200256</v>
      </c>
    </row>
  </sheetData>
  <mergeCells count="37">
    <mergeCell ref="A2:A3"/>
    <mergeCell ref="B2:B9"/>
    <mergeCell ref="C2:C3"/>
    <mergeCell ref="D2:O2"/>
    <mergeCell ref="B13:B20"/>
    <mergeCell ref="C13:C14"/>
    <mergeCell ref="D13:O13"/>
    <mergeCell ref="B24:B31"/>
    <mergeCell ref="C24:C25"/>
    <mergeCell ref="D24:O24"/>
    <mergeCell ref="B35:B42"/>
    <mergeCell ref="C35:C36"/>
    <mergeCell ref="D35:O35"/>
    <mergeCell ref="B46:B49"/>
    <mergeCell ref="C46:C47"/>
    <mergeCell ref="D46:O46"/>
    <mergeCell ref="B53:B56"/>
    <mergeCell ref="C53:C54"/>
    <mergeCell ref="D53:O53"/>
    <mergeCell ref="B60:B63"/>
    <mergeCell ref="C60:C61"/>
    <mergeCell ref="D60:O60"/>
    <mergeCell ref="B67:B70"/>
    <mergeCell ref="B72:B75"/>
    <mergeCell ref="C72:C73"/>
    <mergeCell ref="D72:O72"/>
    <mergeCell ref="B79:B81"/>
    <mergeCell ref="C79:C80"/>
    <mergeCell ref="D79:O79"/>
    <mergeCell ref="B85:B87"/>
    <mergeCell ref="C85:C86"/>
    <mergeCell ref="D85:O85"/>
    <mergeCell ref="B91:B95"/>
    <mergeCell ref="C91:C92"/>
    <mergeCell ref="D91:O91"/>
    <mergeCell ref="B101:B103"/>
    <mergeCell ref="B108:B10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00638-63E9-4B0B-BF3A-881375C58203}">
  <dimension ref="A1:AQ48"/>
  <sheetViews>
    <sheetView topLeftCell="AC28" zoomScale="75" zoomScaleNormal="75" workbookViewId="0">
      <selection activeCell="AN51" sqref="AN51"/>
    </sheetView>
  </sheetViews>
  <sheetFormatPr defaultColWidth="8.7265625" defaultRowHeight="14.5" x14ac:dyDescent="0.35"/>
  <cols>
    <col min="1" max="2" width="25.54296875" style="1" customWidth="1"/>
    <col min="3" max="3" width="16.453125" style="1" bestFit="1" customWidth="1"/>
    <col min="4" max="4" width="19.7265625" style="1" bestFit="1" customWidth="1"/>
    <col min="5" max="5" width="15.54296875" style="1" customWidth="1"/>
    <col min="6" max="6" width="16.453125" style="1" bestFit="1" customWidth="1"/>
    <col min="7" max="15" width="15.54296875" style="1" customWidth="1"/>
    <col min="16" max="17" width="16.90625" style="1" bestFit="1" customWidth="1"/>
    <col min="18" max="21" width="15.54296875" style="1" customWidth="1"/>
    <col min="22" max="22" width="16.90625" style="1" bestFit="1" customWidth="1"/>
    <col min="23" max="38" width="15.54296875" style="1" customWidth="1"/>
    <col min="39" max="39" width="2.6328125" style="1" customWidth="1"/>
    <col min="40" max="40" width="20.6328125" style="1" customWidth="1"/>
    <col min="41" max="41" width="2.6328125" style="1" customWidth="1"/>
    <col min="42" max="42" width="20.6328125" style="1" customWidth="1"/>
    <col min="43" max="43" width="18.1796875" style="1" customWidth="1"/>
    <col min="44" max="16384" width="8.7265625" style="1"/>
  </cols>
  <sheetData>
    <row r="1" spans="1:42" ht="29" customHeight="1" x14ac:dyDescent="0.35">
      <c r="A1" s="369" t="s">
        <v>0</v>
      </c>
      <c r="B1" s="371" t="s">
        <v>1</v>
      </c>
      <c r="C1" s="357" t="s">
        <v>20</v>
      </c>
      <c r="D1" s="358"/>
      <c r="E1" s="358"/>
      <c r="F1" s="358"/>
      <c r="G1" s="358"/>
      <c r="H1" s="358"/>
      <c r="I1" s="358"/>
      <c r="J1" s="358"/>
      <c r="K1" s="358"/>
      <c r="L1" s="358"/>
      <c r="M1" s="358"/>
      <c r="N1" s="359"/>
      <c r="O1" s="360" t="s">
        <v>12</v>
      </c>
      <c r="P1" s="361"/>
      <c r="Q1" s="361"/>
      <c r="R1" s="361"/>
      <c r="S1" s="361"/>
      <c r="T1" s="361"/>
      <c r="U1" s="361"/>
      <c r="V1" s="361"/>
      <c r="W1" s="361"/>
      <c r="X1" s="361"/>
      <c r="Y1" s="361"/>
      <c r="Z1" s="361"/>
      <c r="AA1" s="361"/>
      <c r="AB1" s="361"/>
      <c r="AC1" s="361"/>
      <c r="AD1" s="361"/>
      <c r="AE1" s="361"/>
      <c r="AF1" s="361"/>
      <c r="AG1" s="361"/>
      <c r="AH1" s="361"/>
      <c r="AI1" s="361"/>
      <c r="AJ1" s="361"/>
      <c r="AK1" s="361"/>
      <c r="AL1" s="362"/>
      <c r="AN1" s="355" t="s">
        <v>89</v>
      </c>
      <c r="AP1" s="355" t="s">
        <v>90</v>
      </c>
    </row>
    <row r="2" spans="1:42" ht="15" thickBot="1" x14ac:dyDescent="0.4">
      <c r="A2" s="370"/>
      <c r="B2" s="372"/>
      <c r="C2" s="30" t="s">
        <v>26</v>
      </c>
      <c r="D2" s="31" t="s">
        <v>27</v>
      </c>
      <c r="E2" s="31" t="s">
        <v>28</v>
      </c>
      <c r="F2" s="38" t="s">
        <v>22</v>
      </c>
      <c r="G2" s="38" t="s">
        <v>23</v>
      </c>
      <c r="H2" s="38" t="s">
        <v>24</v>
      </c>
      <c r="I2" s="38" t="s">
        <v>25</v>
      </c>
      <c r="J2" s="38" t="s">
        <v>29</v>
      </c>
      <c r="K2" s="38" t="s">
        <v>30</v>
      </c>
      <c r="L2" s="38" t="s">
        <v>31</v>
      </c>
      <c r="M2" s="38" t="s">
        <v>32</v>
      </c>
      <c r="N2" s="32" t="s">
        <v>33</v>
      </c>
      <c r="O2" s="36" t="s">
        <v>26</v>
      </c>
      <c r="P2" s="37"/>
      <c r="Q2" s="37" t="s">
        <v>27</v>
      </c>
      <c r="R2" s="41"/>
      <c r="S2" s="37" t="s">
        <v>28</v>
      </c>
      <c r="T2" s="37"/>
      <c r="U2" s="37" t="s">
        <v>22</v>
      </c>
      <c r="V2" s="41"/>
      <c r="W2" s="41" t="s">
        <v>23</v>
      </c>
      <c r="X2" s="41"/>
      <c r="Y2" s="41" t="s">
        <v>24</v>
      </c>
      <c r="Z2" s="41"/>
      <c r="AA2" s="41" t="s">
        <v>25</v>
      </c>
      <c r="AB2" s="41"/>
      <c r="AC2" s="41" t="s">
        <v>29</v>
      </c>
      <c r="AD2" s="41"/>
      <c r="AE2" s="41" t="s">
        <v>30</v>
      </c>
      <c r="AF2" s="41"/>
      <c r="AG2" s="41" t="s">
        <v>31</v>
      </c>
      <c r="AH2" s="41"/>
      <c r="AI2" s="41" t="s">
        <v>32</v>
      </c>
      <c r="AJ2" s="41"/>
      <c r="AK2" s="41" t="s">
        <v>33</v>
      </c>
      <c r="AL2" s="49"/>
      <c r="AN2" s="356"/>
      <c r="AP2" s="356"/>
    </row>
    <row r="3" spans="1:42" ht="18" customHeight="1" x14ac:dyDescent="0.35">
      <c r="A3" s="123">
        <v>1</v>
      </c>
      <c r="B3" s="124" t="s">
        <v>3</v>
      </c>
      <c r="C3" s="10">
        <v>0</v>
      </c>
      <c r="D3" s="3">
        <v>0</v>
      </c>
      <c r="E3" s="28">
        <v>0</v>
      </c>
      <c r="F3" s="98">
        <v>0</v>
      </c>
      <c r="G3" s="3">
        <v>0</v>
      </c>
      <c r="H3" s="3">
        <v>0</v>
      </c>
      <c r="I3" s="28">
        <v>0</v>
      </c>
      <c r="J3" s="98">
        <v>0</v>
      </c>
      <c r="K3" s="3">
        <v>0</v>
      </c>
      <c r="L3" s="3">
        <v>0</v>
      </c>
      <c r="M3" s="28">
        <v>0</v>
      </c>
      <c r="N3" s="98">
        <v>0</v>
      </c>
      <c r="O3" s="90">
        <v>1</v>
      </c>
      <c r="P3" s="80">
        <f t="shared" ref="P3:P29" si="0">C3*O3</f>
        <v>0</v>
      </c>
      <c r="Q3" s="69">
        <v>1</v>
      </c>
      <c r="R3" s="81">
        <f t="shared" ref="R3:R29" si="1">D3*Q3</f>
        <v>0</v>
      </c>
      <c r="S3" s="69">
        <v>1</v>
      </c>
      <c r="T3" s="28">
        <f t="shared" ref="T3:T29" si="2">E3*S3</f>
        <v>0</v>
      </c>
      <c r="U3" s="69">
        <v>1</v>
      </c>
      <c r="V3" s="104">
        <f t="shared" ref="V3:V29" si="3">F3*U3</f>
        <v>0</v>
      </c>
      <c r="W3" s="69">
        <v>1</v>
      </c>
      <c r="X3" s="104">
        <f t="shared" ref="X3:X29" si="4">G3*W3</f>
        <v>0</v>
      </c>
      <c r="Y3" s="69">
        <v>1</v>
      </c>
      <c r="Z3" s="104">
        <f t="shared" ref="Z3:Z29" si="5">H3*Y3</f>
        <v>0</v>
      </c>
      <c r="AA3" s="69">
        <v>1</v>
      </c>
      <c r="AB3" s="104">
        <f t="shared" ref="AB3:AB29" si="6">I3*AA3</f>
        <v>0</v>
      </c>
      <c r="AC3" s="69">
        <v>1</v>
      </c>
      <c r="AD3" s="104">
        <f t="shared" ref="AD3:AD29" si="7">J3*AC3</f>
        <v>0</v>
      </c>
      <c r="AE3" s="69">
        <v>1</v>
      </c>
      <c r="AF3" s="104">
        <f t="shared" ref="AF3:AF29" si="8">K3*AE3</f>
        <v>0</v>
      </c>
      <c r="AG3" s="69">
        <v>1</v>
      </c>
      <c r="AH3" s="104">
        <f t="shared" ref="AH3:AH29" si="9">L3*AG3</f>
        <v>0</v>
      </c>
      <c r="AI3" s="69">
        <v>1</v>
      </c>
      <c r="AJ3" s="104">
        <f t="shared" ref="AJ3:AJ29" si="10">M3*AI3</f>
        <v>0</v>
      </c>
      <c r="AK3" s="69">
        <v>1</v>
      </c>
      <c r="AL3" s="42">
        <f t="shared" ref="AL3:AL29" si="11">N3*AK3</f>
        <v>0</v>
      </c>
      <c r="AN3" s="85">
        <f t="shared" ref="AN3:AN12" si="12">SUM((P3*31)+(R3*30)+(T3*31)+(V3*31)+(X3*28)+(Z3*31)+(AB3*30)+(AD3*31)+(AF3*30)+(AH3*31)+(AJ3*31)+(AL3*30))</f>
        <v>0</v>
      </c>
      <c r="AP3" s="249"/>
    </row>
    <row r="4" spans="1:42" ht="18" customHeight="1" x14ac:dyDescent="0.35">
      <c r="A4" s="5">
        <v>2</v>
      </c>
      <c r="B4" s="124" t="s">
        <v>4</v>
      </c>
      <c r="C4" s="10">
        <v>36698958.573909685</v>
      </c>
      <c r="D4" s="3">
        <v>188382947.72242001</v>
      </c>
      <c r="E4" s="28">
        <v>316791529.77737421</v>
      </c>
      <c r="F4" s="98">
        <v>376868664.19584519</v>
      </c>
      <c r="G4" s="3">
        <v>289679549.16143572</v>
      </c>
      <c r="H4" s="3">
        <v>161344437.70677418</v>
      </c>
      <c r="I4" s="28">
        <v>41440015.562000006</v>
      </c>
      <c r="J4" s="98">
        <v>2322947.3548387098</v>
      </c>
      <c r="K4" s="3">
        <v>3756916.5333333332</v>
      </c>
      <c r="L4" s="3">
        <v>269952.13903225807</v>
      </c>
      <c r="M4" s="28">
        <v>2739972.9677419355</v>
      </c>
      <c r="N4" s="98">
        <v>4132491.7333333334</v>
      </c>
      <c r="O4" s="91">
        <v>0.92952434165930653</v>
      </c>
      <c r="P4" s="73">
        <f t="shared" si="0"/>
        <v>34112575.307995565</v>
      </c>
      <c r="Q4" s="69">
        <v>0.95546574385968452</v>
      </c>
      <c r="R4" s="81">
        <f t="shared" si="1"/>
        <v>179993453.2760821</v>
      </c>
      <c r="S4" s="69">
        <v>1.039510244490137</v>
      </c>
      <c r="T4" s="28">
        <f t="shared" si="2"/>
        <v>329308040.57128274</v>
      </c>
      <c r="U4" s="69">
        <v>1.0327047002335412</v>
      </c>
      <c r="V4" s="98">
        <f t="shared" si="3"/>
        <v>389194040.8857854</v>
      </c>
      <c r="W4" s="69">
        <v>1.0695138498690548</v>
      </c>
      <c r="X4" s="98">
        <f t="shared" si="4"/>
        <v>309816289.85197926</v>
      </c>
      <c r="Y4" s="69">
        <v>1.0292978513814923</v>
      </c>
      <c r="Z4" s="98">
        <f t="shared" si="5"/>
        <v>166071483.06393769</v>
      </c>
      <c r="AA4" s="69">
        <v>0.90443445222431984</v>
      </c>
      <c r="AB4" s="98">
        <f t="shared" si="6"/>
        <v>37479777.774984762</v>
      </c>
      <c r="AC4" s="69">
        <v>0.89312602715240574</v>
      </c>
      <c r="AD4" s="98">
        <f t="shared" si="7"/>
        <v>2074684.7423112867</v>
      </c>
      <c r="AE4" s="69">
        <v>0.99357834015899649</v>
      </c>
      <c r="AF4" s="98">
        <f t="shared" si="8"/>
        <v>3732790.8933052244</v>
      </c>
      <c r="AG4" s="69">
        <v>0.89809240473081087</v>
      </c>
      <c r="AH4" s="98">
        <f t="shared" si="9"/>
        <v>242441.96570570685</v>
      </c>
      <c r="AI4" s="69">
        <v>1.0217106607045476</v>
      </c>
      <c r="AJ4" s="98">
        <f t="shared" si="10"/>
        <v>2799459.5911842133</v>
      </c>
      <c r="AK4" s="69">
        <v>1.0030778589347833</v>
      </c>
      <c r="AL4" s="43">
        <f t="shared" si="11"/>
        <v>4145210.9599376917</v>
      </c>
      <c r="AN4" s="64">
        <f t="shared" si="12"/>
        <v>44073277612.959</v>
      </c>
      <c r="AP4" s="250"/>
    </row>
    <row r="5" spans="1:42" ht="18" customHeight="1" x14ac:dyDescent="0.35">
      <c r="A5" s="125">
        <v>3</v>
      </c>
      <c r="B5" s="124" t="s">
        <v>5</v>
      </c>
      <c r="C5" s="10">
        <v>349658526.51612902</v>
      </c>
      <c r="D5" s="3">
        <v>348419860.06666666</v>
      </c>
      <c r="E5" s="28">
        <v>327106457.80645162</v>
      </c>
      <c r="F5" s="98">
        <v>382095863.74193549</v>
      </c>
      <c r="G5" s="98">
        <v>379459960</v>
      </c>
      <c r="H5" s="98">
        <v>363331383.16129035</v>
      </c>
      <c r="I5" s="98">
        <v>379373019.66666669</v>
      </c>
      <c r="J5" s="98">
        <v>354567969.16129035</v>
      </c>
      <c r="K5" s="98">
        <v>346761145.86666667</v>
      </c>
      <c r="L5" s="98">
        <v>359153964.96774191</v>
      </c>
      <c r="M5" s="98">
        <v>267508614.6451613</v>
      </c>
      <c r="N5" s="43">
        <v>300129359.19999999</v>
      </c>
      <c r="O5" s="91">
        <v>0.92952434165930653</v>
      </c>
      <c r="P5" s="73">
        <f t="shared" si="0"/>
        <v>325016111.66546798</v>
      </c>
      <c r="Q5" s="69">
        <v>0.95546574385968452</v>
      </c>
      <c r="R5" s="81">
        <f t="shared" si="1"/>
        <v>332903240.77408487</v>
      </c>
      <c r="S5" s="69">
        <v>1.039510244490137</v>
      </c>
      <c r="T5" s="28">
        <f t="shared" si="2"/>
        <v>340030513.92868721</v>
      </c>
      <c r="U5" s="69">
        <v>1.0327047002335412</v>
      </c>
      <c r="V5" s="98">
        <f t="shared" si="3"/>
        <v>394592194.42609149</v>
      </c>
      <c r="W5" s="69">
        <v>1.0695138498690548</v>
      </c>
      <c r="X5" s="98">
        <f t="shared" si="4"/>
        <v>405837682.69075757</v>
      </c>
      <c r="Y5" s="69">
        <v>1.0292978513814923</v>
      </c>
      <c r="Z5" s="98">
        <f t="shared" si="5"/>
        <v>373976212.0273819</v>
      </c>
      <c r="AA5" s="69">
        <v>0.90443445222431984</v>
      </c>
      <c r="AB5" s="98">
        <f t="shared" si="6"/>
        <v>343118029.2309078</v>
      </c>
      <c r="AC5" s="69">
        <v>0.89312602715240574</v>
      </c>
      <c r="AD5" s="98">
        <f t="shared" si="7"/>
        <v>316673881.65251994</v>
      </c>
      <c r="AE5" s="69">
        <v>0.99357834015899649</v>
      </c>
      <c r="AF5" s="98">
        <f t="shared" si="8"/>
        <v>344534363.74183434</v>
      </c>
      <c r="AG5" s="69">
        <v>0.89809240473081087</v>
      </c>
      <c r="AH5" s="98">
        <f t="shared" si="9"/>
        <v>322553448.06648475</v>
      </c>
      <c r="AI5" s="69">
        <v>1.0217106607045476</v>
      </c>
      <c r="AJ5" s="98">
        <f t="shared" si="10"/>
        <v>273316403.413266</v>
      </c>
      <c r="AK5" s="69">
        <v>1.0030778589347833</v>
      </c>
      <c r="AL5" s="43">
        <f t="shared" si="11"/>
        <v>301053115.02980447</v>
      </c>
      <c r="AN5" s="64">
        <f t="shared" si="12"/>
        <v>123742639299.21704</v>
      </c>
      <c r="AP5" s="251">
        <f>SUM(AN5*$AN$48)/100</f>
        <v>21792632.967300836</v>
      </c>
    </row>
    <row r="6" spans="1:42" ht="18" customHeight="1" x14ac:dyDescent="0.35">
      <c r="A6" s="5">
        <v>4</v>
      </c>
      <c r="B6" s="124" t="s">
        <v>6</v>
      </c>
      <c r="C6" s="10">
        <v>12963904.516129032</v>
      </c>
      <c r="D6" s="3">
        <v>16515350.866666667</v>
      </c>
      <c r="E6" s="28">
        <v>13416807.870967744</v>
      </c>
      <c r="F6" s="98">
        <v>14327849.870967742</v>
      </c>
      <c r="G6" s="98">
        <v>13110678.428571429</v>
      </c>
      <c r="H6" s="98">
        <v>9111614.3870967738</v>
      </c>
      <c r="I6" s="98">
        <v>7081379.0666666664</v>
      </c>
      <c r="J6" s="98">
        <v>12224391.548387097</v>
      </c>
      <c r="K6" s="98">
        <v>11934010</v>
      </c>
      <c r="L6" s="98">
        <v>9173992.9032258056</v>
      </c>
      <c r="M6" s="98">
        <v>10325311.806451613</v>
      </c>
      <c r="N6" s="43">
        <v>10490785.800000001</v>
      </c>
      <c r="O6" s="91">
        <v>0.92952434165930653</v>
      </c>
      <c r="P6" s="73">
        <f t="shared" si="0"/>
        <v>12050264.810688948</v>
      </c>
      <c r="Q6" s="69">
        <v>0.95546574385968452</v>
      </c>
      <c r="R6" s="81">
        <f t="shared" si="1"/>
        <v>15779852.000923352</v>
      </c>
      <c r="S6" s="69">
        <v>1.039510244490137</v>
      </c>
      <c r="T6" s="28">
        <f t="shared" si="2"/>
        <v>13946909.230226872</v>
      </c>
      <c r="U6" s="69">
        <v>1.0327047002335412</v>
      </c>
      <c r="V6" s="98">
        <f t="shared" si="3"/>
        <v>14796437.905988924</v>
      </c>
      <c r="W6" s="69">
        <v>1.0695138498690548</v>
      </c>
      <c r="X6" s="98">
        <f t="shared" si="4"/>
        <v>14022052.160536598</v>
      </c>
      <c r="Y6" s="69">
        <v>1.0292978513814923</v>
      </c>
      <c r="Z6" s="98">
        <f t="shared" si="5"/>
        <v>9378565.1112554017</v>
      </c>
      <c r="AA6" s="69">
        <v>0.90443445222431984</v>
      </c>
      <c r="AB6" s="98">
        <f t="shared" si="6"/>
        <v>6404643.1971534314</v>
      </c>
      <c r="AC6" s="69">
        <v>0.89312602715240574</v>
      </c>
      <c r="AD6" s="98">
        <f t="shared" si="7"/>
        <v>10917922.257966414</v>
      </c>
      <c r="AE6" s="69">
        <v>0.99357834015899649</v>
      </c>
      <c r="AF6" s="98">
        <f t="shared" si="8"/>
        <v>11857373.847240865</v>
      </c>
      <c r="AG6" s="69">
        <v>0.89809240473081087</v>
      </c>
      <c r="AH6" s="98">
        <f t="shared" si="9"/>
        <v>8239093.3474414572</v>
      </c>
      <c r="AI6" s="69">
        <v>1.0217106607045476</v>
      </c>
      <c r="AJ6" s="98">
        <f t="shared" si="10"/>
        <v>10549481.147750143</v>
      </c>
      <c r="AK6" s="69">
        <v>1.0030778589347833</v>
      </c>
      <c r="AL6" s="43">
        <f t="shared" si="11"/>
        <v>10523074.958807429</v>
      </c>
      <c r="AN6" s="64">
        <f t="shared" si="12"/>
        <v>4205804668.76964</v>
      </c>
      <c r="AP6" s="251">
        <f>SUM(AN6*$AN$48)/100</f>
        <v>740695.02636862663</v>
      </c>
    </row>
    <row r="7" spans="1:42" ht="18" customHeight="1" x14ac:dyDescent="0.35">
      <c r="A7" s="5">
        <v>5</v>
      </c>
      <c r="B7" s="124" t="s">
        <v>5</v>
      </c>
      <c r="C7" s="10">
        <v>13532759.935483869</v>
      </c>
      <c r="D7" s="3">
        <v>35180226.619999997</v>
      </c>
      <c r="E7" s="28">
        <v>42753693.187096789</v>
      </c>
      <c r="F7" s="98">
        <v>45874817.574193545</v>
      </c>
      <c r="G7" s="98">
        <v>44827690.678571425</v>
      </c>
      <c r="H7" s="98">
        <v>42779629.483870976</v>
      </c>
      <c r="I7" s="98">
        <v>39183702.799999997</v>
      </c>
      <c r="J7" s="98">
        <v>37528089.677419357</v>
      </c>
      <c r="K7" s="98">
        <v>32708446.466666665</v>
      </c>
      <c r="L7" s="98">
        <v>23182228.193548389</v>
      </c>
      <c r="M7" s="98">
        <v>12185052.709677419</v>
      </c>
      <c r="N7" s="43">
        <v>7110439.5999999996</v>
      </c>
      <c r="O7" s="91">
        <v>0.92952434165930653</v>
      </c>
      <c r="P7" s="73">
        <f t="shared" si="0"/>
        <v>12579029.769864082</v>
      </c>
      <c r="Q7" s="70">
        <v>0.95546574385968452</v>
      </c>
      <c r="R7" s="82">
        <f t="shared" si="1"/>
        <v>33613501.39663057</v>
      </c>
      <c r="S7" s="69">
        <v>1.039510244490137</v>
      </c>
      <c r="T7" s="3">
        <f t="shared" si="2"/>
        <v>44442902.057775289</v>
      </c>
      <c r="U7" s="70">
        <v>1.0327047002335412</v>
      </c>
      <c r="V7" s="98">
        <f t="shared" si="3"/>
        <v>47375139.73122593</v>
      </c>
      <c r="W7" s="70">
        <v>1.0695138498690548</v>
      </c>
      <c r="X7" s="98">
        <f t="shared" si="4"/>
        <v>47943836.038378067</v>
      </c>
      <c r="Y7" s="70">
        <v>1.0292978513814923</v>
      </c>
      <c r="Z7" s="98">
        <f t="shared" si="5"/>
        <v>44032980.710644737</v>
      </c>
      <c r="AA7" s="70">
        <v>0.90443445222431984</v>
      </c>
      <c r="AB7" s="98">
        <f t="shared" si="6"/>
        <v>35439090.778038546</v>
      </c>
      <c r="AC7" s="70">
        <v>0.89312602715240574</v>
      </c>
      <c r="AD7" s="98">
        <f t="shared" si="7"/>
        <v>33517313.640212759</v>
      </c>
      <c r="AE7" s="70">
        <v>0.99357834015899649</v>
      </c>
      <c r="AF7" s="98">
        <f t="shared" si="8"/>
        <v>32498403.949530058</v>
      </c>
      <c r="AG7" s="70">
        <v>0.89809240473081087</v>
      </c>
      <c r="AH7" s="98">
        <f t="shared" si="9"/>
        <v>20819783.065362275</v>
      </c>
      <c r="AI7" s="70">
        <v>1.0217106607045476</v>
      </c>
      <c r="AJ7" s="98">
        <f t="shared" si="10"/>
        <v>12449598.254724255</v>
      </c>
      <c r="AK7" s="70">
        <v>1.0030778589347833</v>
      </c>
      <c r="AL7" s="43">
        <f t="shared" si="11"/>
        <v>7132324.5300530968</v>
      </c>
      <c r="AN7" s="64">
        <f t="shared" si="12"/>
        <v>11274646192.826241</v>
      </c>
      <c r="AP7" s="251">
        <f>SUM(AN7*$AN$48)/100</f>
        <v>1985606.8022139934</v>
      </c>
    </row>
    <row r="8" spans="1:42" ht="18" customHeight="1" x14ac:dyDescent="0.35">
      <c r="A8" s="125">
        <v>6</v>
      </c>
      <c r="B8" s="124" t="s">
        <v>3</v>
      </c>
      <c r="C8" s="10">
        <v>2197533.8709677425</v>
      </c>
      <c r="D8" s="3">
        <v>6263883.2666666666</v>
      </c>
      <c r="E8" s="28">
        <v>12325495.032258065</v>
      </c>
      <c r="F8" s="98">
        <v>34030353.677419357</v>
      </c>
      <c r="G8" s="98">
        <v>25347200.21428572</v>
      </c>
      <c r="H8" s="98">
        <v>11642820.12903226</v>
      </c>
      <c r="I8" s="98">
        <v>7086201.4666666668</v>
      </c>
      <c r="J8" s="98">
        <v>636967.41935483867</v>
      </c>
      <c r="K8" s="98">
        <v>2314905.2666666666</v>
      </c>
      <c r="L8" s="98">
        <v>435788.06451612903</v>
      </c>
      <c r="M8" s="98">
        <v>231683.4193548387</v>
      </c>
      <c r="N8" s="43">
        <v>2167113.6666666665</v>
      </c>
      <c r="O8" s="91">
        <v>1</v>
      </c>
      <c r="P8" s="73">
        <f t="shared" si="0"/>
        <v>2197533.8709677425</v>
      </c>
      <c r="Q8" s="70">
        <v>1</v>
      </c>
      <c r="R8" s="82">
        <f t="shared" si="1"/>
        <v>6263883.2666666666</v>
      </c>
      <c r="S8" s="69">
        <v>1</v>
      </c>
      <c r="T8" s="3">
        <f t="shared" si="2"/>
        <v>12325495.032258065</v>
      </c>
      <c r="U8" s="70">
        <v>1</v>
      </c>
      <c r="V8" s="98">
        <f t="shared" si="3"/>
        <v>34030353.677419357</v>
      </c>
      <c r="W8" s="70">
        <v>1</v>
      </c>
      <c r="X8" s="98">
        <f t="shared" si="4"/>
        <v>25347200.21428572</v>
      </c>
      <c r="Y8" s="70">
        <v>1</v>
      </c>
      <c r="Z8" s="98">
        <f t="shared" si="5"/>
        <v>11642820.12903226</v>
      </c>
      <c r="AA8" s="70">
        <v>1</v>
      </c>
      <c r="AB8" s="98">
        <f t="shared" si="6"/>
        <v>7086201.4666666668</v>
      </c>
      <c r="AC8" s="70">
        <v>1</v>
      </c>
      <c r="AD8" s="98">
        <f t="shared" si="7"/>
        <v>636967.41935483867</v>
      </c>
      <c r="AE8" s="70">
        <v>1</v>
      </c>
      <c r="AF8" s="98">
        <f t="shared" si="8"/>
        <v>2314905.2666666666</v>
      </c>
      <c r="AG8" s="70">
        <v>1</v>
      </c>
      <c r="AH8" s="98">
        <f t="shared" si="9"/>
        <v>435788.06451612903</v>
      </c>
      <c r="AI8" s="70">
        <v>1</v>
      </c>
      <c r="AJ8" s="98">
        <f t="shared" si="10"/>
        <v>231683.4193548387</v>
      </c>
      <c r="AK8" s="70">
        <v>1</v>
      </c>
      <c r="AL8" s="43">
        <f t="shared" si="11"/>
        <v>2167113.6666666665</v>
      </c>
      <c r="AN8" s="64">
        <f t="shared" si="12"/>
        <v>3151204606</v>
      </c>
      <c r="AP8" s="250"/>
    </row>
    <row r="9" spans="1:42" ht="18" customHeight="1" x14ac:dyDescent="0.35">
      <c r="A9" s="5">
        <v>7</v>
      </c>
      <c r="B9" s="124" t="s">
        <v>6</v>
      </c>
      <c r="C9" s="10">
        <v>0</v>
      </c>
      <c r="D9" s="3">
        <v>0</v>
      </c>
      <c r="E9" s="28">
        <v>0</v>
      </c>
      <c r="F9" s="98">
        <v>0</v>
      </c>
      <c r="G9" s="98">
        <v>0</v>
      </c>
      <c r="H9" s="98">
        <v>0</v>
      </c>
      <c r="I9" s="98">
        <v>0</v>
      </c>
      <c r="J9" s="98">
        <v>0</v>
      </c>
      <c r="K9" s="98">
        <v>0</v>
      </c>
      <c r="L9" s="98">
        <v>0</v>
      </c>
      <c r="M9" s="98">
        <v>0</v>
      </c>
      <c r="N9" s="43">
        <v>0</v>
      </c>
      <c r="O9" s="91">
        <v>0.92952434165930653</v>
      </c>
      <c r="P9" s="73">
        <f t="shared" si="0"/>
        <v>0</v>
      </c>
      <c r="Q9" s="70">
        <v>0.95546574385968452</v>
      </c>
      <c r="R9" s="82">
        <f t="shared" si="1"/>
        <v>0</v>
      </c>
      <c r="S9" s="69">
        <v>1.039510244490137</v>
      </c>
      <c r="T9" s="3">
        <f t="shared" si="2"/>
        <v>0</v>
      </c>
      <c r="U9" s="70">
        <v>1.0327047002335412</v>
      </c>
      <c r="V9" s="98">
        <f t="shared" si="3"/>
        <v>0</v>
      </c>
      <c r="W9" s="70">
        <v>1.0695138498690548</v>
      </c>
      <c r="X9" s="98">
        <f t="shared" si="4"/>
        <v>0</v>
      </c>
      <c r="Y9" s="70">
        <v>1.0292978513814923</v>
      </c>
      <c r="Z9" s="98">
        <f t="shared" si="5"/>
        <v>0</v>
      </c>
      <c r="AA9" s="70">
        <v>0.90443445222431984</v>
      </c>
      <c r="AB9" s="98">
        <f t="shared" si="6"/>
        <v>0</v>
      </c>
      <c r="AC9" s="70">
        <v>0.89312602715240574</v>
      </c>
      <c r="AD9" s="98">
        <f t="shared" si="7"/>
        <v>0</v>
      </c>
      <c r="AE9" s="70">
        <v>0.99357834015899649</v>
      </c>
      <c r="AF9" s="98">
        <f t="shared" si="8"/>
        <v>0</v>
      </c>
      <c r="AG9" s="70">
        <v>0.89809240473081087</v>
      </c>
      <c r="AH9" s="98">
        <f t="shared" si="9"/>
        <v>0</v>
      </c>
      <c r="AI9" s="70">
        <v>1.0217106607045476</v>
      </c>
      <c r="AJ9" s="98">
        <f t="shared" si="10"/>
        <v>0</v>
      </c>
      <c r="AK9" s="70">
        <v>1.0030778589347833</v>
      </c>
      <c r="AL9" s="43">
        <f t="shared" si="11"/>
        <v>0</v>
      </c>
      <c r="AN9" s="64">
        <f t="shared" si="12"/>
        <v>0</v>
      </c>
      <c r="AP9" s="251">
        <f>SUM(AN9*$AN$48)/100</f>
        <v>0</v>
      </c>
    </row>
    <row r="10" spans="1:42" ht="18" customHeight="1" x14ac:dyDescent="0.35">
      <c r="A10" s="5">
        <v>8</v>
      </c>
      <c r="B10" s="124" t="s">
        <v>3</v>
      </c>
      <c r="C10" s="10">
        <v>39802336.838709675</v>
      </c>
      <c r="D10" s="3">
        <v>50153792.333333336</v>
      </c>
      <c r="E10" s="28">
        <v>61660974.774193548</v>
      </c>
      <c r="F10" s="98">
        <v>86112544.774193555</v>
      </c>
      <c r="G10" s="98">
        <v>98704986.285714284</v>
      </c>
      <c r="H10" s="98">
        <v>73975665.67741935</v>
      </c>
      <c r="I10" s="98">
        <v>48422619.666666664</v>
      </c>
      <c r="J10" s="98">
        <v>46472809.225806452</v>
      </c>
      <c r="K10" s="98">
        <v>42973554.06666667</v>
      </c>
      <c r="L10" s="98">
        <v>26320094.580645163</v>
      </c>
      <c r="M10" s="98">
        <v>41863257.096774191</v>
      </c>
      <c r="N10" s="43">
        <v>57992943.799999997</v>
      </c>
      <c r="O10" s="91">
        <v>1</v>
      </c>
      <c r="P10" s="73">
        <f t="shared" si="0"/>
        <v>39802336.838709675</v>
      </c>
      <c r="Q10" s="70">
        <v>1</v>
      </c>
      <c r="R10" s="82">
        <f t="shared" si="1"/>
        <v>50153792.333333336</v>
      </c>
      <c r="S10" s="69">
        <v>1</v>
      </c>
      <c r="T10" s="3">
        <f t="shared" si="2"/>
        <v>61660974.774193548</v>
      </c>
      <c r="U10" s="70">
        <v>1</v>
      </c>
      <c r="V10" s="98">
        <f t="shared" si="3"/>
        <v>86112544.774193555</v>
      </c>
      <c r="W10" s="70">
        <v>1</v>
      </c>
      <c r="X10" s="98">
        <f t="shared" si="4"/>
        <v>98704986.285714284</v>
      </c>
      <c r="Y10" s="70">
        <v>1</v>
      </c>
      <c r="Z10" s="98">
        <f t="shared" si="5"/>
        <v>73975665.67741935</v>
      </c>
      <c r="AA10" s="70">
        <v>1</v>
      </c>
      <c r="AB10" s="98">
        <f t="shared" si="6"/>
        <v>48422619.666666664</v>
      </c>
      <c r="AC10" s="70">
        <v>1</v>
      </c>
      <c r="AD10" s="98">
        <f t="shared" si="7"/>
        <v>46472809.225806452</v>
      </c>
      <c r="AE10" s="70">
        <v>1</v>
      </c>
      <c r="AF10" s="98">
        <f t="shared" si="8"/>
        <v>42973554.06666667</v>
      </c>
      <c r="AG10" s="70">
        <v>1</v>
      </c>
      <c r="AH10" s="98">
        <f t="shared" si="9"/>
        <v>26320094.580645163</v>
      </c>
      <c r="AI10" s="70">
        <v>1</v>
      </c>
      <c r="AJ10" s="98">
        <f t="shared" si="10"/>
        <v>41863257.096774191</v>
      </c>
      <c r="AK10" s="70">
        <v>1</v>
      </c>
      <c r="AL10" s="43">
        <f t="shared" si="11"/>
        <v>57992943.799999997</v>
      </c>
      <c r="AN10" s="64">
        <f t="shared" si="12"/>
        <v>20412465084</v>
      </c>
      <c r="AP10" s="250"/>
    </row>
    <row r="11" spans="1:42" ht="18" customHeight="1" x14ac:dyDescent="0.35">
      <c r="A11" s="125">
        <v>9</v>
      </c>
      <c r="B11" s="124" t="s">
        <v>3</v>
      </c>
      <c r="C11" s="10">
        <v>0</v>
      </c>
      <c r="D11" s="3">
        <v>0</v>
      </c>
      <c r="E11" s="28">
        <v>0</v>
      </c>
      <c r="F11" s="98">
        <v>0</v>
      </c>
      <c r="G11" s="98">
        <v>0</v>
      </c>
      <c r="H11" s="98">
        <v>0</v>
      </c>
      <c r="I11" s="98">
        <v>0</v>
      </c>
      <c r="J11" s="98">
        <v>0</v>
      </c>
      <c r="K11" s="98">
        <v>0</v>
      </c>
      <c r="L11" s="98">
        <v>0</v>
      </c>
      <c r="M11" s="98">
        <v>0</v>
      </c>
      <c r="N11" s="43">
        <v>0</v>
      </c>
      <c r="O11" s="91">
        <v>1</v>
      </c>
      <c r="P11" s="73">
        <f t="shared" si="0"/>
        <v>0</v>
      </c>
      <c r="Q11" s="70">
        <v>1</v>
      </c>
      <c r="R11" s="82">
        <f t="shared" si="1"/>
        <v>0</v>
      </c>
      <c r="S11" s="69">
        <v>1</v>
      </c>
      <c r="T11" s="3">
        <f t="shared" si="2"/>
        <v>0</v>
      </c>
      <c r="U11" s="70">
        <v>1</v>
      </c>
      <c r="V11" s="98">
        <f t="shared" si="3"/>
        <v>0</v>
      </c>
      <c r="W11" s="70">
        <v>1</v>
      </c>
      <c r="X11" s="98">
        <f t="shared" si="4"/>
        <v>0</v>
      </c>
      <c r="Y11" s="70">
        <v>1</v>
      </c>
      <c r="Z11" s="98">
        <f t="shared" si="5"/>
        <v>0</v>
      </c>
      <c r="AA11" s="70">
        <v>1</v>
      </c>
      <c r="AB11" s="98">
        <f t="shared" si="6"/>
        <v>0</v>
      </c>
      <c r="AC11" s="70">
        <v>1</v>
      </c>
      <c r="AD11" s="98">
        <f t="shared" si="7"/>
        <v>0</v>
      </c>
      <c r="AE11" s="70">
        <v>1</v>
      </c>
      <c r="AF11" s="98">
        <f t="shared" si="8"/>
        <v>0</v>
      </c>
      <c r="AG11" s="70">
        <v>1</v>
      </c>
      <c r="AH11" s="98">
        <f t="shared" si="9"/>
        <v>0</v>
      </c>
      <c r="AI11" s="70">
        <v>1</v>
      </c>
      <c r="AJ11" s="98">
        <f t="shared" si="10"/>
        <v>0</v>
      </c>
      <c r="AK11" s="70">
        <v>1</v>
      </c>
      <c r="AL11" s="43">
        <f t="shared" si="11"/>
        <v>0</v>
      </c>
      <c r="AN11" s="64">
        <f t="shared" si="12"/>
        <v>0</v>
      </c>
      <c r="AP11" s="250"/>
    </row>
    <row r="12" spans="1:42" ht="18" customHeight="1" x14ac:dyDescent="0.35">
      <c r="A12" s="5">
        <v>10</v>
      </c>
      <c r="B12" s="124" t="s">
        <v>3</v>
      </c>
      <c r="C12" s="10">
        <v>0</v>
      </c>
      <c r="D12" s="3">
        <v>0</v>
      </c>
      <c r="E12" s="28">
        <v>0</v>
      </c>
      <c r="F12" s="98">
        <v>0</v>
      </c>
      <c r="G12" s="98">
        <v>0</v>
      </c>
      <c r="H12" s="98">
        <v>0</v>
      </c>
      <c r="I12" s="98">
        <v>0</v>
      </c>
      <c r="J12" s="98">
        <v>0</v>
      </c>
      <c r="K12" s="98">
        <v>0</v>
      </c>
      <c r="L12" s="98">
        <v>0</v>
      </c>
      <c r="M12" s="98">
        <v>0</v>
      </c>
      <c r="N12" s="43">
        <v>0</v>
      </c>
      <c r="O12" s="91">
        <v>1</v>
      </c>
      <c r="P12" s="73">
        <f t="shared" si="0"/>
        <v>0</v>
      </c>
      <c r="Q12" s="70">
        <v>1</v>
      </c>
      <c r="R12" s="82">
        <f t="shared" si="1"/>
        <v>0</v>
      </c>
      <c r="S12" s="69">
        <v>1</v>
      </c>
      <c r="T12" s="3">
        <f t="shared" si="2"/>
        <v>0</v>
      </c>
      <c r="U12" s="70">
        <v>1</v>
      </c>
      <c r="V12" s="98">
        <f t="shared" si="3"/>
        <v>0</v>
      </c>
      <c r="W12" s="70">
        <v>1</v>
      </c>
      <c r="X12" s="98">
        <f t="shared" si="4"/>
        <v>0</v>
      </c>
      <c r="Y12" s="70">
        <v>1</v>
      </c>
      <c r="Z12" s="98">
        <f t="shared" si="5"/>
        <v>0</v>
      </c>
      <c r="AA12" s="70">
        <v>1</v>
      </c>
      <c r="AB12" s="98">
        <f t="shared" si="6"/>
        <v>0</v>
      </c>
      <c r="AC12" s="70">
        <v>1</v>
      </c>
      <c r="AD12" s="98">
        <f t="shared" si="7"/>
        <v>0</v>
      </c>
      <c r="AE12" s="70">
        <v>1</v>
      </c>
      <c r="AF12" s="98">
        <f t="shared" si="8"/>
        <v>0</v>
      </c>
      <c r="AG12" s="70">
        <v>1</v>
      </c>
      <c r="AH12" s="98">
        <f t="shared" si="9"/>
        <v>0</v>
      </c>
      <c r="AI12" s="70">
        <v>1</v>
      </c>
      <c r="AJ12" s="98">
        <f t="shared" si="10"/>
        <v>0</v>
      </c>
      <c r="AK12" s="70">
        <v>1</v>
      </c>
      <c r="AL12" s="43">
        <f t="shared" si="11"/>
        <v>0</v>
      </c>
      <c r="AN12" s="64">
        <f t="shared" si="12"/>
        <v>0</v>
      </c>
      <c r="AP12" s="250"/>
    </row>
    <row r="13" spans="1:42" ht="18" customHeight="1" x14ac:dyDescent="0.35">
      <c r="A13" s="5">
        <v>11</v>
      </c>
      <c r="B13" s="124" t="s">
        <v>5</v>
      </c>
      <c r="C13" s="10">
        <v>648731853.35483873</v>
      </c>
      <c r="D13" s="3">
        <v>831000673.79999995</v>
      </c>
      <c r="E13" s="28">
        <v>858606691.16129029</v>
      </c>
      <c r="F13" s="98">
        <v>946762209.16129029</v>
      </c>
      <c r="G13" s="98">
        <v>929444440.57142854</v>
      </c>
      <c r="H13" s="98">
        <v>873328619.93548381</v>
      </c>
      <c r="I13" s="98">
        <v>574919151.39999998</v>
      </c>
      <c r="J13" s="98">
        <v>406009033.41935486</v>
      </c>
      <c r="K13" s="98">
        <v>408704426.53333336</v>
      </c>
      <c r="L13" s="98">
        <v>409122732.45161289</v>
      </c>
      <c r="M13" s="98">
        <v>413794546</v>
      </c>
      <c r="N13" s="43">
        <v>319366533.19999999</v>
      </c>
      <c r="O13" s="91">
        <v>0.92952434165930653</v>
      </c>
      <c r="P13" s="73">
        <f t="shared" si="0"/>
        <v>603012048.9030782</v>
      </c>
      <c r="Q13" s="70">
        <v>0.95546574385968452</v>
      </c>
      <c r="R13" s="82">
        <f t="shared" si="1"/>
        <v>793992676.94021606</v>
      </c>
      <c r="S13" s="69">
        <v>1.039510244490137</v>
      </c>
      <c r="T13" s="3">
        <f t="shared" si="2"/>
        <v>892530451.44994032</v>
      </c>
      <c r="U13" s="70">
        <v>1.0327047002335412</v>
      </c>
      <c r="V13" s="98">
        <f t="shared" si="3"/>
        <v>977725783.40435553</v>
      </c>
      <c r="W13" s="70">
        <v>1.0695138498690548</v>
      </c>
      <c r="X13" s="98">
        <f t="shared" si="4"/>
        <v>994053701.87493849</v>
      </c>
      <c r="Y13" s="70">
        <v>1.0292978513814923</v>
      </c>
      <c r="Z13" s="98">
        <f t="shared" si="5"/>
        <v>898915272.04955745</v>
      </c>
      <c r="AA13" s="70">
        <v>0.90443445222431984</v>
      </c>
      <c r="AB13" s="98">
        <f t="shared" si="6"/>
        <v>519976687.76972979</v>
      </c>
      <c r="AC13" s="70">
        <v>0.89312602715240574</v>
      </c>
      <c r="AD13" s="98">
        <f t="shared" si="7"/>
        <v>362617235.00581676</v>
      </c>
      <c r="AE13" s="70">
        <v>0.99357834015899649</v>
      </c>
      <c r="AF13" s="98">
        <f t="shared" si="8"/>
        <v>406079865.7306239</v>
      </c>
      <c r="AG13" s="70">
        <v>0.89809240473081087</v>
      </c>
      <c r="AH13" s="98">
        <f t="shared" si="9"/>
        <v>367430018.61750919</v>
      </c>
      <c r="AI13" s="70">
        <v>1.0217106607045476</v>
      </c>
      <c r="AJ13" s="98">
        <f t="shared" si="10"/>
        <v>422778298.98959833</v>
      </c>
      <c r="AK13" s="70">
        <v>1.0030778589347833</v>
      </c>
      <c r="AL13" s="43">
        <f t="shared" si="11"/>
        <v>320349498.3376804</v>
      </c>
      <c r="AN13" s="64">
        <f>SUM((P13*31)+(R13*30)+(T13*31)+(V13*31)+(X13*28)+(Z13*31)+(AB13*30)+(AD13*31)+(AF13*30)+(AH13*31)+(AJ13*31)+(AL13*30))</f>
        <v>229320747876.86133</v>
      </c>
      <c r="AP13" s="251">
        <f>SUM(AN13*$AN$48)/100</f>
        <v>40386263.931086138</v>
      </c>
    </row>
    <row r="14" spans="1:42" ht="18" customHeight="1" x14ac:dyDescent="0.35">
      <c r="A14" s="125">
        <v>12</v>
      </c>
      <c r="B14" s="124" t="s">
        <v>3</v>
      </c>
      <c r="C14" s="10">
        <v>0</v>
      </c>
      <c r="D14" s="3">
        <v>0</v>
      </c>
      <c r="E14" s="28">
        <v>0</v>
      </c>
      <c r="F14" s="99">
        <v>0</v>
      </c>
      <c r="G14" s="99">
        <v>0</v>
      </c>
      <c r="H14" s="99">
        <v>0</v>
      </c>
      <c r="I14" s="99">
        <v>0</v>
      </c>
      <c r="J14" s="99">
        <v>0</v>
      </c>
      <c r="K14" s="99">
        <v>0</v>
      </c>
      <c r="L14" s="99">
        <v>0</v>
      </c>
      <c r="M14" s="99">
        <v>0</v>
      </c>
      <c r="N14" s="44">
        <v>0</v>
      </c>
      <c r="O14" s="91">
        <v>1</v>
      </c>
      <c r="P14" s="73">
        <f t="shared" si="0"/>
        <v>0</v>
      </c>
      <c r="Q14" s="70">
        <v>1</v>
      </c>
      <c r="R14" s="82">
        <f t="shared" si="1"/>
        <v>0</v>
      </c>
      <c r="S14" s="69">
        <v>1</v>
      </c>
      <c r="T14" s="3">
        <f t="shared" si="2"/>
        <v>0</v>
      </c>
      <c r="U14" s="70">
        <v>1</v>
      </c>
      <c r="V14" s="98">
        <f t="shared" si="3"/>
        <v>0</v>
      </c>
      <c r="W14" s="70">
        <v>1</v>
      </c>
      <c r="X14" s="98">
        <f t="shared" si="4"/>
        <v>0</v>
      </c>
      <c r="Y14" s="70">
        <v>1</v>
      </c>
      <c r="Z14" s="98">
        <f t="shared" si="5"/>
        <v>0</v>
      </c>
      <c r="AA14" s="70">
        <v>1</v>
      </c>
      <c r="AB14" s="98">
        <f t="shared" si="6"/>
        <v>0</v>
      </c>
      <c r="AC14" s="70">
        <v>1</v>
      </c>
      <c r="AD14" s="98">
        <f t="shared" si="7"/>
        <v>0</v>
      </c>
      <c r="AE14" s="70">
        <v>1</v>
      </c>
      <c r="AF14" s="98">
        <f t="shared" si="8"/>
        <v>0</v>
      </c>
      <c r="AG14" s="70">
        <v>1</v>
      </c>
      <c r="AH14" s="98">
        <f t="shared" si="9"/>
        <v>0</v>
      </c>
      <c r="AI14" s="70">
        <v>1</v>
      </c>
      <c r="AJ14" s="98">
        <f t="shared" si="10"/>
        <v>0</v>
      </c>
      <c r="AK14" s="70">
        <v>1</v>
      </c>
      <c r="AL14" s="43">
        <f t="shared" si="11"/>
        <v>0</v>
      </c>
      <c r="AN14" s="64">
        <f t="shared" ref="AN14:AN29" si="13">SUM((P14*31)+(R14*30)+(T14*31)+(V14*31)+(X14*28)+(Z14*31)+(AB14*30)+(AD14*31)+(AF14*30)+(AH14*31)+(AJ14*31)+(AL14*30))</f>
        <v>0</v>
      </c>
      <c r="AP14" s="250"/>
    </row>
    <row r="15" spans="1:42" ht="18" customHeight="1" x14ac:dyDescent="0.35">
      <c r="A15" s="5">
        <v>13</v>
      </c>
      <c r="B15" s="124" t="s">
        <v>3</v>
      </c>
      <c r="C15" s="10">
        <v>0</v>
      </c>
      <c r="D15" s="3">
        <v>0</v>
      </c>
      <c r="E15" s="28">
        <v>0</v>
      </c>
      <c r="F15" s="99">
        <v>0</v>
      </c>
      <c r="G15" s="99">
        <v>0</v>
      </c>
      <c r="H15" s="99">
        <v>0</v>
      </c>
      <c r="I15" s="99">
        <v>0</v>
      </c>
      <c r="J15" s="99">
        <v>0</v>
      </c>
      <c r="K15" s="99">
        <v>0</v>
      </c>
      <c r="L15" s="99">
        <v>0</v>
      </c>
      <c r="M15" s="99">
        <v>0</v>
      </c>
      <c r="N15" s="44">
        <v>0</v>
      </c>
      <c r="O15" s="91">
        <v>1</v>
      </c>
      <c r="P15" s="73">
        <f t="shared" si="0"/>
        <v>0</v>
      </c>
      <c r="Q15" s="70">
        <v>1</v>
      </c>
      <c r="R15" s="82">
        <f t="shared" si="1"/>
        <v>0</v>
      </c>
      <c r="S15" s="69">
        <v>1</v>
      </c>
      <c r="T15" s="3">
        <f t="shared" si="2"/>
        <v>0</v>
      </c>
      <c r="U15" s="70">
        <v>1</v>
      </c>
      <c r="V15" s="98">
        <f t="shared" si="3"/>
        <v>0</v>
      </c>
      <c r="W15" s="70">
        <v>1</v>
      </c>
      <c r="X15" s="98">
        <f t="shared" si="4"/>
        <v>0</v>
      </c>
      <c r="Y15" s="70">
        <v>1</v>
      </c>
      <c r="Z15" s="98">
        <f t="shared" si="5"/>
        <v>0</v>
      </c>
      <c r="AA15" s="70">
        <v>1</v>
      </c>
      <c r="AB15" s="98">
        <f t="shared" si="6"/>
        <v>0</v>
      </c>
      <c r="AC15" s="70">
        <v>1</v>
      </c>
      <c r="AD15" s="98">
        <f t="shared" si="7"/>
        <v>0</v>
      </c>
      <c r="AE15" s="70">
        <v>1</v>
      </c>
      <c r="AF15" s="98">
        <f t="shared" si="8"/>
        <v>0</v>
      </c>
      <c r="AG15" s="70">
        <v>1</v>
      </c>
      <c r="AH15" s="98">
        <f t="shared" si="9"/>
        <v>0</v>
      </c>
      <c r="AI15" s="70">
        <v>1</v>
      </c>
      <c r="AJ15" s="98">
        <f t="shared" si="10"/>
        <v>0</v>
      </c>
      <c r="AK15" s="70">
        <v>1</v>
      </c>
      <c r="AL15" s="43">
        <f t="shared" si="11"/>
        <v>0</v>
      </c>
      <c r="AN15" s="64">
        <f t="shared" si="13"/>
        <v>0</v>
      </c>
      <c r="AP15" s="250"/>
    </row>
    <row r="16" spans="1:42" ht="18" customHeight="1" x14ac:dyDescent="0.35">
      <c r="A16" s="5">
        <v>14</v>
      </c>
      <c r="B16" s="124" t="s">
        <v>3</v>
      </c>
      <c r="C16" s="10">
        <v>17319550.38709677</v>
      </c>
      <c r="D16" s="3">
        <v>21767720.333333332</v>
      </c>
      <c r="E16" s="28">
        <v>30427059.548387095</v>
      </c>
      <c r="F16" s="98">
        <v>32313842</v>
      </c>
      <c r="G16" s="98">
        <v>33267309.428571429</v>
      </c>
      <c r="H16" s="98">
        <v>26483979.677419357</v>
      </c>
      <c r="I16" s="98">
        <v>33214281.466666665</v>
      </c>
      <c r="J16" s="98">
        <v>12366902.580645161</v>
      </c>
      <c r="K16" s="98">
        <v>21704284.800000001</v>
      </c>
      <c r="L16" s="98">
        <v>12995280.774193548</v>
      </c>
      <c r="M16" s="98">
        <v>15797373.935483871</v>
      </c>
      <c r="N16" s="43">
        <v>34472766.533333331</v>
      </c>
      <c r="O16" s="91">
        <v>1</v>
      </c>
      <c r="P16" s="73">
        <f t="shared" si="0"/>
        <v>17319550.38709677</v>
      </c>
      <c r="Q16" s="70">
        <v>1</v>
      </c>
      <c r="R16" s="82">
        <f t="shared" si="1"/>
        <v>21767720.333333332</v>
      </c>
      <c r="S16" s="69">
        <v>1</v>
      </c>
      <c r="T16" s="3">
        <f t="shared" si="2"/>
        <v>30427059.548387095</v>
      </c>
      <c r="U16" s="70">
        <v>1</v>
      </c>
      <c r="V16" s="98">
        <f t="shared" si="3"/>
        <v>32313842</v>
      </c>
      <c r="W16" s="70">
        <v>1</v>
      </c>
      <c r="X16" s="98">
        <f t="shared" si="4"/>
        <v>33267309.428571429</v>
      </c>
      <c r="Y16" s="70">
        <v>1</v>
      </c>
      <c r="Z16" s="98">
        <f t="shared" si="5"/>
        <v>26483979.677419357</v>
      </c>
      <c r="AA16" s="70">
        <v>1</v>
      </c>
      <c r="AB16" s="98">
        <f t="shared" si="6"/>
        <v>33214281.466666665</v>
      </c>
      <c r="AC16" s="70">
        <v>1</v>
      </c>
      <c r="AD16" s="98">
        <f t="shared" si="7"/>
        <v>12366902.580645161</v>
      </c>
      <c r="AE16" s="70">
        <v>1</v>
      </c>
      <c r="AF16" s="98">
        <f t="shared" si="8"/>
        <v>21704284.800000001</v>
      </c>
      <c r="AG16" s="70">
        <v>1</v>
      </c>
      <c r="AH16" s="98">
        <f t="shared" si="9"/>
        <v>12995280.774193548</v>
      </c>
      <c r="AI16" s="70">
        <v>1</v>
      </c>
      <c r="AJ16" s="98">
        <f t="shared" si="10"/>
        <v>15797373.935483871</v>
      </c>
      <c r="AK16" s="70">
        <v>1</v>
      </c>
      <c r="AL16" s="43">
        <f t="shared" si="11"/>
        <v>34472766.533333331</v>
      </c>
      <c r="AN16" s="64">
        <f t="shared" si="13"/>
        <v>8845079914</v>
      </c>
      <c r="AP16" s="250"/>
    </row>
    <row r="17" spans="1:43" ht="18" customHeight="1" x14ac:dyDescent="0.35">
      <c r="A17" s="125">
        <v>15</v>
      </c>
      <c r="B17" s="124" t="s">
        <v>3</v>
      </c>
      <c r="C17" s="10">
        <v>7024730.5806451617</v>
      </c>
      <c r="D17" s="3">
        <v>5666243</v>
      </c>
      <c r="E17" s="28">
        <v>7814063.6129032262</v>
      </c>
      <c r="F17" s="98">
        <v>11246238.903225806</v>
      </c>
      <c r="G17" s="98">
        <v>12372914.714285715</v>
      </c>
      <c r="H17" s="98">
        <v>6550566.7096774196</v>
      </c>
      <c r="I17" s="98">
        <v>7020109.8000000007</v>
      </c>
      <c r="J17" s="98">
        <v>5410063.2903225804</v>
      </c>
      <c r="K17" s="98">
        <v>4513916</v>
      </c>
      <c r="L17" s="98">
        <v>2917735.0967741935</v>
      </c>
      <c r="M17" s="98">
        <v>7412166.9032258065</v>
      </c>
      <c r="N17" s="43">
        <v>10933060.6</v>
      </c>
      <c r="O17" s="91">
        <v>1</v>
      </c>
      <c r="P17" s="73">
        <f t="shared" si="0"/>
        <v>7024730.5806451617</v>
      </c>
      <c r="Q17" s="70">
        <v>1</v>
      </c>
      <c r="R17" s="82">
        <f t="shared" si="1"/>
        <v>5666243</v>
      </c>
      <c r="S17" s="69">
        <v>1</v>
      </c>
      <c r="T17" s="3">
        <f t="shared" si="2"/>
        <v>7814063.6129032262</v>
      </c>
      <c r="U17" s="70">
        <v>1</v>
      </c>
      <c r="V17" s="98">
        <f t="shared" si="3"/>
        <v>11246238.903225806</v>
      </c>
      <c r="W17" s="70">
        <v>1</v>
      </c>
      <c r="X17" s="98">
        <f t="shared" si="4"/>
        <v>12372914.714285715</v>
      </c>
      <c r="Y17" s="70">
        <v>1</v>
      </c>
      <c r="Z17" s="98">
        <f t="shared" si="5"/>
        <v>6550566.7096774196</v>
      </c>
      <c r="AA17" s="70">
        <v>1</v>
      </c>
      <c r="AB17" s="98">
        <f t="shared" si="6"/>
        <v>7020109.8000000007</v>
      </c>
      <c r="AC17" s="70">
        <v>1</v>
      </c>
      <c r="AD17" s="98">
        <f t="shared" si="7"/>
        <v>5410063.2903225804</v>
      </c>
      <c r="AE17" s="70">
        <v>1</v>
      </c>
      <c r="AF17" s="98">
        <f t="shared" si="8"/>
        <v>4513916</v>
      </c>
      <c r="AG17" s="70">
        <v>1</v>
      </c>
      <c r="AH17" s="98">
        <f t="shared" si="9"/>
        <v>2917735.0967741935</v>
      </c>
      <c r="AI17" s="70">
        <v>1</v>
      </c>
      <c r="AJ17" s="98">
        <f t="shared" si="10"/>
        <v>7412166.9032258065</v>
      </c>
      <c r="AK17" s="70">
        <v>1</v>
      </c>
      <c r="AL17" s="43">
        <f t="shared" si="11"/>
        <v>10933060.6</v>
      </c>
      <c r="AN17" s="64">
        <f t="shared" si="13"/>
        <v>2690084012</v>
      </c>
      <c r="AP17" s="250"/>
    </row>
    <row r="18" spans="1:43" ht="18" customHeight="1" x14ac:dyDescent="0.35">
      <c r="A18" s="5">
        <v>16</v>
      </c>
      <c r="B18" s="124" t="s">
        <v>6</v>
      </c>
      <c r="C18" s="10">
        <v>0</v>
      </c>
      <c r="D18" s="3">
        <v>0</v>
      </c>
      <c r="E18" s="28">
        <v>0</v>
      </c>
      <c r="F18" s="98">
        <v>0</v>
      </c>
      <c r="G18" s="98">
        <v>0</v>
      </c>
      <c r="H18" s="98">
        <v>0</v>
      </c>
      <c r="I18" s="98">
        <v>0</v>
      </c>
      <c r="J18" s="98">
        <v>0</v>
      </c>
      <c r="K18" s="98">
        <v>0</v>
      </c>
      <c r="L18" s="98">
        <v>0</v>
      </c>
      <c r="M18" s="98">
        <v>0</v>
      </c>
      <c r="N18" s="43">
        <v>0</v>
      </c>
      <c r="O18" s="91">
        <v>0.92952434165930653</v>
      </c>
      <c r="P18" s="73">
        <f t="shared" si="0"/>
        <v>0</v>
      </c>
      <c r="Q18" s="70">
        <v>0.95546574385968452</v>
      </c>
      <c r="R18" s="82">
        <f t="shared" si="1"/>
        <v>0</v>
      </c>
      <c r="S18" s="69">
        <v>1.039510244490137</v>
      </c>
      <c r="T18" s="3">
        <f t="shared" si="2"/>
        <v>0</v>
      </c>
      <c r="U18" s="70">
        <v>1.0327047002335412</v>
      </c>
      <c r="V18" s="1">
        <f t="shared" si="3"/>
        <v>0</v>
      </c>
      <c r="W18" s="70">
        <v>1.0695138498690548</v>
      </c>
      <c r="X18" s="1">
        <f t="shared" si="4"/>
        <v>0</v>
      </c>
      <c r="Y18" s="70">
        <v>1.0292978513814923</v>
      </c>
      <c r="Z18" s="1">
        <f t="shared" si="5"/>
        <v>0</v>
      </c>
      <c r="AA18" s="70">
        <v>0.90443445222431984</v>
      </c>
      <c r="AB18" s="1">
        <f t="shared" si="6"/>
        <v>0</v>
      </c>
      <c r="AC18" s="70">
        <v>0.89312602715240574</v>
      </c>
      <c r="AD18" s="1">
        <f t="shared" si="7"/>
        <v>0</v>
      </c>
      <c r="AE18" s="70">
        <v>0.99357834015899649</v>
      </c>
      <c r="AF18" s="1">
        <f t="shared" si="8"/>
        <v>0</v>
      </c>
      <c r="AG18" s="70">
        <v>0.89809240473081087</v>
      </c>
      <c r="AH18" s="1">
        <f t="shared" si="9"/>
        <v>0</v>
      </c>
      <c r="AI18" s="70">
        <v>1.0217106607045476</v>
      </c>
      <c r="AJ18" s="1">
        <f t="shared" si="10"/>
        <v>0</v>
      </c>
      <c r="AK18" s="70">
        <v>1.0030778589347833</v>
      </c>
      <c r="AL18" s="105">
        <f t="shared" si="11"/>
        <v>0</v>
      </c>
      <c r="AN18" s="64">
        <f t="shared" si="13"/>
        <v>0</v>
      </c>
      <c r="AP18" s="251">
        <f>SUM(AN18*$AN$48)/100</f>
        <v>0</v>
      </c>
    </row>
    <row r="19" spans="1:43" ht="18" customHeight="1" x14ac:dyDescent="0.35">
      <c r="A19" s="5">
        <v>17</v>
      </c>
      <c r="B19" s="124" t="s">
        <v>3</v>
      </c>
      <c r="C19" s="10">
        <v>2637604.1290322579</v>
      </c>
      <c r="D19" s="3">
        <v>4004814.7333333334</v>
      </c>
      <c r="E19" s="28">
        <v>10539911.161290323</v>
      </c>
      <c r="F19" s="98">
        <v>11331139.741935482</v>
      </c>
      <c r="G19" s="98">
        <v>22678362.928571429</v>
      </c>
      <c r="H19" s="98">
        <v>22691614.567741938</v>
      </c>
      <c r="I19" s="98">
        <v>8479211.4000000004</v>
      </c>
      <c r="J19" s="98">
        <v>5844441.2258064514</v>
      </c>
      <c r="K19" s="98">
        <v>1518489.8666666667</v>
      </c>
      <c r="L19" s="98">
        <v>746341.48387096776</v>
      </c>
      <c r="M19" s="98">
        <v>2390946.5161290322</v>
      </c>
      <c r="N19" s="43">
        <v>7582164.333333333</v>
      </c>
      <c r="O19" s="91">
        <v>1</v>
      </c>
      <c r="P19" s="73">
        <f t="shared" si="0"/>
        <v>2637604.1290322579</v>
      </c>
      <c r="Q19" s="70">
        <v>1</v>
      </c>
      <c r="R19" s="82">
        <f t="shared" si="1"/>
        <v>4004814.7333333334</v>
      </c>
      <c r="S19" s="69">
        <v>1</v>
      </c>
      <c r="T19" s="3">
        <f t="shared" si="2"/>
        <v>10539911.161290323</v>
      </c>
      <c r="U19" s="70">
        <v>1</v>
      </c>
      <c r="V19" s="98">
        <f t="shared" si="3"/>
        <v>11331139.741935482</v>
      </c>
      <c r="W19" s="70">
        <v>1</v>
      </c>
      <c r="X19" s="98">
        <f t="shared" si="4"/>
        <v>22678362.928571429</v>
      </c>
      <c r="Y19" s="70">
        <v>1</v>
      </c>
      <c r="Z19" s="98">
        <f t="shared" si="5"/>
        <v>22691614.567741938</v>
      </c>
      <c r="AA19" s="70">
        <v>1</v>
      </c>
      <c r="AB19" s="98">
        <f t="shared" si="6"/>
        <v>8479211.4000000004</v>
      </c>
      <c r="AC19" s="70">
        <v>1</v>
      </c>
      <c r="AD19" s="98">
        <f t="shared" si="7"/>
        <v>5844441.2258064514</v>
      </c>
      <c r="AE19" s="70">
        <v>1</v>
      </c>
      <c r="AF19" s="98">
        <f t="shared" si="8"/>
        <v>1518489.8666666667</v>
      </c>
      <c r="AG19" s="70">
        <v>1</v>
      </c>
      <c r="AH19" s="98">
        <f t="shared" si="9"/>
        <v>746341.48387096776</v>
      </c>
      <c r="AI19" s="70">
        <v>1</v>
      </c>
      <c r="AJ19" s="98">
        <f t="shared" si="10"/>
        <v>2390946.5161290322</v>
      </c>
      <c r="AK19" s="70">
        <v>1</v>
      </c>
      <c r="AL19" s="43">
        <f t="shared" si="11"/>
        <v>7582164.333333333</v>
      </c>
      <c r="AN19" s="64">
        <f t="shared" si="13"/>
        <v>3024176535.5999999</v>
      </c>
      <c r="AP19" s="250"/>
    </row>
    <row r="20" spans="1:43" ht="18" customHeight="1" x14ac:dyDescent="0.35">
      <c r="A20" s="125">
        <v>18</v>
      </c>
      <c r="B20" s="124" t="s">
        <v>3</v>
      </c>
      <c r="C20" s="10">
        <v>650958.70967741939</v>
      </c>
      <c r="D20" s="3">
        <v>907865.93333333335</v>
      </c>
      <c r="E20" s="28">
        <v>2439702.064516129</v>
      </c>
      <c r="F20" s="98">
        <v>8158121.6129032262</v>
      </c>
      <c r="G20" s="98">
        <v>8340371.2857142854</v>
      </c>
      <c r="H20" s="98">
        <v>4419174.064516129</v>
      </c>
      <c r="I20" s="98">
        <v>3099191.3333333335</v>
      </c>
      <c r="J20" s="98">
        <v>789423.87096774194</v>
      </c>
      <c r="K20" s="98">
        <v>1295059.3333333333</v>
      </c>
      <c r="L20" s="98">
        <v>126393.54838709677</v>
      </c>
      <c r="M20" s="98">
        <v>361658.70967741933</v>
      </c>
      <c r="N20" s="43">
        <v>1684613.3333333335</v>
      </c>
      <c r="O20" s="91">
        <v>1</v>
      </c>
      <c r="P20" s="73">
        <f t="shared" si="0"/>
        <v>650958.70967741939</v>
      </c>
      <c r="Q20" s="70">
        <v>1</v>
      </c>
      <c r="R20" s="82">
        <f t="shared" si="1"/>
        <v>907865.93333333335</v>
      </c>
      <c r="S20" s="69">
        <v>1</v>
      </c>
      <c r="T20" s="3">
        <f t="shared" si="2"/>
        <v>2439702.064516129</v>
      </c>
      <c r="U20" s="70">
        <v>1</v>
      </c>
      <c r="V20" s="98">
        <f t="shared" si="3"/>
        <v>8158121.6129032262</v>
      </c>
      <c r="W20" s="70">
        <v>1</v>
      </c>
      <c r="X20" s="98">
        <f t="shared" si="4"/>
        <v>8340371.2857142854</v>
      </c>
      <c r="Y20" s="70">
        <v>1</v>
      </c>
      <c r="Z20" s="98">
        <f t="shared" si="5"/>
        <v>4419174.064516129</v>
      </c>
      <c r="AA20" s="70">
        <v>1</v>
      </c>
      <c r="AB20" s="98">
        <f t="shared" si="6"/>
        <v>3099191.3333333335</v>
      </c>
      <c r="AC20" s="70">
        <v>1</v>
      </c>
      <c r="AD20" s="98">
        <f t="shared" si="7"/>
        <v>789423.87096774194</v>
      </c>
      <c r="AE20" s="70">
        <v>1</v>
      </c>
      <c r="AF20" s="98">
        <f t="shared" si="8"/>
        <v>1295059.3333333333</v>
      </c>
      <c r="AG20" s="70">
        <v>1</v>
      </c>
      <c r="AH20" s="98">
        <f t="shared" si="9"/>
        <v>126393.54838709677</v>
      </c>
      <c r="AI20" s="70">
        <v>1</v>
      </c>
      <c r="AJ20" s="98">
        <f t="shared" si="10"/>
        <v>361658.70967741933</v>
      </c>
      <c r="AK20" s="70">
        <v>1</v>
      </c>
      <c r="AL20" s="43">
        <f t="shared" si="11"/>
        <v>1684613.3333333335</v>
      </c>
      <c r="AN20" s="64">
        <f t="shared" si="13"/>
        <v>968440704</v>
      </c>
      <c r="AP20" s="250"/>
    </row>
    <row r="21" spans="1:43" ht="25" x14ac:dyDescent="0.35">
      <c r="A21" s="5">
        <v>19</v>
      </c>
      <c r="B21" s="124" t="s">
        <v>7</v>
      </c>
      <c r="C21" s="10">
        <v>43610055.677419357</v>
      </c>
      <c r="D21" s="3">
        <v>112482472.66666667</v>
      </c>
      <c r="E21" s="28">
        <v>115469984.90322581</v>
      </c>
      <c r="F21" s="98">
        <v>94579703.935483873</v>
      </c>
      <c r="G21" s="98">
        <v>119446492</v>
      </c>
      <c r="H21" s="98">
        <v>92661435.935483873</v>
      </c>
      <c r="I21" s="98">
        <v>52965222.93333333</v>
      </c>
      <c r="J21" s="98">
        <v>14672809.870967742</v>
      </c>
      <c r="K21" s="98">
        <v>6636696</v>
      </c>
      <c r="L21" s="98">
        <v>902347.74193548388</v>
      </c>
      <c r="M21" s="98">
        <v>1250318.9032258065</v>
      </c>
      <c r="N21" s="43">
        <v>18958321.066666666</v>
      </c>
      <c r="O21" s="91">
        <v>0.92952434165930653</v>
      </c>
      <c r="P21" s="73">
        <f t="shared" si="0"/>
        <v>40536608.293278933</v>
      </c>
      <c r="Q21" s="70">
        <v>0.95546574385968452</v>
      </c>
      <c r="R21" s="82">
        <f t="shared" si="1"/>
        <v>107473149.41763331</v>
      </c>
      <c r="S21" s="69">
        <v>1.039510244490137</v>
      </c>
      <c r="T21" s="3">
        <f t="shared" si="2"/>
        <v>120032232.23802468</v>
      </c>
      <c r="U21" s="70">
        <v>1.0327047002335412</v>
      </c>
      <c r="V21" s="98">
        <f t="shared" si="3"/>
        <v>97672904.800870955</v>
      </c>
      <c r="W21" s="70">
        <v>1.0695138498690548</v>
      </c>
      <c r="X21" s="98">
        <f t="shared" si="4"/>
        <v>127749677.51227327</v>
      </c>
      <c r="Y21" s="70">
        <v>1.0292978513814923</v>
      </c>
      <c r="Z21" s="98">
        <f t="shared" si="5"/>
        <v>95376216.914317355</v>
      </c>
      <c r="AA21" s="70">
        <v>0.90443445222431984</v>
      </c>
      <c r="AB21" s="98">
        <f t="shared" si="6"/>
        <v>47903572.390648313</v>
      </c>
      <c r="AC21" s="70">
        <v>0.89312602715240574</v>
      </c>
      <c r="AD21" s="98">
        <f t="shared" si="7"/>
        <v>13104668.387220023</v>
      </c>
      <c r="AE21" s="70">
        <v>0.99357834015899649</v>
      </c>
      <c r="AF21" s="98">
        <f t="shared" si="8"/>
        <v>6594077.3958198512</v>
      </c>
      <c r="AG21" s="70">
        <v>0.89809240473081087</v>
      </c>
      <c r="AH21" s="98">
        <f t="shared" si="9"/>
        <v>810391.65345825581</v>
      </c>
      <c r="AI21" s="70">
        <v>1.0217106607045476</v>
      </c>
      <c r="AJ21" s="98">
        <f t="shared" si="10"/>
        <v>1277464.1527062242</v>
      </c>
      <c r="AK21" s="70">
        <v>1.0030778589347833</v>
      </c>
      <c r="AL21" s="43">
        <f t="shared" si="11"/>
        <v>19016672.104550198</v>
      </c>
      <c r="AN21" s="64">
        <f t="shared" si="13"/>
        <v>20439740189.239372</v>
      </c>
      <c r="AP21" s="251">
        <f>SUM(AN21*$AN$48)/100</f>
        <v>3599694.9670193451</v>
      </c>
      <c r="AQ21" s="1" t="s">
        <v>8</v>
      </c>
    </row>
    <row r="22" spans="1:43" ht="25" x14ac:dyDescent="0.35">
      <c r="A22" s="5">
        <v>20</v>
      </c>
      <c r="B22" s="124" t="s">
        <v>7</v>
      </c>
      <c r="C22" s="10">
        <v>266080543.54838711</v>
      </c>
      <c r="D22" s="3">
        <v>286901771.19999999</v>
      </c>
      <c r="E22" s="28">
        <v>251164921.80645162</v>
      </c>
      <c r="F22" s="98">
        <v>280359063.74193549</v>
      </c>
      <c r="G22" s="98">
        <v>288616789.21428573</v>
      </c>
      <c r="H22" s="98">
        <v>329382953.22580647</v>
      </c>
      <c r="I22" s="98">
        <v>431596610.13333333</v>
      </c>
      <c r="J22" s="98">
        <v>394433853.35483885</v>
      </c>
      <c r="K22" s="98">
        <v>169655442.73333332</v>
      </c>
      <c r="L22" s="98">
        <v>187032563.54838714</v>
      </c>
      <c r="M22" s="98">
        <v>160993650.96774194</v>
      </c>
      <c r="N22" s="43">
        <v>224667608.00000003</v>
      </c>
      <c r="O22" s="91">
        <v>0.92952434165930653</v>
      </c>
      <c r="P22" s="73">
        <f t="shared" si="0"/>
        <v>247328342.07016498</v>
      </c>
      <c r="Q22" s="70">
        <v>0.95546574385968452</v>
      </c>
      <c r="R22" s="82">
        <f t="shared" si="1"/>
        <v>274124814.23426902</v>
      </c>
      <c r="S22" s="69">
        <v>1.039510244490137</v>
      </c>
      <c r="T22" s="3">
        <f t="shared" si="2"/>
        <v>261088509.27437064</v>
      </c>
      <c r="U22" s="70">
        <v>1.0327047002335412</v>
      </c>
      <c r="V22" s="98">
        <f t="shared" si="3"/>
        <v>289528122.87937176</v>
      </c>
      <c r="W22" s="70">
        <v>1.0695138498690548</v>
      </c>
      <c r="X22" s="98">
        <f t="shared" si="4"/>
        <v>308679653.36941624</v>
      </c>
      <c r="Y22" s="70">
        <v>1.0292978513814923</v>
      </c>
      <c r="Z22" s="98">
        <f t="shared" si="5"/>
        <v>339033166.03701317</v>
      </c>
      <c r="AA22" s="70">
        <v>0.90443445222431984</v>
      </c>
      <c r="AB22" s="98">
        <f t="shared" si="6"/>
        <v>390350843.66781467</v>
      </c>
      <c r="AC22" s="70">
        <v>0.89312602715240574</v>
      </c>
      <c r="AD22" s="98">
        <f t="shared" si="7"/>
        <v>352279140.42122185</v>
      </c>
      <c r="AE22" s="70">
        <v>0.99357834015899649</v>
      </c>
      <c r="AF22" s="98">
        <f t="shared" si="8"/>
        <v>168565973.18992501</v>
      </c>
      <c r="AG22" s="70">
        <v>0.89809240473081087</v>
      </c>
      <c r="AH22" s="98">
        <f t="shared" si="9"/>
        <v>167972524.7601392</v>
      </c>
      <c r="AI22" s="70">
        <v>1.0217106607045476</v>
      </c>
      <c r="AJ22" s="98">
        <f t="shared" si="10"/>
        <v>164488929.49948895</v>
      </c>
      <c r="AK22" s="70">
        <v>1.0030778589347833</v>
      </c>
      <c r="AL22" s="43">
        <f t="shared" si="11"/>
        <v>225359103.20463923</v>
      </c>
      <c r="AN22" s="64">
        <f t="shared" si="13"/>
        <v>96868333106.437988</v>
      </c>
      <c r="AP22" s="251">
        <f>SUM(AN22*$AN$48)/100</f>
        <v>17059730.109992865</v>
      </c>
    </row>
    <row r="23" spans="1:43" ht="18" customHeight="1" x14ac:dyDescent="0.35">
      <c r="A23" s="125">
        <v>21</v>
      </c>
      <c r="B23" s="124" t="s">
        <v>3</v>
      </c>
      <c r="C23" s="10">
        <v>0</v>
      </c>
      <c r="D23" s="3">
        <v>0</v>
      </c>
      <c r="E23" s="28">
        <v>0</v>
      </c>
      <c r="F23" s="98">
        <v>0</v>
      </c>
      <c r="G23" s="98">
        <v>0</v>
      </c>
      <c r="H23" s="98">
        <v>0</v>
      </c>
      <c r="I23" s="98">
        <v>0</v>
      </c>
      <c r="J23" s="98">
        <v>0</v>
      </c>
      <c r="K23" s="98">
        <v>0</v>
      </c>
      <c r="L23" s="98">
        <v>0</v>
      </c>
      <c r="M23" s="98">
        <v>0</v>
      </c>
      <c r="N23" s="43">
        <v>0</v>
      </c>
      <c r="O23" s="91">
        <v>1</v>
      </c>
      <c r="P23" s="73">
        <f t="shared" si="0"/>
        <v>0</v>
      </c>
      <c r="Q23" s="70">
        <v>1</v>
      </c>
      <c r="R23" s="82">
        <f t="shared" si="1"/>
        <v>0</v>
      </c>
      <c r="S23" s="69">
        <v>1</v>
      </c>
      <c r="T23" s="3">
        <f t="shared" si="2"/>
        <v>0</v>
      </c>
      <c r="U23" s="70">
        <v>1</v>
      </c>
      <c r="V23" s="98">
        <f t="shared" si="3"/>
        <v>0</v>
      </c>
      <c r="W23" s="70">
        <v>1</v>
      </c>
      <c r="X23" s="98">
        <f t="shared" si="4"/>
        <v>0</v>
      </c>
      <c r="Y23" s="70">
        <v>1</v>
      </c>
      <c r="Z23" s="98">
        <f t="shared" si="5"/>
        <v>0</v>
      </c>
      <c r="AA23" s="70">
        <v>1</v>
      </c>
      <c r="AB23" s="98">
        <f t="shared" si="6"/>
        <v>0</v>
      </c>
      <c r="AC23" s="70">
        <v>1</v>
      </c>
      <c r="AD23" s="98">
        <f t="shared" si="7"/>
        <v>0</v>
      </c>
      <c r="AE23" s="70">
        <v>1</v>
      </c>
      <c r="AF23" s="98">
        <f t="shared" si="8"/>
        <v>0</v>
      </c>
      <c r="AG23" s="70">
        <v>1</v>
      </c>
      <c r="AH23" s="98">
        <f t="shared" si="9"/>
        <v>0</v>
      </c>
      <c r="AI23" s="70">
        <v>1</v>
      </c>
      <c r="AJ23" s="98">
        <f t="shared" si="10"/>
        <v>0</v>
      </c>
      <c r="AK23" s="70">
        <v>1</v>
      </c>
      <c r="AL23" s="43">
        <f t="shared" si="11"/>
        <v>0</v>
      </c>
      <c r="AN23" s="64">
        <f t="shared" si="13"/>
        <v>0</v>
      </c>
      <c r="AP23" s="250"/>
    </row>
    <row r="24" spans="1:43" ht="18" customHeight="1" x14ac:dyDescent="0.35">
      <c r="A24" s="5">
        <v>22</v>
      </c>
      <c r="B24" s="124" t="s">
        <v>4</v>
      </c>
      <c r="C24" s="3">
        <v>0</v>
      </c>
      <c r="D24" s="3">
        <v>0</v>
      </c>
      <c r="E24" s="3">
        <v>0</v>
      </c>
      <c r="F24" s="102">
        <v>0</v>
      </c>
      <c r="G24" s="102">
        <v>0</v>
      </c>
      <c r="H24" s="102">
        <v>0</v>
      </c>
      <c r="I24" s="102">
        <v>0</v>
      </c>
      <c r="J24" s="102">
        <v>0</v>
      </c>
      <c r="K24" s="102">
        <v>0</v>
      </c>
      <c r="L24" s="102">
        <v>0</v>
      </c>
      <c r="M24" s="102">
        <v>0</v>
      </c>
      <c r="N24" s="101">
        <v>0</v>
      </c>
      <c r="O24" s="91">
        <v>0.92952434165930653</v>
      </c>
      <c r="P24" s="73">
        <f t="shared" si="0"/>
        <v>0</v>
      </c>
      <c r="Q24" s="70">
        <v>0.95546574385968452</v>
      </c>
      <c r="R24" s="82">
        <f t="shared" si="1"/>
        <v>0</v>
      </c>
      <c r="S24" s="69">
        <v>1.039510244490137</v>
      </c>
      <c r="T24" s="3">
        <f t="shared" si="2"/>
        <v>0</v>
      </c>
      <c r="U24" s="70">
        <v>1.0327047002335412</v>
      </c>
      <c r="V24" s="98">
        <f t="shared" si="3"/>
        <v>0</v>
      </c>
      <c r="W24" s="70">
        <v>1.0695138498690548</v>
      </c>
      <c r="X24" s="98">
        <f t="shared" si="4"/>
        <v>0</v>
      </c>
      <c r="Y24" s="70">
        <v>1.0292978513814923</v>
      </c>
      <c r="Z24" s="98">
        <f t="shared" si="5"/>
        <v>0</v>
      </c>
      <c r="AA24" s="70">
        <v>0.90443445222431984</v>
      </c>
      <c r="AB24" s="98">
        <f t="shared" si="6"/>
        <v>0</v>
      </c>
      <c r="AC24" s="70">
        <v>0.89312602715240574</v>
      </c>
      <c r="AD24" s="98">
        <f t="shared" si="7"/>
        <v>0</v>
      </c>
      <c r="AE24" s="70">
        <v>0.99357834015899649</v>
      </c>
      <c r="AF24" s="98">
        <f t="shared" si="8"/>
        <v>0</v>
      </c>
      <c r="AG24" s="70">
        <v>0.89809240473081087</v>
      </c>
      <c r="AH24" s="98">
        <f t="shared" si="9"/>
        <v>0</v>
      </c>
      <c r="AI24" s="70">
        <v>1.0217106607045476</v>
      </c>
      <c r="AJ24" s="98">
        <f t="shared" si="10"/>
        <v>0</v>
      </c>
      <c r="AK24" s="70">
        <v>1.0030778589347833</v>
      </c>
      <c r="AL24" s="43">
        <f t="shared" si="11"/>
        <v>0</v>
      </c>
      <c r="AN24" s="64">
        <f t="shared" si="13"/>
        <v>0</v>
      </c>
      <c r="AP24" s="250"/>
    </row>
    <row r="25" spans="1:43" ht="18" customHeight="1" x14ac:dyDescent="0.35">
      <c r="A25" s="5">
        <v>23</v>
      </c>
      <c r="B25" s="124" t="s">
        <v>2</v>
      </c>
      <c r="C25" s="10">
        <v>0</v>
      </c>
      <c r="D25" s="3">
        <v>0</v>
      </c>
      <c r="E25" s="28">
        <v>0</v>
      </c>
      <c r="F25" s="98">
        <v>0</v>
      </c>
      <c r="G25" s="98">
        <v>0</v>
      </c>
      <c r="H25" s="98">
        <v>0</v>
      </c>
      <c r="I25" s="98">
        <v>0</v>
      </c>
      <c r="J25" s="98">
        <v>0</v>
      </c>
      <c r="K25" s="98">
        <v>0</v>
      </c>
      <c r="L25" s="98">
        <v>2285.4451612903222</v>
      </c>
      <c r="M25" s="98">
        <v>19101.25161290323</v>
      </c>
      <c r="N25" s="43">
        <v>18581.933333333334</v>
      </c>
      <c r="O25" s="91">
        <v>0.92952434165930653</v>
      </c>
      <c r="P25" s="73">
        <f t="shared" si="0"/>
        <v>0</v>
      </c>
      <c r="Q25" s="70">
        <v>0.95546574385968452</v>
      </c>
      <c r="R25" s="82">
        <f t="shared" si="1"/>
        <v>0</v>
      </c>
      <c r="S25" s="69">
        <v>1.039510244490137</v>
      </c>
      <c r="T25" s="3">
        <f t="shared" si="2"/>
        <v>0</v>
      </c>
      <c r="U25" s="70">
        <v>1.0327047002335412</v>
      </c>
      <c r="V25" s="98">
        <f t="shared" si="3"/>
        <v>0</v>
      </c>
      <c r="W25" s="70">
        <v>1.0695138498690548</v>
      </c>
      <c r="X25" s="98">
        <f t="shared" si="4"/>
        <v>0</v>
      </c>
      <c r="Y25" s="70">
        <v>1.0292978513814923</v>
      </c>
      <c r="Z25" s="98">
        <f t="shared" si="5"/>
        <v>0</v>
      </c>
      <c r="AA25" s="70">
        <v>0.90443445222431984</v>
      </c>
      <c r="AB25" s="98">
        <f t="shared" si="6"/>
        <v>0</v>
      </c>
      <c r="AC25" s="70">
        <v>0.89312602715240574</v>
      </c>
      <c r="AD25" s="98">
        <f t="shared" si="7"/>
        <v>0</v>
      </c>
      <c r="AE25" s="70">
        <v>0.99357834015899649</v>
      </c>
      <c r="AF25" s="98">
        <f t="shared" si="8"/>
        <v>0</v>
      </c>
      <c r="AG25" s="70">
        <v>0.89809240473081087</v>
      </c>
      <c r="AH25" s="98">
        <f t="shared" si="9"/>
        <v>2052.5409407836214</v>
      </c>
      <c r="AI25" s="70">
        <v>1.0217106607045476</v>
      </c>
      <c r="AJ25" s="98">
        <f t="shared" si="10"/>
        <v>19515.952405703167</v>
      </c>
      <c r="AK25" s="70">
        <v>1.0030778589347833</v>
      </c>
      <c r="AL25" s="43">
        <f t="shared" si="11"/>
        <v>18639.12590286888</v>
      </c>
      <c r="AN25" s="64">
        <f t="shared" si="13"/>
        <v>1227797.0708271568</v>
      </c>
      <c r="AP25" s="251">
        <f>SUM(AN25*$AN$48)/100</f>
        <v>216.23048509708485</v>
      </c>
    </row>
    <row r="26" spans="1:43" ht="18" customHeight="1" x14ac:dyDescent="0.35">
      <c r="A26" s="125">
        <v>24</v>
      </c>
      <c r="B26" s="124" t="s">
        <v>5</v>
      </c>
      <c r="C26" s="10">
        <v>786126165.35483873</v>
      </c>
      <c r="D26" s="3">
        <v>879475122.68000007</v>
      </c>
      <c r="E26" s="28">
        <v>862152882.58709681</v>
      </c>
      <c r="F26" s="98">
        <v>902988374.76774192</v>
      </c>
      <c r="G26" s="98">
        <v>844007187.4928571</v>
      </c>
      <c r="H26" s="98">
        <v>789070735.41290319</v>
      </c>
      <c r="I26" s="98">
        <v>751302787.69333327</v>
      </c>
      <c r="J26" s="98">
        <v>689824371.10967743</v>
      </c>
      <c r="K26" s="98">
        <v>657602833.72666693</v>
      </c>
      <c r="L26" s="98">
        <v>732768240.24516129</v>
      </c>
      <c r="M26" s="98">
        <v>603879381.87890303</v>
      </c>
      <c r="N26" s="43">
        <v>703906834.99326682</v>
      </c>
      <c r="O26" s="91">
        <v>0.92952434165930653</v>
      </c>
      <c r="P26" s="73">
        <f t="shared" si="0"/>
        <v>730723406.31261158</v>
      </c>
      <c r="Q26" s="70">
        <v>0.95546574385968452</v>
      </c>
      <c r="R26" s="82">
        <f t="shared" si="1"/>
        <v>840308352.29753351</v>
      </c>
      <c r="S26" s="69">
        <v>1.039510244490137</v>
      </c>
      <c r="T26" s="3">
        <f t="shared" si="2"/>
        <v>896216753.7659893</v>
      </c>
      <c r="U26" s="70">
        <v>1.0327047002335412</v>
      </c>
      <c r="V26" s="98">
        <f t="shared" si="3"/>
        <v>932520338.87889349</v>
      </c>
      <c r="W26" s="70">
        <v>1.0695138498690548</v>
      </c>
      <c r="X26" s="98">
        <f t="shared" si="4"/>
        <v>902677376.41263878</v>
      </c>
      <c r="Y26" s="70">
        <v>1.0292978513814923</v>
      </c>
      <c r="Z26" s="98">
        <f t="shared" si="5"/>
        <v>812188812.54851532</v>
      </c>
      <c r="AA26" s="70">
        <v>0.90443445222431984</v>
      </c>
      <c r="AB26" s="98">
        <f t="shared" si="6"/>
        <v>679504125.2420243</v>
      </c>
      <c r="AC26" s="70">
        <v>0.89312602715240574</v>
      </c>
      <c r="AD26" s="98">
        <f t="shared" si="7"/>
        <v>616100100.00209296</v>
      </c>
      <c r="AE26" s="70">
        <v>0.99357834015899649</v>
      </c>
      <c r="AF26" s="98">
        <f t="shared" si="8"/>
        <v>653379932.01799428</v>
      </c>
      <c r="AG26" s="70">
        <v>0.89809240473081087</v>
      </c>
      <c r="AH26" s="98">
        <f t="shared" si="9"/>
        <v>658093590.99214149</v>
      </c>
      <c r="AI26" s="70">
        <v>1.0217106607045476</v>
      </c>
      <c r="AJ26" s="98">
        <f t="shared" si="10"/>
        <v>616990002.24534786</v>
      </c>
      <c r="AK26" s="70">
        <v>1.0030778589347833</v>
      </c>
      <c r="AL26" s="43">
        <f t="shared" si="11"/>
        <v>706073360.93460584</v>
      </c>
      <c r="AN26" s="64">
        <f t="shared" si="13"/>
        <v>274800762801.43198</v>
      </c>
      <c r="AP26" s="251">
        <f>SUM(AN26*$AN$48)/100</f>
        <v>48395865.780630685</v>
      </c>
    </row>
    <row r="27" spans="1:43" ht="18" customHeight="1" x14ac:dyDescent="0.35">
      <c r="A27" s="5">
        <v>25</v>
      </c>
      <c r="B27" s="124" t="s">
        <v>5</v>
      </c>
      <c r="C27" s="10">
        <v>201247263.87096775</v>
      </c>
      <c r="D27" s="3">
        <v>216669373.65333334</v>
      </c>
      <c r="E27" s="28">
        <v>206911333.27096772</v>
      </c>
      <c r="F27" s="98">
        <v>202637036.16129029</v>
      </c>
      <c r="G27" s="98">
        <v>202894860.77142859</v>
      </c>
      <c r="H27" s="98">
        <v>193050766.23870966</v>
      </c>
      <c r="I27" s="98">
        <v>201000808.55125335</v>
      </c>
      <c r="J27" s="98">
        <v>193093460.07741934</v>
      </c>
      <c r="K27" s="98">
        <v>140998787.23333332</v>
      </c>
      <c r="L27" s="98">
        <v>174427904.76845163</v>
      </c>
      <c r="M27" s="98">
        <v>182767026.15741935</v>
      </c>
      <c r="N27" s="43">
        <v>200977899.61333331</v>
      </c>
      <c r="O27" s="91">
        <v>0.92952434165930653</v>
      </c>
      <c r="P27" s="73">
        <f t="shared" si="0"/>
        <v>187064230.46039805</v>
      </c>
      <c r="Q27" s="70">
        <v>0.95546574385968452</v>
      </c>
      <c r="R27" s="82">
        <f t="shared" si="1"/>
        <v>207020164.26929405</v>
      </c>
      <c r="S27" s="69">
        <v>1.039510244490137</v>
      </c>
      <c r="T27" s="3">
        <f t="shared" si="2"/>
        <v>215086450.63628387</v>
      </c>
      <c r="U27" s="70">
        <v>1.0327047002335412</v>
      </c>
      <c r="V27" s="98">
        <f t="shared" si="3"/>
        <v>209264219.68515855</v>
      </c>
      <c r="W27" s="70">
        <v>1.0695138498690548</v>
      </c>
      <c r="X27" s="98">
        <f t="shared" si="4"/>
        <v>216998863.66229644</v>
      </c>
      <c r="Y27" s="70">
        <v>1.0292978513814923</v>
      </c>
      <c r="Z27" s="98">
        <f t="shared" si="5"/>
        <v>198706738.89705458</v>
      </c>
      <c r="AA27" s="70">
        <v>0.90443445222431984</v>
      </c>
      <c r="AB27" s="98">
        <f t="shared" si="6"/>
        <v>181792056.17869821</v>
      </c>
      <c r="AC27" s="70">
        <v>0.89312602715240574</v>
      </c>
      <c r="AD27" s="98">
        <f t="shared" si="7"/>
        <v>172456794.86805719</v>
      </c>
      <c r="AE27" s="70">
        <v>0.99357834015899649</v>
      </c>
      <c r="AF27" s="98">
        <f t="shared" si="8"/>
        <v>140093340.98372683</v>
      </c>
      <c r="AG27" s="70">
        <v>0.89809240473081087</v>
      </c>
      <c r="AH27" s="98">
        <f t="shared" si="9"/>
        <v>156652376.44565558</v>
      </c>
      <c r="AI27" s="70">
        <v>1.0217106607045476</v>
      </c>
      <c r="AJ27" s="98">
        <f t="shared" si="10"/>
        <v>186735019.05030227</v>
      </c>
      <c r="AK27" s="70">
        <v>1.0030778589347833</v>
      </c>
      <c r="AL27" s="43">
        <f t="shared" si="11"/>
        <v>201596481.23735219</v>
      </c>
      <c r="AN27" s="64">
        <f t="shared" si="13"/>
        <v>69095970193.946655</v>
      </c>
      <c r="AP27" s="251">
        <f>SUM(AN27*$AN$48)/100</f>
        <v>12168668.184902415</v>
      </c>
    </row>
    <row r="28" spans="1:43" ht="18" customHeight="1" x14ac:dyDescent="0.35">
      <c r="A28" s="5">
        <v>26</v>
      </c>
      <c r="B28" s="124" t="s">
        <v>5</v>
      </c>
      <c r="C28" s="10">
        <v>0</v>
      </c>
      <c r="D28" s="3">
        <v>0</v>
      </c>
      <c r="E28" s="28">
        <v>0</v>
      </c>
      <c r="F28" s="98">
        <v>0</v>
      </c>
      <c r="G28" s="98">
        <v>0</v>
      </c>
      <c r="H28" s="98">
        <v>0</v>
      </c>
      <c r="I28" s="98">
        <v>0</v>
      </c>
      <c r="J28" s="98">
        <v>0</v>
      </c>
      <c r="K28" s="98">
        <v>0</v>
      </c>
      <c r="L28" s="98">
        <v>0</v>
      </c>
      <c r="M28" s="98">
        <v>0</v>
      </c>
      <c r="N28" s="43">
        <v>0</v>
      </c>
      <c r="O28" s="91">
        <v>0.92952434165930653</v>
      </c>
      <c r="P28" s="73">
        <f t="shared" si="0"/>
        <v>0</v>
      </c>
      <c r="Q28" s="70">
        <v>0.95546574385968452</v>
      </c>
      <c r="R28" s="82">
        <f t="shared" si="1"/>
        <v>0</v>
      </c>
      <c r="S28" s="69">
        <v>1.039510244490137</v>
      </c>
      <c r="T28" s="3">
        <f t="shared" si="2"/>
        <v>0</v>
      </c>
      <c r="U28" s="70">
        <v>1.0327047002335412</v>
      </c>
      <c r="V28" s="98">
        <f t="shared" si="3"/>
        <v>0</v>
      </c>
      <c r="W28" s="70">
        <v>1.0695138498690548</v>
      </c>
      <c r="X28" s="98">
        <f t="shared" si="4"/>
        <v>0</v>
      </c>
      <c r="Y28" s="70">
        <v>1.0292978513814923</v>
      </c>
      <c r="Z28" s="98">
        <f t="shared" si="5"/>
        <v>0</v>
      </c>
      <c r="AA28" s="70">
        <v>0.90443445222431984</v>
      </c>
      <c r="AB28" s="98">
        <f t="shared" si="6"/>
        <v>0</v>
      </c>
      <c r="AC28" s="70">
        <v>0.89312602715240574</v>
      </c>
      <c r="AD28" s="98">
        <f t="shared" si="7"/>
        <v>0</v>
      </c>
      <c r="AE28" s="70">
        <v>0.99357834015899649</v>
      </c>
      <c r="AF28" s="98">
        <f t="shared" si="8"/>
        <v>0</v>
      </c>
      <c r="AG28" s="70">
        <v>0.89809240473081087</v>
      </c>
      <c r="AH28" s="98">
        <f t="shared" si="9"/>
        <v>0</v>
      </c>
      <c r="AI28" s="70">
        <v>1.0217106607045476</v>
      </c>
      <c r="AJ28" s="98">
        <f t="shared" si="10"/>
        <v>0</v>
      </c>
      <c r="AK28" s="70">
        <v>1.0030778589347833</v>
      </c>
      <c r="AL28" s="43">
        <f t="shared" si="11"/>
        <v>0</v>
      </c>
      <c r="AN28" s="64">
        <f t="shared" si="13"/>
        <v>0</v>
      </c>
      <c r="AP28" s="251">
        <f>SUM(AN28*$AN$48)/100</f>
        <v>0</v>
      </c>
    </row>
    <row r="29" spans="1:43" ht="18" customHeight="1" thickBot="1" x14ac:dyDescent="0.4">
      <c r="A29" s="7">
        <v>27</v>
      </c>
      <c r="B29" s="126" t="s">
        <v>6</v>
      </c>
      <c r="C29" s="11">
        <v>0</v>
      </c>
      <c r="D29" s="9">
        <v>0</v>
      </c>
      <c r="E29" s="35">
        <v>0</v>
      </c>
      <c r="F29" s="100">
        <v>0</v>
      </c>
      <c r="G29" s="100">
        <v>0</v>
      </c>
      <c r="H29" s="100">
        <v>0</v>
      </c>
      <c r="I29" s="100">
        <v>0</v>
      </c>
      <c r="J29" s="100">
        <v>0</v>
      </c>
      <c r="K29" s="100">
        <v>0</v>
      </c>
      <c r="L29" s="100">
        <v>0</v>
      </c>
      <c r="M29" s="100">
        <v>0</v>
      </c>
      <c r="N29" s="45">
        <v>0</v>
      </c>
      <c r="O29" s="92">
        <v>0.92952434165930653</v>
      </c>
      <c r="P29" s="74">
        <f t="shared" si="0"/>
        <v>0</v>
      </c>
      <c r="Q29" s="71">
        <v>0.95546574385968452</v>
      </c>
      <c r="R29" s="83">
        <f t="shared" si="1"/>
        <v>0</v>
      </c>
      <c r="S29" s="72">
        <v>1.039510244490137</v>
      </c>
      <c r="T29" s="9">
        <f t="shared" si="2"/>
        <v>0</v>
      </c>
      <c r="U29" s="71">
        <v>1.0327047002335412</v>
      </c>
      <c r="V29" s="100">
        <f t="shared" si="3"/>
        <v>0</v>
      </c>
      <c r="W29" s="71">
        <v>1.0695138498690548</v>
      </c>
      <c r="X29" s="100">
        <f t="shared" si="4"/>
        <v>0</v>
      </c>
      <c r="Y29" s="71">
        <v>1.0292978513814923</v>
      </c>
      <c r="Z29" s="100">
        <f t="shared" si="5"/>
        <v>0</v>
      </c>
      <c r="AA29" s="71">
        <v>0.90443445222431984</v>
      </c>
      <c r="AB29" s="100">
        <f t="shared" si="6"/>
        <v>0</v>
      </c>
      <c r="AC29" s="71">
        <v>0.89312602715240574</v>
      </c>
      <c r="AD29" s="100">
        <f t="shared" si="7"/>
        <v>0</v>
      </c>
      <c r="AE29" s="71">
        <v>0.99357834015899649</v>
      </c>
      <c r="AF29" s="100">
        <f t="shared" si="8"/>
        <v>0</v>
      </c>
      <c r="AG29" s="71">
        <v>0.89809240473081087</v>
      </c>
      <c r="AH29" s="100">
        <f t="shared" si="9"/>
        <v>0</v>
      </c>
      <c r="AI29" s="71">
        <v>1.0217106607045476</v>
      </c>
      <c r="AJ29" s="100">
        <f t="shared" si="10"/>
        <v>0</v>
      </c>
      <c r="AK29" s="71">
        <v>1.0030778589347833</v>
      </c>
      <c r="AL29" s="45">
        <f t="shared" si="11"/>
        <v>0</v>
      </c>
      <c r="AN29" s="65">
        <f t="shared" si="13"/>
        <v>0</v>
      </c>
      <c r="AP29" s="252">
        <f>SUM(AN29*$AN$48)/100</f>
        <v>0</v>
      </c>
    </row>
    <row r="30" spans="1:43" ht="18" customHeight="1" x14ac:dyDescent="0.35">
      <c r="T30" s="1" t="s">
        <v>8</v>
      </c>
      <c r="AN30" s="84"/>
      <c r="AP30" s="253"/>
    </row>
    <row r="31" spans="1:43" ht="18" customHeight="1" x14ac:dyDescent="0.35">
      <c r="C31" s="4">
        <f t="shared" ref="C31:D31" si="14">SUM(C3:C30)</f>
        <v>2428282745.8642325</v>
      </c>
      <c r="D31" s="4">
        <f t="shared" si="14"/>
        <v>3003792118.8757534</v>
      </c>
      <c r="E31" s="4">
        <f t="shared" ref="E31:AL31" si="15">SUM(E3:E30)</f>
        <v>3119581508.5644712</v>
      </c>
      <c r="F31" s="4">
        <f t="shared" si="15"/>
        <v>3429685823.8603611</v>
      </c>
      <c r="G31" s="4">
        <f t="shared" si="15"/>
        <v>3312198793.1757216</v>
      </c>
      <c r="H31" s="4">
        <f t="shared" si="15"/>
        <v>2999825396.3132253</v>
      </c>
      <c r="I31" s="4">
        <f t="shared" si="15"/>
        <v>2586184312.9399199</v>
      </c>
      <c r="J31" s="4">
        <f t="shared" si="15"/>
        <v>2176197533.1870971</v>
      </c>
      <c r="K31" s="4">
        <f t="shared" si="15"/>
        <v>1853078914.426667</v>
      </c>
      <c r="L31" s="4">
        <f t="shared" si="15"/>
        <v>1939577845.9526453</v>
      </c>
      <c r="M31" s="4">
        <f t="shared" si="15"/>
        <v>1723520063.8685806</v>
      </c>
      <c r="N31" s="4">
        <f t="shared" si="15"/>
        <v>1904591517.4066</v>
      </c>
      <c r="P31" s="4">
        <f t="shared" si="15"/>
        <v>2262055332.1096773</v>
      </c>
      <c r="R31" s="4">
        <f t="shared" si="15"/>
        <v>2873973524.2066669</v>
      </c>
      <c r="S31" s="84"/>
      <c r="T31" s="4">
        <f t="shared" si="15"/>
        <v>3237889969.3461294</v>
      </c>
      <c r="V31" s="4">
        <f t="shared" si="15"/>
        <v>3535861423.3074193</v>
      </c>
      <c r="X31" s="4">
        <f t="shared" si="15"/>
        <v>3528490278.4303575</v>
      </c>
      <c r="Z31" s="4">
        <f t="shared" si="15"/>
        <v>3083443268.1854839</v>
      </c>
      <c r="AB31" s="4">
        <f t="shared" si="15"/>
        <v>2349290441.3633332</v>
      </c>
      <c r="AD31" s="4">
        <f t="shared" si="15"/>
        <v>1951262348.5903225</v>
      </c>
      <c r="AF31" s="4">
        <f t="shared" si="15"/>
        <v>1841656331.0833337</v>
      </c>
      <c r="AH31" s="4">
        <f t="shared" si="15"/>
        <v>1746357355.0032256</v>
      </c>
      <c r="AJ31" s="4">
        <f t="shared" si="15"/>
        <v>1759461258.8774192</v>
      </c>
      <c r="AL31" s="4">
        <f t="shared" si="15"/>
        <v>1910100142.6900001</v>
      </c>
      <c r="AN31" s="4">
        <f t="shared" ref="AN31:AP31" si="16">SUM(AN3:AN30)</f>
        <v>912914600594.36011</v>
      </c>
      <c r="AP31" s="254">
        <f t="shared" si="16"/>
        <v>146129374</v>
      </c>
    </row>
    <row r="32" spans="1:43" ht="18" customHeight="1" thickBot="1" x14ac:dyDescent="0.4"/>
    <row r="33" spans="1:43" ht="14.5" customHeight="1" x14ac:dyDescent="0.35">
      <c r="A33" s="376"/>
      <c r="B33" s="369" t="s">
        <v>1</v>
      </c>
      <c r="C33" s="357" t="s">
        <v>10</v>
      </c>
      <c r="D33" s="358"/>
      <c r="E33" s="358"/>
      <c r="F33" s="358"/>
      <c r="G33" s="358"/>
      <c r="H33" s="358"/>
      <c r="I33" s="358"/>
      <c r="J33" s="358"/>
      <c r="K33" s="358"/>
      <c r="L33" s="358"/>
      <c r="M33" s="375"/>
      <c r="N33" s="122"/>
      <c r="O33" s="360" t="s">
        <v>12</v>
      </c>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2"/>
      <c r="AN33" s="355" t="s">
        <v>91</v>
      </c>
      <c r="AP33" s="355" t="s">
        <v>90</v>
      </c>
    </row>
    <row r="34" spans="1:43" ht="15" thickBot="1" x14ac:dyDescent="0.4">
      <c r="A34" s="376"/>
      <c r="B34" s="374"/>
      <c r="C34" s="30" t="s">
        <v>26</v>
      </c>
      <c r="D34" s="31" t="s">
        <v>27</v>
      </c>
      <c r="E34" s="31" t="s">
        <v>28</v>
      </c>
      <c r="F34" s="38" t="s">
        <v>22</v>
      </c>
      <c r="G34" s="38" t="s">
        <v>23</v>
      </c>
      <c r="H34" s="38" t="s">
        <v>24</v>
      </c>
      <c r="I34" s="38" t="s">
        <v>25</v>
      </c>
      <c r="J34" s="38" t="s">
        <v>29</v>
      </c>
      <c r="K34" s="38" t="s">
        <v>30</v>
      </c>
      <c r="L34" s="38" t="s">
        <v>31</v>
      </c>
      <c r="M34" s="38" t="s">
        <v>32</v>
      </c>
      <c r="N34" s="32" t="s">
        <v>33</v>
      </c>
      <c r="O34" s="36" t="s">
        <v>26</v>
      </c>
      <c r="P34" s="37"/>
      <c r="Q34" s="37" t="s">
        <v>27</v>
      </c>
      <c r="R34" s="41"/>
      <c r="S34" s="37" t="s">
        <v>28</v>
      </c>
      <c r="T34" s="37"/>
      <c r="U34" s="37" t="s">
        <v>22</v>
      </c>
      <c r="V34" s="41"/>
      <c r="W34" s="41" t="s">
        <v>23</v>
      </c>
      <c r="X34" s="41"/>
      <c r="Y34" s="41" t="s">
        <v>24</v>
      </c>
      <c r="Z34" s="41"/>
      <c r="AA34" s="41" t="s">
        <v>25</v>
      </c>
      <c r="AB34" s="41"/>
      <c r="AC34" s="41" t="s">
        <v>29</v>
      </c>
      <c r="AD34" s="41"/>
      <c r="AE34" s="41" t="s">
        <v>30</v>
      </c>
      <c r="AF34" s="41"/>
      <c r="AG34" s="41" t="s">
        <v>31</v>
      </c>
      <c r="AH34" s="41"/>
      <c r="AI34" s="41" t="s">
        <v>32</v>
      </c>
      <c r="AJ34" s="41"/>
      <c r="AK34" s="41" t="s">
        <v>33</v>
      </c>
      <c r="AL34" s="49"/>
      <c r="AN34" s="356"/>
      <c r="AP34" s="356"/>
    </row>
    <row r="35" spans="1:43" ht="18" customHeight="1" x14ac:dyDescent="0.35">
      <c r="B35" s="127" t="s">
        <v>3</v>
      </c>
      <c r="C35" s="23">
        <f>C3+C8+C10+C11+C12+C14+C15+C16+C17+C19+C20+C23</f>
        <v>69632714.516129017</v>
      </c>
      <c r="D35" s="16">
        <f t="shared" ref="D35:N35" si="17">D3+D8+D10+D11+D12+D14+D15+D16+D17+D19+D20+D23</f>
        <v>88764319.600000009</v>
      </c>
      <c r="E35" s="20">
        <f t="shared" si="17"/>
        <v>125207206.19354838</v>
      </c>
      <c r="F35" s="20">
        <f t="shared" si="17"/>
        <v>183192240.70967746</v>
      </c>
      <c r="G35" s="20">
        <f t="shared" si="17"/>
        <v>200711144.85714287</v>
      </c>
      <c r="H35" s="20">
        <f t="shared" si="17"/>
        <v>145763820.82580644</v>
      </c>
      <c r="I35" s="20">
        <f t="shared" si="17"/>
        <v>107321615.13333333</v>
      </c>
      <c r="J35" s="20">
        <f t="shared" si="17"/>
        <v>71520607.612903222</v>
      </c>
      <c r="K35" s="20">
        <f t="shared" si="17"/>
        <v>74320209.333333328</v>
      </c>
      <c r="L35" s="20">
        <f t="shared" si="17"/>
        <v>43541633.548387095</v>
      </c>
      <c r="M35" s="20">
        <f t="shared" si="17"/>
        <v>68057086.580645159</v>
      </c>
      <c r="N35" s="46">
        <f t="shared" si="17"/>
        <v>114832662.26666665</v>
      </c>
      <c r="O35" s="23"/>
      <c r="P35" s="75">
        <f t="shared" ref="P35" si="18">P3+P8+P10+P11+P12+P14+P15+P16+P17+P19+P20+P23</f>
        <v>69632714.516129017</v>
      </c>
      <c r="Q35" s="16"/>
      <c r="R35" s="94">
        <f t="shared" ref="R35" si="19">R3+R8+R10+R11+R12+R14+R15+R16+R17+R19+R20+R23</f>
        <v>88764319.600000009</v>
      </c>
      <c r="S35" s="16"/>
      <c r="T35" s="16">
        <f t="shared" ref="T35" si="20">T3+T8+T10+T11+T12+T14+T15+T16+T17+T19+T20+T23</f>
        <v>125207206.19354838</v>
      </c>
      <c r="U35" s="16"/>
      <c r="V35" s="20">
        <f t="shared" ref="V35" si="21">V3+V8+V10+V11+V12+V14+V15+V16+V17+V19+V20+V23</f>
        <v>183192240.70967746</v>
      </c>
      <c r="W35" s="20"/>
      <c r="X35" s="20">
        <f t="shared" ref="X35" si="22">X3+X8+X10+X11+X12+X14+X15+X16+X17+X19+X20+X23</f>
        <v>200711144.85714287</v>
      </c>
      <c r="Y35" s="20"/>
      <c r="Z35" s="20">
        <f t="shared" ref="Z35" si="23">Z3+Z8+Z10+Z11+Z12+Z14+Z15+Z16+Z17+Z19+Z20+Z23</f>
        <v>145763820.82580644</v>
      </c>
      <c r="AA35" s="20"/>
      <c r="AB35" s="20">
        <f t="shared" ref="AB35" si="24">AB3+AB8+AB10+AB11+AB12+AB14+AB15+AB16+AB17+AB19+AB20+AB23</f>
        <v>107321615.13333333</v>
      </c>
      <c r="AC35" s="20"/>
      <c r="AD35" s="20">
        <f t="shared" ref="AD35" si="25">AD3+AD8+AD10+AD11+AD12+AD14+AD15+AD16+AD17+AD19+AD20+AD23</f>
        <v>71520607.612903222</v>
      </c>
      <c r="AE35" s="20"/>
      <c r="AF35" s="20">
        <f t="shared" ref="AF35" si="26">AF3+AF8+AF10+AF11+AF12+AF14+AF15+AF16+AF17+AF19+AF20+AF23</f>
        <v>74320209.333333328</v>
      </c>
      <c r="AG35" s="20"/>
      <c r="AH35" s="20">
        <f t="shared" ref="AH35" si="27">AH3+AH8+AH10+AH11+AH12+AH14+AH15+AH16+AH17+AH19+AH20+AH23</f>
        <v>43541633.548387095</v>
      </c>
      <c r="AI35" s="20"/>
      <c r="AJ35" s="20">
        <f t="shared" ref="AJ35" si="28">AJ3+AJ8+AJ10+AJ11+AJ12+AJ14+AJ15+AJ16+AJ17+AJ19+AJ20+AJ23</f>
        <v>68057086.580645159</v>
      </c>
      <c r="AK35" s="20"/>
      <c r="AL35" s="46">
        <f t="shared" ref="AL35" si="29">AL3+AL8+AL10+AL11+AL12+AL14+AL15+AL16+AL17+AL19+AL20+AL23</f>
        <v>114832662.26666665</v>
      </c>
      <c r="AN35" s="55">
        <f t="shared" ref="AN35:AP35" si="30">AN3+AN8+AN10+AN11+AN12+AN14+AN15+AN16+AN17+AN19+AN20+AN23</f>
        <v>39091450855.599998</v>
      </c>
      <c r="AP35" s="255">
        <f t="shared" si="30"/>
        <v>0</v>
      </c>
    </row>
    <row r="36" spans="1:43" ht="18" customHeight="1" x14ac:dyDescent="0.35">
      <c r="B36" s="128" t="s">
        <v>4</v>
      </c>
      <c r="C36" s="24">
        <f>C4+C24</f>
        <v>36698958.573909685</v>
      </c>
      <c r="D36" s="4">
        <f t="shared" ref="D36:N36" si="31">D4+D24</f>
        <v>188382947.72242001</v>
      </c>
      <c r="E36" s="21">
        <f t="shared" si="31"/>
        <v>316791529.77737421</v>
      </c>
      <c r="F36" s="21">
        <f t="shared" si="31"/>
        <v>376868664.19584519</v>
      </c>
      <c r="G36" s="21">
        <f t="shared" si="31"/>
        <v>289679549.16143572</v>
      </c>
      <c r="H36" s="21">
        <f t="shared" si="31"/>
        <v>161344437.70677418</v>
      </c>
      <c r="I36" s="21">
        <f t="shared" si="31"/>
        <v>41440015.562000006</v>
      </c>
      <c r="J36" s="21">
        <f t="shared" si="31"/>
        <v>2322947.3548387098</v>
      </c>
      <c r="K36" s="21">
        <f t="shared" si="31"/>
        <v>3756916.5333333332</v>
      </c>
      <c r="L36" s="21">
        <f t="shared" si="31"/>
        <v>269952.13903225807</v>
      </c>
      <c r="M36" s="21">
        <f t="shared" si="31"/>
        <v>2739972.9677419355</v>
      </c>
      <c r="N36" s="47">
        <f t="shared" si="31"/>
        <v>4132491.7333333334</v>
      </c>
      <c r="O36" s="24"/>
      <c r="P36" s="76">
        <f t="shared" ref="P36" si="32">P4+P24</f>
        <v>34112575.307995565</v>
      </c>
      <c r="Q36" s="4"/>
      <c r="R36" s="82">
        <f t="shared" ref="R36" si="33">R4+R24</f>
        <v>179993453.2760821</v>
      </c>
      <c r="S36" s="4"/>
      <c r="T36" s="4">
        <f t="shared" ref="T36" si="34">T4+T24</f>
        <v>329308040.57128274</v>
      </c>
      <c r="U36" s="4"/>
      <c r="V36" s="21">
        <f t="shared" ref="V36" si="35">V4+V24</f>
        <v>389194040.8857854</v>
      </c>
      <c r="W36" s="21"/>
      <c r="X36" s="21">
        <f t="shared" ref="X36" si="36">X4+X24</f>
        <v>309816289.85197926</v>
      </c>
      <c r="Y36" s="21"/>
      <c r="Z36" s="21">
        <f t="shared" ref="Z36" si="37">Z4+Z24</f>
        <v>166071483.06393769</v>
      </c>
      <c r="AA36" s="21"/>
      <c r="AB36" s="21">
        <f t="shared" ref="AB36" si="38">AB4+AB24</f>
        <v>37479777.774984762</v>
      </c>
      <c r="AC36" s="21"/>
      <c r="AD36" s="21">
        <f t="shared" ref="AD36" si="39">AD4+AD24</f>
        <v>2074684.7423112867</v>
      </c>
      <c r="AE36" s="21"/>
      <c r="AF36" s="21">
        <f t="shared" ref="AF36" si="40">AF4+AF24</f>
        <v>3732790.8933052244</v>
      </c>
      <c r="AG36" s="21"/>
      <c r="AH36" s="21">
        <f t="shared" ref="AH36" si="41">AH4+AH24</f>
        <v>242441.96570570685</v>
      </c>
      <c r="AI36" s="21"/>
      <c r="AJ36" s="21">
        <f t="shared" ref="AJ36" si="42">AJ4+AJ24</f>
        <v>2799459.5911842133</v>
      </c>
      <c r="AK36" s="21"/>
      <c r="AL36" s="47">
        <f t="shared" ref="AL36" si="43">AL4+AL24</f>
        <v>4145210.9599376917</v>
      </c>
      <c r="AN36" s="56">
        <f t="shared" ref="AN36:AP36" si="44">AN4+AN24</f>
        <v>44073277612.959</v>
      </c>
      <c r="AP36" s="256">
        <f t="shared" si="44"/>
        <v>0</v>
      </c>
    </row>
    <row r="37" spans="1:43" ht="18" customHeight="1" x14ac:dyDescent="0.35">
      <c r="B37" s="128" t="s">
        <v>5</v>
      </c>
      <c r="C37" s="24">
        <f>C5+C7+C13+C26+C27+C28</f>
        <v>1999296569.032258</v>
      </c>
      <c r="D37" s="4">
        <f t="shared" ref="D37:N37" si="45">D5+D7+D13+D26+D27+D28</f>
        <v>2310745256.8200002</v>
      </c>
      <c r="E37" s="21">
        <f t="shared" si="45"/>
        <v>2297531058.0129032</v>
      </c>
      <c r="F37" s="21">
        <f t="shared" si="45"/>
        <v>2480358301.4064512</v>
      </c>
      <c r="G37" s="21">
        <f t="shared" si="45"/>
        <v>2400634139.5142856</v>
      </c>
      <c r="H37" s="21">
        <f t="shared" si="45"/>
        <v>2261561134.2322578</v>
      </c>
      <c r="I37" s="21">
        <f t="shared" si="45"/>
        <v>1945779470.1112533</v>
      </c>
      <c r="J37" s="21">
        <f t="shared" si="45"/>
        <v>1681022923.4451613</v>
      </c>
      <c r="K37" s="21">
        <f t="shared" si="45"/>
        <v>1586775639.8266671</v>
      </c>
      <c r="L37" s="21">
        <f t="shared" si="45"/>
        <v>1698655070.6265161</v>
      </c>
      <c r="M37" s="21">
        <f t="shared" si="45"/>
        <v>1480134621.3911612</v>
      </c>
      <c r="N37" s="47">
        <f t="shared" si="45"/>
        <v>1531491066.6066</v>
      </c>
      <c r="O37" s="24"/>
      <c r="P37" s="76">
        <f t="shared" ref="P37" si="46">P5+P7+P13+P26+P27+P28</f>
        <v>1858394827.1114199</v>
      </c>
      <c r="Q37" s="4"/>
      <c r="R37" s="82">
        <f t="shared" ref="R37" si="47">R5+R7+R13+R26+R27+R28</f>
        <v>2207837935.6777592</v>
      </c>
      <c r="S37" s="4"/>
      <c r="T37" s="4">
        <f t="shared" ref="T37" si="48">T5+T7+T13+T26+T27+T28</f>
        <v>2388307071.838676</v>
      </c>
      <c r="U37" s="4"/>
      <c r="V37" s="21">
        <f t="shared" ref="V37" si="49">V5+V7+V13+V26+V27+V28</f>
        <v>2561477676.1257253</v>
      </c>
      <c r="W37" s="21"/>
      <c r="X37" s="21">
        <f t="shared" ref="X37" si="50">X5+X7+X13+X26+X27+X28</f>
        <v>2567511460.679009</v>
      </c>
      <c r="Y37" s="21"/>
      <c r="Z37" s="21">
        <f t="shared" ref="Z37" si="51">Z5+Z7+Z13+Z26+Z27+Z28</f>
        <v>2327820016.2331538</v>
      </c>
      <c r="AA37" s="21"/>
      <c r="AB37" s="21">
        <f t="shared" ref="AB37" si="52">AB5+AB7+AB13+AB26+AB27+AB28</f>
        <v>1759829989.1993988</v>
      </c>
      <c r="AC37" s="21"/>
      <c r="AD37" s="21">
        <f t="shared" ref="AD37" si="53">AD5+AD7+AD13+AD26+AD27+AD28</f>
        <v>1501365325.1686997</v>
      </c>
      <c r="AE37" s="21"/>
      <c r="AF37" s="21">
        <f t="shared" ref="AF37" si="54">AF5+AF7+AF13+AF26+AF27+AF28</f>
        <v>1576585906.4237092</v>
      </c>
      <c r="AG37" s="21"/>
      <c r="AH37" s="21">
        <f t="shared" ref="AH37" si="55">AH5+AH7+AH13+AH26+AH27+AH28</f>
        <v>1525549217.1871533</v>
      </c>
      <c r="AI37" s="21"/>
      <c r="AJ37" s="21">
        <f t="shared" ref="AJ37" si="56">AJ5+AJ7+AJ13+AJ26+AJ27+AJ28</f>
        <v>1512269321.9532387</v>
      </c>
      <c r="AK37" s="21"/>
      <c r="AL37" s="47">
        <f t="shared" ref="AL37" si="57">AL5+AL7+AL13+AL26+AL27+AL28</f>
        <v>1536204780.0694959</v>
      </c>
      <c r="AN37" s="56">
        <f t="shared" ref="AN37:AP37" si="58">AN5+AN7+AN13+AN26+AN27+AN28</f>
        <v>708234766364.2832</v>
      </c>
      <c r="AP37" s="256">
        <f t="shared" si="58"/>
        <v>124729037.66613407</v>
      </c>
    </row>
    <row r="38" spans="1:43" ht="18" customHeight="1" x14ac:dyDescent="0.35">
      <c r="B38" s="128" t="s">
        <v>6</v>
      </c>
      <c r="C38" s="24">
        <f>C6+C9+C18+C29</f>
        <v>12963904.516129032</v>
      </c>
      <c r="D38" s="4">
        <f t="shared" ref="D38:N38" si="59">D6+D9+D18+D29</f>
        <v>16515350.866666667</v>
      </c>
      <c r="E38" s="21">
        <f t="shared" si="59"/>
        <v>13416807.870967744</v>
      </c>
      <c r="F38" s="21">
        <f t="shared" si="59"/>
        <v>14327849.870967742</v>
      </c>
      <c r="G38" s="21">
        <f t="shared" si="59"/>
        <v>13110678.428571429</v>
      </c>
      <c r="H38" s="21">
        <f t="shared" si="59"/>
        <v>9111614.3870967738</v>
      </c>
      <c r="I38" s="21">
        <f t="shared" si="59"/>
        <v>7081379.0666666664</v>
      </c>
      <c r="J38" s="21">
        <f t="shared" si="59"/>
        <v>12224391.548387097</v>
      </c>
      <c r="K38" s="21">
        <f t="shared" si="59"/>
        <v>11934010</v>
      </c>
      <c r="L38" s="21">
        <f t="shared" si="59"/>
        <v>9173992.9032258056</v>
      </c>
      <c r="M38" s="21">
        <f t="shared" si="59"/>
        <v>10325311.806451613</v>
      </c>
      <c r="N38" s="47">
        <f t="shared" si="59"/>
        <v>10490785.800000001</v>
      </c>
      <c r="O38" s="24"/>
      <c r="P38" s="76">
        <f t="shared" ref="P38" si="60">P6+P9+P18+P29</f>
        <v>12050264.810688948</v>
      </c>
      <c r="Q38" s="4"/>
      <c r="R38" s="82">
        <f t="shared" ref="R38" si="61">R6+R9+R18+R29</f>
        <v>15779852.000923352</v>
      </c>
      <c r="S38" s="4"/>
      <c r="T38" s="4">
        <f t="shared" ref="T38" si="62">T6+T9+T18+T29</f>
        <v>13946909.230226872</v>
      </c>
      <c r="U38" s="4"/>
      <c r="V38" s="21">
        <f t="shared" ref="V38" si="63">V6+V9+V18+V29</f>
        <v>14796437.905988924</v>
      </c>
      <c r="W38" s="21"/>
      <c r="X38" s="21">
        <f t="shared" ref="X38" si="64">X6+X9+X18+X29</f>
        <v>14022052.160536598</v>
      </c>
      <c r="Y38" s="21"/>
      <c r="Z38" s="21">
        <f t="shared" ref="Z38" si="65">Z6+Z9+Z18+Z29</f>
        <v>9378565.1112554017</v>
      </c>
      <c r="AA38" s="21"/>
      <c r="AB38" s="21">
        <f t="shared" ref="AB38" si="66">AB6+AB9+AB18+AB29</f>
        <v>6404643.1971534314</v>
      </c>
      <c r="AC38" s="21"/>
      <c r="AD38" s="21">
        <f t="shared" ref="AD38" si="67">AD6+AD9+AD18+AD29</f>
        <v>10917922.257966414</v>
      </c>
      <c r="AE38" s="21"/>
      <c r="AF38" s="21">
        <f t="shared" ref="AF38" si="68">AF6+AF9+AF18+AF29</f>
        <v>11857373.847240865</v>
      </c>
      <c r="AG38" s="21"/>
      <c r="AH38" s="21">
        <f t="shared" ref="AH38" si="69">AH6+AH9+AH18+AH29</f>
        <v>8239093.3474414572</v>
      </c>
      <c r="AI38" s="21"/>
      <c r="AJ38" s="21">
        <f t="shared" ref="AJ38" si="70">AJ6+AJ9+AJ18+AJ29</f>
        <v>10549481.147750143</v>
      </c>
      <c r="AK38" s="21"/>
      <c r="AL38" s="47">
        <f t="shared" ref="AL38" si="71">AL6+AL9+AL18+AL29</f>
        <v>10523074.958807429</v>
      </c>
      <c r="AN38" s="56">
        <f t="shared" ref="AN38:AP38" si="72">AN6+AN9+AN18+AN29</f>
        <v>4205804668.76964</v>
      </c>
      <c r="AP38" s="256">
        <f t="shared" si="72"/>
        <v>740695.02636862663</v>
      </c>
    </row>
    <row r="39" spans="1:43" ht="18" customHeight="1" x14ac:dyDescent="0.35">
      <c r="B39" s="129" t="s">
        <v>2</v>
      </c>
      <c r="C39" s="24">
        <f>C25</f>
        <v>0</v>
      </c>
      <c r="D39" s="4">
        <f t="shared" ref="D39:N39" si="73">D25</f>
        <v>0</v>
      </c>
      <c r="E39" s="21">
        <f t="shared" si="73"/>
        <v>0</v>
      </c>
      <c r="F39" s="21">
        <f t="shared" si="73"/>
        <v>0</v>
      </c>
      <c r="G39" s="21">
        <f t="shared" si="73"/>
        <v>0</v>
      </c>
      <c r="H39" s="21">
        <f t="shared" si="73"/>
        <v>0</v>
      </c>
      <c r="I39" s="21">
        <f t="shared" si="73"/>
        <v>0</v>
      </c>
      <c r="J39" s="21">
        <f t="shared" si="73"/>
        <v>0</v>
      </c>
      <c r="K39" s="21">
        <f t="shared" si="73"/>
        <v>0</v>
      </c>
      <c r="L39" s="21">
        <f t="shared" si="73"/>
        <v>2285.4451612903222</v>
      </c>
      <c r="M39" s="21">
        <f t="shared" si="73"/>
        <v>19101.25161290323</v>
      </c>
      <c r="N39" s="47">
        <f t="shared" si="73"/>
        <v>18581.933333333334</v>
      </c>
      <c r="O39" s="24"/>
      <c r="P39" s="76">
        <f t="shared" ref="P39" si="74">P25</f>
        <v>0</v>
      </c>
      <c r="Q39" s="4"/>
      <c r="R39" s="82">
        <f t="shared" ref="R39" si="75">R25</f>
        <v>0</v>
      </c>
      <c r="S39" s="4"/>
      <c r="T39" s="4">
        <f t="shared" ref="T39" si="76">T25</f>
        <v>0</v>
      </c>
      <c r="U39" s="4"/>
      <c r="V39" s="21">
        <f t="shared" ref="V39" si="77">V25</f>
        <v>0</v>
      </c>
      <c r="W39" s="21"/>
      <c r="X39" s="21">
        <f t="shared" ref="X39" si="78">X25</f>
        <v>0</v>
      </c>
      <c r="Y39" s="21"/>
      <c r="Z39" s="21">
        <f t="shared" ref="Z39" si="79">Z25</f>
        <v>0</v>
      </c>
      <c r="AA39" s="21"/>
      <c r="AB39" s="21">
        <f t="shared" ref="AB39" si="80">AB25</f>
        <v>0</v>
      </c>
      <c r="AC39" s="21"/>
      <c r="AD39" s="21">
        <f t="shared" ref="AD39" si="81">AD25</f>
        <v>0</v>
      </c>
      <c r="AE39" s="21"/>
      <c r="AF39" s="21">
        <f t="shared" ref="AF39" si="82">AF25</f>
        <v>0</v>
      </c>
      <c r="AG39" s="21"/>
      <c r="AH39" s="21">
        <f t="shared" ref="AH39" si="83">AH25</f>
        <v>2052.5409407836214</v>
      </c>
      <c r="AI39" s="21"/>
      <c r="AJ39" s="21">
        <f t="shared" ref="AJ39" si="84">AJ25</f>
        <v>19515.952405703167</v>
      </c>
      <c r="AK39" s="21"/>
      <c r="AL39" s="47">
        <f t="shared" ref="AL39" si="85">AL25</f>
        <v>18639.12590286888</v>
      </c>
      <c r="AN39" s="56">
        <f t="shared" ref="AN39:AP39" si="86">AN25</f>
        <v>1227797.0708271568</v>
      </c>
      <c r="AP39" s="256">
        <f t="shared" si="86"/>
        <v>216.23048509708485</v>
      </c>
    </row>
    <row r="40" spans="1:43" ht="25.5" thickBot="1" x14ac:dyDescent="0.4">
      <c r="B40" s="130" t="s">
        <v>7</v>
      </c>
      <c r="C40" s="25">
        <f>C21+C22</f>
        <v>309690599.22580647</v>
      </c>
      <c r="D40" s="18">
        <f t="shared" ref="D40:N40" si="87">D21+D22</f>
        <v>399384243.86666667</v>
      </c>
      <c r="E40" s="22">
        <f t="shared" si="87"/>
        <v>366634906.70967746</v>
      </c>
      <c r="F40" s="22">
        <f t="shared" si="87"/>
        <v>374938767.67741936</v>
      </c>
      <c r="G40" s="22">
        <f t="shared" si="87"/>
        <v>408063281.21428573</v>
      </c>
      <c r="H40" s="22">
        <f t="shared" si="87"/>
        <v>422044389.16129035</v>
      </c>
      <c r="I40" s="22">
        <f t="shared" si="87"/>
        <v>484561833.06666666</v>
      </c>
      <c r="J40" s="22">
        <f t="shared" si="87"/>
        <v>409106663.22580659</v>
      </c>
      <c r="K40" s="22">
        <f t="shared" si="87"/>
        <v>176292138.73333332</v>
      </c>
      <c r="L40" s="22">
        <f t="shared" si="87"/>
        <v>187934911.29032263</v>
      </c>
      <c r="M40" s="22">
        <f t="shared" si="87"/>
        <v>162243969.87096775</v>
      </c>
      <c r="N40" s="48">
        <f t="shared" si="87"/>
        <v>243625929.06666669</v>
      </c>
      <c r="O40" s="25"/>
      <c r="P40" s="77">
        <f t="shared" ref="P40" si="88">P21+P22</f>
        <v>287864950.36344391</v>
      </c>
      <c r="Q40" s="18"/>
      <c r="R40" s="83">
        <f t="shared" ref="R40" si="89">R21+R22</f>
        <v>381597963.65190232</v>
      </c>
      <c r="S40" s="18"/>
      <c r="T40" s="18">
        <f t="shared" ref="T40" si="90">T21+T22</f>
        <v>381120741.51239532</v>
      </c>
      <c r="U40" s="18"/>
      <c r="V40" s="22">
        <f t="shared" ref="V40" si="91">V21+V22</f>
        <v>387201027.68024272</v>
      </c>
      <c r="W40" s="22"/>
      <c r="X40" s="22">
        <f t="shared" ref="X40" si="92">X21+X22</f>
        <v>436429330.88168949</v>
      </c>
      <c r="Y40" s="22"/>
      <c r="Z40" s="22">
        <f t="shared" ref="Z40" si="93">Z21+Z22</f>
        <v>434409382.95133054</v>
      </c>
      <c r="AA40" s="22"/>
      <c r="AB40" s="22">
        <f t="shared" ref="AB40" si="94">AB21+AB22</f>
        <v>438254416.05846298</v>
      </c>
      <c r="AC40" s="22"/>
      <c r="AD40" s="22">
        <f t="shared" ref="AD40" si="95">AD21+AD22</f>
        <v>365383808.80844188</v>
      </c>
      <c r="AE40" s="22"/>
      <c r="AF40" s="22">
        <f t="shared" ref="AF40" si="96">AF21+AF22</f>
        <v>175160050.58574486</v>
      </c>
      <c r="AG40" s="22"/>
      <c r="AH40" s="22">
        <f t="shared" ref="AH40" si="97">AH21+AH22</f>
        <v>168782916.41359746</v>
      </c>
      <c r="AI40" s="22"/>
      <c r="AJ40" s="22">
        <f t="shared" ref="AJ40" si="98">AJ21+AJ22</f>
        <v>165766393.65219519</v>
      </c>
      <c r="AK40" s="22"/>
      <c r="AL40" s="48">
        <f t="shared" ref="AL40" si="99">AL21+AL22</f>
        <v>244375775.30918944</v>
      </c>
      <c r="AN40" s="57">
        <f t="shared" ref="AN40:AP40" si="100">AN21+AN22</f>
        <v>117308073295.67737</v>
      </c>
      <c r="AP40" s="257">
        <f t="shared" si="100"/>
        <v>20659425.077012211</v>
      </c>
    </row>
    <row r="41" spans="1:43" ht="18" customHeight="1" thickBot="1" x14ac:dyDescent="0.4">
      <c r="C41" s="26"/>
      <c r="D41" s="26"/>
      <c r="E41" s="26"/>
      <c r="F41" s="26"/>
      <c r="G41" s="26"/>
      <c r="H41" s="26"/>
      <c r="I41" s="26"/>
      <c r="J41" s="26"/>
      <c r="K41" s="26"/>
      <c r="L41" s="26"/>
      <c r="M41" s="26"/>
      <c r="N41" s="26"/>
      <c r="O41" s="26"/>
      <c r="P41" s="78"/>
      <c r="Q41" s="26"/>
      <c r="R41" s="78"/>
      <c r="S41" s="26"/>
      <c r="T41" s="26"/>
      <c r="U41" s="26"/>
      <c r="V41" s="26"/>
      <c r="W41" s="26"/>
      <c r="X41" s="26"/>
      <c r="Y41" s="26"/>
      <c r="Z41" s="26"/>
      <c r="AA41" s="26"/>
      <c r="AB41" s="26"/>
      <c r="AC41" s="26"/>
      <c r="AD41" s="26"/>
      <c r="AE41" s="26"/>
      <c r="AF41" s="26"/>
      <c r="AG41" s="26"/>
      <c r="AH41" s="26"/>
      <c r="AI41" s="26"/>
      <c r="AJ41" s="26"/>
      <c r="AK41" s="26"/>
      <c r="AL41" s="26"/>
      <c r="AN41" s="26"/>
      <c r="AP41" s="258"/>
    </row>
    <row r="42" spans="1:43" ht="18" customHeight="1" thickBot="1" x14ac:dyDescent="0.4">
      <c r="B42" s="15" t="s">
        <v>9</v>
      </c>
      <c r="C42" s="27">
        <f t="shared" ref="C42:N42" si="101">C35+C36+C37+C38+C40+C39</f>
        <v>2428282745.8642321</v>
      </c>
      <c r="D42" s="17">
        <f t="shared" si="101"/>
        <v>3003792118.8757539</v>
      </c>
      <c r="E42" s="17">
        <f t="shared" si="101"/>
        <v>3119581508.5644712</v>
      </c>
      <c r="F42" s="17">
        <f t="shared" si="101"/>
        <v>3429685823.8603606</v>
      </c>
      <c r="G42" s="17">
        <f t="shared" si="101"/>
        <v>3312198793.1757212</v>
      </c>
      <c r="H42" s="17">
        <f t="shared" si="101"/>
        <v>2999825396.3132253</v>
      </c>
      <c r="I42" s="17">
        <f t="shared" si="101"/>
        <v>2586184312.9399199</v>
      </c>
      <c r="J42" s="17">
        <f t="shared" si="101"/>
        <v>2176197533.1870971</v>
      </c>
      <c r="K42" s="17">
        <f t="shared" si="101"/>
        <v>1853078914.426667</v>
      </c>
      <c r="L42" s="17">
        <f t="shared" si="101"/>
        <v>1939577845.9526453</v>
      </c>
      <c r="M42" s="17">
        <f t="shared" si="101"/>
        <v>1723520063.8685806</v>
      </c>
      <c r="N42" s="17">
        <f t="shared" si="101"/>
        <v>1904591517.4066</v>
      </c>
      <c r="O42" s="17"/>
      <c r="P42" s="79">
        <f t="shared" ref="P42" si="102">P35+P36+P37+P38+P40+P39</f>
        <v>2262055332.1096773</v>
      </c>
      <c r="Q42" s="17"/>
      <c r="R42" s="89">
        <f t="shared" ref="R42" si="103">R35+R36+R37+R38+R40+R39</f>
        <v>2873973524.2066665</v>
      </c>
      <c r="S42" s="17"/>
      <c r="T42" s="17">
        <f t="shared" ref="T42" si="104">T35+T36+T37+T38+T40+T39</f>
        <v>3237889969.3461294</v>
      </c>
      <c r="U42" s="17"/>
      <c r="V42" s="17">
        <f t="shared" ref="V42" si="105">V35+V36+V37+V38+V40+V39</f>
        <v>3535861423.3074193</v>
      </c>
      <c r="W42" s="17"/>
      <c r="X42" s="17">
        <f t="shared" ref="X42" si="106">X35+X36+X37+X38+X40+X39</f>
        <v>3528490278.4303575</v>
      </c>
      <c r="Y42" s="17"/>
      <c r="Z42" s="17">
        <f t="shared" ref="Z42" si="107">Z35+Z36+Z37+Z38+Z40+Z39</f>
        <v>3083443268.1854839</v>
      </c>
      <c r="AA42" s="17"/>
      <c r="AB42" s="17">
        <f t="shared" ref="AB42" si="108">AB35+AB36+AB37+AB38+AB40+AB39</f>
        <v>2349290441.3633332</v>
      </c>
      <c r="AC42" s="17"/>
      <c r="AD42" s="17">
        <f t="shared" ref="AD42" si="109">AD35+AD36+AD37+AD38+AD40+AD39</f>
        <v>1951262348.5903227</v>
      </c>
      <c r="AE42" s="17"/>
      <c r="AF42" s="17">
        <f t="shared" ref="AF42" si="110">AF35+AF36+AF37+AF38+AF40+AF39</f>
        <v>1841656331.0833335</v>
      </c>
      <c r="AG42" s="17"/>
      <c r="AH42" s="17">
        <f t="shared" ref="AH42" si="111">AH35+AH36+AH37+AH38+AH40+AH39</f>
        <v>1746357355.0032258</v>
      </c>
      <c r="AI42" s="17"/>
      <c r="AJ42" s="17">
        <f t="shared" ref="AJ42" si="112">AJ35+AJ36+AJ37+AJ38+AJ40+AJ39</f>
        <v>1759461258.8774192</v>
      </c>
      <c r="AK42" s="17"/>
      <c r="AL42" s="17">
        <f t="shared" ref="AL42" si="113">AL35+AL36+AL37+AL38+AL40+AL39</f>
        <v>1910100142.6899998</v>
      </c>
      <c r="AN42" s="68">
        <f t="shared" ref="AN42:AP42" si="114">AN35+AN36+AN37+AN38+AN40+AN39</f>
        <v>912914600594.35999</v>
      </c>
      <c r="AP42" s="259">
        <f t="shared" si="114"/>
        <v>146129374.00000003</v>
      </c>
    </row>
    <row r="43" spans="1:43" ht="18" customHeight="1" thickBot="1" x14ac:dyDescent="0.4">
      <c r="C43" s="84"/>
      <c r="D43" s="84"/>
      <c r="E43" s="84"/>
      <c r="F43" s="84"/>
      <c r="G43" s="84"/>
      <c r="H43" s="84"/>
      <c r="I43" s="84"/>
      <c r="J43" s="84"/>
      <c r="K43" s="84"/>
      <c r="L43" s="84"/>
      <c r="M43" s="84"/>
      <c r="N43" s="84"/>
    </row>
    <row r="44" spans="1:43" ht="50.5" customHeight="1" thickBot="1" x14ac:dyDescent="0.4">
      <c r="C44" s="97"/>
      <c r="D44" s="97"/>
      <c r="E44" s="97"/>
      <c r="F44" s="97"/>
      <c r="G44" s="97"/>
      <c r="H44" s="97"/>
      <c r="I44" s="97"/>
      <c r="J44" s="97"/>
      <c r="K44" s="97"/>
      <c r="L44" s="97"/>
      <c r="M44" s="97"/>
      <c r="N44" s="97"/>
      <c r="P44" s="78"/>
      <c r="R44" s="78"/>
      <c r="T44" s="78"/>
      <c r="V44" s="78"/>
      <c r="X44" s="78"/>
      <c r="Z44" s="78"/>
      <c r="AB44" s="78"/>
      <c r="AD44" s="78"/>
      <c r="AF44" s="78"/>
      <c r="AH44" s="78"/>
      <c r="AJ44" s="78"/>
      <c r="AL44" s="78" t="s">
        <v>92</v>
      </c>
      <c r="AN44" s="260">
        <f>SUM(AN37+AN38+AN39+AN40)</f>
        <v>829749872125.80103</v>
      </c>
      <c r="AP44" s="63"/>
      <c r="AQ44" s="103"/>
    </row>
    <row r="45" spans="1:43" ht="12" customHeight="1" thickBot="1" x14ac:dyDescent="0.4">
      <c r="C45" s="118"/>
      <c r="P45" s="97"/>
      <c r="R45" s="97"/>
      <c r="T45" s="97"/>
      <c r="V45" s="97"/>
      <c r="X45" s="97"/>
      <c r="Z45" s="97"/>
      <c r="AB45" s="97"/>
      <c r="AD45" s="97"/>
      <c r="AF45" s="97"/>
      <c r="AH45" s="97"/>
      <c r="AJ45" s="97"/>
      <c r="AL45" s="97"/>
      <c r="AP45" s="103"/>
      <c r="AQ45" s="103"/>
    </row>
    <row r="46" spans="1:43" ht="28" customHeight="1" thickBot="1" x14ac:dyDescent="0.4">
      <c r="AL46" s="1" t="s">
        <v>93</v>
      </c>
      <c r="AN46" s="261">
        <v>146129374</v>
      </c>
    </row>
    <row r="47" spans="1:43" ht="12" customHeight="1" thickBot="1" x14ac:dyDescent="0.4"/>
    <row r="48" spans="1:43" ht="28" customHeight="1" thickBot="1" x14ac:dyDescent="0.4">
      <c r="AL48" s="1" t="s">
        <v>94</v>
      </c>
      <c r="AN48" s="262">
        <f>SUM(AN46*100)/AN44</f>
        <v>1.7611255983157881E-2</v>
      </c>
    </row>
  </sheetData>
  <mergeCells count="12">
    <mergeCell ref="AP33:AP34"/>
    <mergeCell ref="A1:A2"/>
    <mergeCell ref="B1:B2"/>
    <mergeCell ref="C1:N1"/>
    <mergeCell ref="O1:AL1"/>
    <mergeCell ref="AN1:AN2"/>
    <mergeCell ref="AP1:AP2"/>
    <mergeCell ref="A33:A34"/>
    <mergeCell ref="B33:B34"/>
    <mergeCell ref="C33:M33"/>
    <mergeCell ref="O33:AL33"/>
    <mergeCell ref="AN33:AN3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74CE7FB4461547ABBD26C8F40636DC" ma:contentTypeVersion="13" ma:contentTypeDescription="Create a new document." ma:contentTypeScope="" ma:versionID="5528bfbeef9d023a43b1401cba9816ff">
  <xsd:schema xmlns:xsd="http://www.w3.org/2001/XMLSchema" xmlns:xs="http://www.w3.org/2001/XMLSchema" xmlns:p="http://schemas.microsoft.com/office/2006/metadata/properties" xmlns:ns3="00bf09af-a290-4f87-9ba4-60e83074aeb2" xmlns:ns4="60c5b189-27e4-43da-a3da-95a59f3670c7" targetNamespace="http://schemas.microsoft.com/office/2006/metadata/properties" ma:root="true" ma:fieldsID="0ccfb98099e2ffa13ed04a5a40e3682a" ns3:_="" ns4:_="">
    <xsd:import namespace="00bf09af-a290-4f87-9ba4-60e83074aeb2"/>
    <xsd:import namespace="60c5b189-27e4-43da-a3da-95a59f3670c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bf09af-a290-4f87-9ba4-60e83074ae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c5b189-27e4-43da-a3da-95a59f3670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E75776-08F6-46F4-B535-F18DC8377FCC}">
  <ds:schemaRefs>
    <ds:schemaRef ds:uri="http://schemas.microsoft.com/sharepoint/v3/contenttype/forms"/>
  </ds:schemaRefs>
</ds:datastoreItem>
</file>

<file path=customXml/itemProps2.xml><?xml version="1.0" encoding="utf-8"?>
<ds:datastoreItem xmlns:ds="http://schemas.openxmlformats.org/officeDocument/2006/customXml" ds:itemID="{D809BB8D-4731-4C77-B4FD-B668956B0EBD}">
  <ds:schemaRefs>
    <ds:schemaRef ds:uri="http://schemas.microsoft.com/office/infopath/2007/PartnerControls"/>
    <ds:schemaRef ds:uri="http://purl.org/dc/elements/1.1/"/>
    <ds:schemaRef ds:uri="http://schemas.microsoft.com/office/2006/metadata/properties"/>
    <ds:schemaRef ds:uri="60c5b189-27e4-43da-a3da-95a59f3670c7"/>
    <ds:schemaRef ds:uri="http://purl.org/dc/terms/"/>
    <ds:schemaRef ds:uri="http://schemas.openxmlformats.org/package/2006/metadata/core-properties"/>
    <ds:schemaRef ds:uri="http://schemas.microsoft.com/office/2006/documentManagement/types"/>
    <ds:schemaRef ds:uri="00bf09af-a290-4f87-9ba4-60e83074aeb2"/>
    <ds:schemaRef ds:uri="http://www.w3.org/XML/1998/namespace"/>
    <ds:schemaRef ds:uri="http://purl.org/dc/dcmitype/"/>
  </ds:schemaRefs>
</ds:datastoreItem>
</file>

<file path=customXml/itemProps3.xml><?xml version="1.0" encoding="utf-8"?>
<ds:datastoreItem xmlns:ds="http://schemas.openxmlformats.org/officeDocument/2006/customXml" ds:itemID="{C0DDB0EE-8493-4C15-BCBF-A2035A8D6B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bf09af-a290-4f87-9ba4-60e83074aeb2"/>
    <ds:schemaRef ds:uri="60c5b189-27e4-43da-a3da-95a59f367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Entry FCC Summary</vt:lpstr>
      <vt:lpstr>FCC no EC</vt:lpstr>
      <vt:lpstr>Addl Charge Revenue</vt:lpstr>
      <vt:lpstr>Addnl Charge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Bayliss, Dave A</dc:creator>
  <cp:lastModifiedBy>Williams, Colin</cp:lastModifiedBy>
  <cp:lastPrinted>2021-10-14T10:05:12Z</cp:lastPrinted>
  <dcterms:created xsi:type="dcterms:W3CDTF">2021-01-21T10:24:13Z</dcterms:created>
  <dcterms:modified xsi:type="dcterms:W3CDTF">2021-10-14T10:06:33Z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0x0101005274CE7FB4461547ABBD26C8F40636DC</vt:lpwstr>
  </property>
</Properties>
</file>