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C:\Charging\A_A1 October 2024 Charge Setting\5. Model Publication\"/>
    </mc:Choice>
  </mc:AlternateContent>
  <xr:revisionPtr revIDLastSave="0" documentId="13_ncr:1_{C69A5F39-534A-4819-BE91-962281D6A901}" xr6:coauthVersionLast="47" xr6:coauthVersionMax="47" xr10:uidLastSave="{00000000-0000-0000-0000-000000000000}"/>
  <bookViews>
    <workbookView xWindow="28680" yWindow="-120" windowWidth="29040" windowHeight="16440" tabRatio="871" xr2:uid="{00000000-000D-0000-FFFF-FFFF00000000}"/>
  </bookViews>
  <sheets>
    <sheet name="Front Sheet" sheetId="5" r:id="rId1"/>
    <sheet name="GNonTx Charges" sheetId="1" r:id="rId2"/>
    <sheet name="Revenue Calculations" sheetId="4"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G7" i="1"/>
  <c r="F7" i="1"/>
  <c r="E7" i="1"/>
  <c r="D7" i="1"/>
  <c r="H8" i="1" l="1"/>
  <c r="G8" i="1"/>
  <c r="F8" i="1"/>
  <c r="E8" i="1"/>
  <c r="D8" i="1"/>
  <c r="C5" i="4" l="1"/>
  <c r="C6" i="4" l="1"/>
  <c r="E4" i="4" l="1"/>
  <c r="F4" i="4" l="1"/>
  <c r="G4" i="4" l="1"/>
  <c r="D6" i="4"/>
  <c r="E6" i="4"/>
  <c r="F6" i="4"/>
  <c r="G6" i="4" l="1"/>
  <c r="E10" i="4" l="1"/>
  <c r="G15" i="4" s="1"/>
  <c r="D10" i="4"/>
  <c r="E15" i="4" s="1"/>
  <c r="C10" i="4"/>
  <c r="C15" i="4" l="1"/>
  <c r="G10" i="4" l="1"/>
  <c r="K15" i="4" s="1"/>
  <c r="M15" i="4" s="1"/>
  <c r="F10" i="4"/>
  <c r="I15" i="4" s="1"/>
  <c r="H13" i="1" l="1"/>
  <c r="G13" i="1"/>
  <c r="F13" i="1"/>
  <c r="E13" i="1"/>
  <c r="D13" i="1" l="1"/>
  <c r="D18" i="4" l="1"/>
  <c r="D14" i="4" l="1"/>
  <c r="E14" i="4"/>
  <c r="F14" i="4"/>
  <c r="G14" i="4"/>
  <c r="H14" i="4"/>
  <c r="I14" i="4"/>
  <c r="J14" i="4"/>
  <c r="L14" i="4" s="1"/>
  <c r="K14" i="4"/>
  <c r="M14" i="4" s="1"/>
  <c r="D5" i="1"/>
  <c r="E5" i="1"/>
  <c r="F5" i="1"/>
  <c r="G5" i="1"/>
  <c r="H5" i="1"/>
  <c r="D9" i="1"/>
  <c r="E9" i="1"/>
  <c r="F9" i="1"/>
  <c r="G9" i="1"/>
  <c r="H9" i="1"/>
  <c r="D15" i="1"/>
  <c r="E15" i="1"/>
  <c r="F15" i="1"/>
  <c r="G15" i="1"/>
  <c r="H15" i="1"/>
  <c r="E16" i="4"/>
  <c r="G16" i="4"/>
  <c r="I16" i="4"/>
  <c r="K16" i="4"/>
  <c r="M16" i="4"/>
  <c r="E17" i="4"/>
  <c r="G17" i="4"/>
  <c r="I17" i="4"/>
  <c r="K17" i="4"/>
  <c r="M17" i="4"/>
  <c r="E18" i="4"/>
  <c r="F18" i="4"/>
  <c r="G18" i="4"/>
  <c r="H18" i="4"/>
  <c r="I18" i="4"/>
  <c r="J18" i="4"/>
  <c r="K18" i="4"/>
  <c r="L18" i="4"/>
  <c r="M18" i="4"/>
  <c r="D19" i="4"/>
  <c r="F19" i="4"/>
  <c r="H19" i="4"/>
  <c r="J19" i="4"/>
  <c r="L19" i="4"/>
  <c r="D20" i="4"/>
  <c r="E20" i="4"/>
  <c r="F20" i="4"/>
  <c r="G20" i="4"/>
  <c r="H20" i="4"/>
  <c r="I20" i="4"/>
  <c r="J20" i="4"/>
  <c r="K20" i="4"/>
  <c r="L20" i="4"/>
  <c r="C21" i="4"/>
  <c r="E21" i="4"/>
  <c r="G21" i="4"/>
  <c r="I21" i="4"/>
  <c r="K21" i="4"/>
  <c r="C22" i="4"/>
  <c r="E22" i="4"/>
  <c r="G22" i="4"/>
  <c r="I22" i="4"/>
  <c r="K22" i="4"/>
</calcChain>
</file>

<file path=xl/sharedStrings.xml><?xml version="1.0" encoding="utf-8"?>
<sst xmlns="http://schemas.openxmlformats.org/spreadsheetml/2006/main" count="92" uniqueCount="61">
  <si>
    <t>G-Non TX Charges</t>
  </si>
  <si>
    <t>Future Year Indicatives</t>
  </si>
  <si>
    <t xml:space="preserve"> </t>
  </si>
  <si>
    <t>DN Pension Adjust</t>
  </si>
  <si>
    <t>SO Capacity Adjust</t>
  </si>
  <si>
    <t>Non Transmission Services Target Revenue</t>
  </si>
  <si>
    <t>Non Transmission Services Entry &amp; Exit Revenue</t>
  </si>
  <si>
    <t>Total</t>
  </si>
  <si>
    <t>Non Transmission Unit Cost</t>
  </si>
  <si>
    <t>23/24</t>
  </si>
  <si>
    <t>24/25</t>
  </si>
  <si>
    <t>25/26</t>
  </si>
  <si>
    <t>SO MAR</t>
  </si>
  <si>
    <t>Meter Maint. Adjust</t>
  </si>
  <si>
    <t>Non Tx Service Rev</t>
  </si>
  <si>
    <t>Apr-Sep</t>
  </si>
  <si>
    <t>Oct - Mar</t>
  </si>
  <si>
    <t>Forecast Revenue</t>
  </si>
  <si>
    <t>Y+1</t>
  </si>
  <si>
    <t>Y+2</t>
  </si>
  <si>
    <t>Y+3</t>
  </si>
  <si>
    <t>Y+4</t>
  </si>
  <si>
    <t>OCTOBER (Y)</t>
  </si>
  <si>
    <t>26/27</t>
  </si>
  <si>
    <t>Apr - Sep</t>
  </si>
  <si>
    <t>Y</t>
  </si>
  <si>
    <t>SOK &amp; SLK</t>
  </si>
  <si>
    <t>Derived K</t>
  </si>
  <si>
    <t>27/28</t>
  </si>
  <si>
    <t>28/29</t>
  </si>
  <si>
    <t>St Fergus Compression Revenue (Annual)</t>
  </si>
  <si>
    <t>NTS Metering Revenue Expected (Annual)</t>
  </si>
  <si>
    <t>DN Pensions Deficit Revenue (Annual)</t>
  </si>
  <si>
    <t>Sum of Entry (GY Annual)</t>
  </si>
  <si>
    <t>Sum of Exit (GY Annual)</t>
  </si>
  <si>
    <t>Revised 6 monthly Target</t>
  </si>
  <si>
    <t>Forecast Revenue (FY)</t>
  </si>
  <si>
    <t>Revenue Variance (FY)</t>
  </si>
  <si>
    <t>GnonTx Allowed Revenue (FY)</t>
  </si>
  <si>
    <t>Revised GnonTx Target</t>
  </si>
  <si>
    <t>Seasonal Allocaton Factor</t>
  </si>
  <si>
    <t>Revised Target Revenue (GY)</t>
  </si>
  <si>
    <t>FRY</t>
  </si>
  <si>
    <t xml:space="preserve">Y+1   </t>
  </si>
  <si>
    <t>Y+5</t>
  </si>
  <si>
    <t>Seasonal Allocation Factor Rev. Calc.</t>
  </si>
  <si>
    <t>Gnon Tx GY Target Revenue</t>
  </si>
  <si>
    <t>Gas Year GnTx Annual Charge Model</t>
  </si>
  <si>
    <t>National Gas</t>
  </si>
  <si>
    <t>Non-Transmission Services Charges - calculation model</t>
  </si>
  <si>
    <t>Comments</t>
  </si>
  <si>
    <t>Model Software Change History</t>
  </si>
  <si>
    <t>Version</t>
  </si>
  <si>
    <t>Date</t>
  </si>
  <si>
    <t>Produced by</t>
  </si>
  <si>
    <t>Description</t>
  </si>
  <si>
    <t>1.0</t>
  </si>
  <si>
    <t>August 2024</t>
  </si>
  <si>
    <t>Version created in connection with the October 2024 Charge Setting.</t>
  </si>
  <si>
    <t>Contact for any questions: box.NTSGasCharges@nationalgas.com</t>
  </si>
  <si>
    <r>
      <rPr>
        <b/>
        <sz val="11"/>
        <color theme="1"/>
        <rFont val="Calibri"/>
        <family val="2"/>
        <scheme val="minor"/>
      </rPr>
      <t>NOTE:</t>
    </r>
    <r>
      <rPr>
        <sz val="11"/>
        <color theme="1"/>
        <rFont val="Calibri"/>
        <family val="2"/>
        <scheme val="minor"/>
      </rPr>
      <t xml:space="preserve">
This model uses iterative calculations in deriving the 'Revenue Variance (FY)' and 'Derived K' values. In order for this to work on the spreadsheet please ensure that you have set your worksheet to enable iterative calculatons.
This can be done by selecting: 
 - File
 - Options
 - Formulas
and ensuring the tick box is fiilled for
 - Enable Iterative Calculation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</si>
</sst>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_-* #,##0_-;\-* #,##0_-;_-* &quot;-&quot;??_-;_-@_-"/>
    <numFmt numFmtId="166" formatCode="_-* #,##0.000_-;\-* #,##0.000_-;_-* &quot;-&quot;??_-;_-@_-"/>
    <numFmt numFmtId="167" formatCode="0.000"/>
    <numFmt numFmtId="168" formatCode="[$-F800]dddd\,\ mmmm\ dd\,\ yyyy"/>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alibri"/>
      <family val="2"/>
      <scheme val="minor"/>
    </font>
    <font>
      <b/>
      <sz val="10"/>
      <color theme="1"/>
      <name val="Calibri"/>
      <family val="2"/>
      <scheme val="minor"/>
    </font>
    <font>
      <i/>
      <sz val="8"/>
      <color theme="1"/>
      <name val="Calibri"/>
      <family val="2"/>
      <scheme val="minor"/>
    </font>
    <font>
      <sz val="11"/>
      <color indexed="8"/>
      <name val="Calibri"/>
      <family val="2"/>
      <scheme val="minor"/>
    </font>
    <font>
      <b/>
      <sz val="10"/>
      <color theme="0"/>
      <name val="Calibri"/>
      <family val="2"/>
      <scheme val="minor"/>
    </font>
    <font>
      <sz val="8"/>
      <name val="Calibri"/>
      <family val="2"/>
      <scheme val="minor"/>
    </font>
    <font>
      <b/>
      <sz val="11"/>
      <name val="Calibri"/>
      <family val="2"/>
      <scheme val="minor"/>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8"/>
      <name val="Arial"/>
      <family val="2"/>
    </font>
    <font>
      <sz val="12"/>
      <color indexed="9"/>
      <name val="Arial"/>
      <family val="2"/>
    </font>
    <font>
      <b/>
      <i/>
      <sz val="12"/>
      <color indexed="9"/>
      <name val="Arial"/>
      <family val="2"/>
    </font>
    <font>
      <b/>
      <sz val="12"/>
      <color indexed="9"/>
      <name val="Arial"/>
      <family val="2"/>
    </font>
    <font>
      <sz val="10"/>
      <color rgb="FFFF0000"/>
      <name val="Arial"/>
      <family val="2"/>
    </font>
    <font>
      <b/>
      <sz val="12"/>
      <color rgb="FFFF0000"/>
      <name val="Arial"/>
      <family val="2"/>
    </font>
    <font>
      <b/>
      <i/>
      <sz val="12"/>
      <color rgb="FFFF0000"/>
      <name val="Arial"/>
      <family val="2"/>
    </font>
  </fonts>
  <fills count="8">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00B2A1"/>
        <bgColor indexed="64"/>
      </patternFill>
    </fill>
    <fill>
      <patternFill patternType="solid">
        <fgColor rgb="FF70AD47"/>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5" fillId="0" borderId="0" applyFont="0" applyFill="0" applyBorder="0" applyAlignment="0" applyProtection="0"/>
    <xf numFmtId="44" fontId="5" fillId="0" borderId="0" applyFont="0" applyFill="0" applyBorder="0" applyAlignment="0" applyProtection="0"/>
  </cellStyleXfs>
  <cellXfs count="189">
    <xf numFmtId="0" fontId="0" fillId="0" borderId="0" xfId="0"/>
    <xf numFmtId="0" fontId="0" fillId="0" borderId="0" xfId="0"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165" fontId="0" fillId="0" borderId="0" xfId="0" applyNumberFormat="1" applyAlignment="1">
      <alignment horizontal="center" vertical="center"/>
    </xf>
    <xf numFmtId="164" fontId="2" fillId="2" borderId="3"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3" xfId="0" applyFont="1" applyBorder="1" applyAlignment="1">
      <alignment horizontal="right" vertical="center"/>
    </xf>
    <xf numFmtId="0" fontId="7" fillId="0" borderId="3" xfId="0" applyFont="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wrapText="1"/>
    </xf>
    <xf numFmtId="166" fontId="0" fillId="0" borderId="0" xfId="1"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5" fontId="0" fillId="0" borderId="0" xfId="1" applyNumberFormat="1" applyFont="1" applyFill="1" applyBorder="1" applyAlignment="1">
      <alignment horizontal="center" vertical="center"/>
    </xf>
    <xf numFmtId="165" fontId="3" fillId="0" borderId="0" xfId="1"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vertical="center"/>
    </xf>
    <xf numFmtId="43" fontId="0" fillId="0" borderId="0" xfId="0" applyNumberFormat="1" applyAlignment="1">
      <alignment horizontal="center" vertical="center"/>
    </xf>
    <xf numFmtId="167" fontId="0" fillId="0" borderId="0" xfId="0" applyNumberFormat="1" applyFill="1" applyBorder="1" applyAlignment="1">
      <alignment horizontal="center" vertical="center"/>
    </xf>
    <xf numFmtId="167" fontId="0" fillId="0" borderId="0" xfId="0" applyNumberFormat="1"/>
    <xf numFmtId="167" fontId="2" fillId="2" borderId="3" xfId="1" applyNumberFormat="1" applyFont="1" applyFill="1" applyBorder="1" applyAlignment="1">
      <alignment horizontal="center" vertical="center"/>
    </xf>
    <xf numFmtId="167" fontId="3" fillId="3" borderId="3" xfId="1" applyNumberFormat="1" applyFont="1" applyFill="1" applyBorder="1" applyAlignment="1">
      <alignment horizontal="center" vertical="center"/>
    </xf>
    <xf numFmtId="167" fontId="4" fillId="2" borderId="3" xfId="1" applyNumberFormat="1" applyFont="1" applyFill="1" applyBorder="1" applyAlignment="1">
      <alignment horizontal="center" vertical="center"/>
    </xf>
    <xf numFmtId="167" fontId="0" fillId="3" borderId="3" xfId="1" applyNumberFormat="1" applyFont="1" applyFill="1" applyBorder="1" applyAlignment="1">
      <alignment horizontal="center" vertical="center"/>
    </xf>
    <xf numFmtId="3" fontId="4" fillId="2" borderId="3" xfId="1" applyNumberFormat="1" applyFont="1" applyFill="1" applyBorder="1" applyAlignment="1">
      <alignment horizontal="center" vertical="center"/>
    </xf>
    <xf numFmtId="3" fontId="0" fillId="3" borderId="3" xfId="1" applyNumberFormat="1" applyFont="1" applyFill="1" applyBorder="1" applyAlignment="1">
      <alignment horizontal="center" vertical="center"/>
    </xf>
    <xf numFmtId="3" fontId="2" fillId="2" borderId="3" xfId="1" applyNumberFormat="1" applyFont="1" applyFill="1" applyBorder="1" applyAlignment="1">
      <alignment horizontal="center" vertical="center"/>
    </xf>
    <xf numFmtId="3" fontId="3" fillId="3" borderId="3" xfId="1" applyNumberFormat="1" applyFont="1" applyFill="1" applyBorder="1" applyAlignment="1">
      <alignment horizontal="center" vertical="center"/>
    </xf>
    <xf numFmtId="167" fontId="0" fillId="0" borderId="3" xfId="0" applyNumberFormat="1" applyFill="1" applyBorder="1" applyAlignment="1">
      <alignment horizontal="center" vertical="center"/>
    </xf>
    <xf numFmtId="17" fontId="2" fillId="2" borderId="3" xfId="0" applyNumberFormat="1" applyFont="1" applyFill="1" applyBorder="1" applyAlignment="1">
      <alignment horizontal="center" vertical="center"/>
    </xf>
    <xf numFmtId="167" fontId="0" fillId="0" borderId="0" xfId="0" applyNumberFormat="1" applyAlignment="1">
      <alignment horizontal="left" vertical="center" wrapText="1"/>
    </xf>
    <xf numFmtId="167" fontId="0" fillId="4" borderId="3" xfId="0" applyNumberFormat="1" applyFill="1" applyBorder="1" applyAlignment="1">
      <alignment horizontal="center" vertical="center"/>
    </xf>
    <xf numFmtId="167" fontId="0" fillId="0" borderId="3" xfId="0" applyNumberFormat="1" applyBorder="1" applyAlignment="1">
      <alignment horizontal="center" vertical="center"/>
    </xf>
    <xf numFmtId="167" fontId="0" fillId="0" borderId="0" xfId="0" applyNumberFormat="1" applyAlignment="1">
      <alignment vertical="center"/>
    </xf>
    <xf numFmtId="165" fontId="0" fillId="0" borderId="0" xfId="0" applyNumberFormat="1" applyFill="1" applyBorder="1" applyAlignment="1">
      <alignment horizontal="center" vertical="center"/>
    </xf>
    <xf numFmtId="0" fontId="0" fillId="0" borderId="0" xfId="0" applyAlignment="1">
      <alignment horizontal="left" vertical="center"/>
    </xf>
    <xf numFmtId="0" fontId="7" fillId="0" borderId="0" xfId="0" applyFont="1" applyFill="1" applyBorder="1" applyAlignment="1">
      <alignment horizontal="right" vertical="center"/>
    </xf>
    <xf numFmtId="164" fontId="2" fillId="0" borderId="0" xfId="0" applyNumberFormat="1" applyFont="1" applyFill="1" applyBorder="1" applyAlignment="1">
      <alignment horizontal="center" vertical="center"/>
    </xf>
    <xf numFmtId="167" fontId="9" fillId="0" borderId="8" xfId="0" applyNumberFormat="1" applyFont="1" applyFill="1" applyBorder="1" applyAlignment="1">
      <alignment horizontal="center" vertical="center"/>
    </xf>
    <xf numFmtId="167" fontId="0" fillId="0" borderId="7" xfId="0" applyNumberFormat="1" applyFill="1" applyBorder="1" applyAlignment="1">
      <alignment horizontal="center" vertical="center"/>
    </xf>
    <xf numFmtId="167" fontId="3" fillId="0" borderId="10" xfId="0" applyNumberFormat="1" applyFont="1" applyFill="1" applyBorder="1" applyAlignment="1">
      <alignment horizontal="center" vertical="center"/>
    </xf>
    <xf numFmtId="167" fontId="0" fillId="0" borderId="9" xfId="0" applyNumberFormat="1" applyFill="1" applyBorder="1" applyAlignment="1">
      <alignment horizontal="center" vertical="center"/>
    </xf>
    <xf numFmtId="167" fontId="12" fillId="0" borderId="10"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167" fontId="0" fillId="0" borderId="5" xfId="0" applyNumberFormat="1" applyFill="1" applyBorder="1" applyAlignment="1">
      <alignment horizontal="center" vertical="center"/>
    </xf>
    <xf numFmtId="0" fontId="7"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3" fillId="0" borderId="10" xfId="0" applyFont="1" applyBorder="1" applyAlignment="1">
      <alignment horizontal="center" vertical="center"/>
    </xf>
    <xf numFmtId="0" fontId="0" fillId="0" borderId="3" xfId="0" applyFill="1" applyBorder="1" applyAlignment="1">
      <alignment horizontal="center" vertical="center"/>
    </xf>
    <xf numFmtId="0" fontId="4" fillId="2" borderId="3" xfId="0" applyFont="1" applyFill="1" applyBorder="1" applyAlignment="1">
      <alignment horizontal="center" vertical="center" wrapText="1"/>
    </xf>
    <xf numFmtId="167" fontId="3" fillId="5" borderId="3" xfId="0" applyNumberFormat="1" applyFont="1" applyFill="1" applyBorder="1" applyAlignment="1">
      <alignment horizontal="center" vertical="center"/>
    </xf>
    <xf numFmtId="167" fontId="3" fillId="5" borderId="5" xfId="0" applyNumberFormat="1" applyFont="1" applyFill="1" applyBorder="1" applyAlignment="1">
      <alignment horizontal="center" vertical="center"/>
    </xf>
    <xf numFmtId="167" fontId="0" fillId="5" borderId="9" xfId="0" applyNumberFormat="1" applyFont="1" applyFill="1" applyBorder="1" applyAlignment="1">
      <alignment horizontal="center" vertical="center"/>
    </xf>
    <xf numFmtId="0" fontId="0" fillId="0" borderId="0" xfId="0" applyBorder="1" applyAlignment="1">
      <alignment horizontal="center" vertical="center"/>
    </xf>
    <xf numFmtId="167" fontId="4" fillId="0" borderId="6" xfId="1" applyNumberFormat="1" applyFont="1" applyFill="1" applyBorder="1" applyAlignment="1">
      <alignment horizontal="center" vertical="center"/>
    </xf>
    <xf numFmtId="0" fontId="12" fillId="0" borderId="3" xfId="0" applyFont="1" applyBorder="1" applyAlignment="1">
      <alignment horizontal="center" vertical="center"/>
    </xf>
    <xf numFmtId="0" fontId="12" fillId="5" borderId="3" xfId="0" applyFont="1" applyFill="1" applyBorder="1" applyAlignment="1">
      <alignment horizontal="center" vertical="center"/>
    </xf>
    <xf numFmtId="0" fontId="0" fillId="4" borderId="3" xfId="0" applyFill="1" applyBorder="1" applyAlignment="1">
      <alignment vertical="center"/>
    </xf>
    <xf numFmtId="0" fontId="0" fillId="4" borderId="7" xfId="0" applyFill="1" applyBorder="1" applyAlignment="1">
      <alignment horizontal="center" vertical="center" wrapText="1"/>
    </xf>
    <xf numFmtId="0" fontId="6" fillId="0" borderId="0" xfId="0" applyFont="1" applyBorder="1" applyAlignment="1">
      <alignment horizontal="righ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7" xfId="0" applyFont="1" applyBorder="1" applyAlignment="1">
      <alignment horizontal="center" vertical="center"/>
    </xf>
    <xf numFmtId="0" fontId="0" fillId="0" borderId="1" xfId="0" applyBorder="1" applyAlignment="1">
      <alignment horizontal="center" vertical="center"/>
    </xf>
    <xf numFmtId="0" fontId="3" fillId="0" borderId="3" xfId="0" applyFont="1" applyBorder="1" applyAlignment="1">
      <alignment horizontal="right" vertical="center" wrapText="1"/>
    </xf>
    <xf numFmtId="49" fontId="0" fillId="0" borderId="0" xfId="0" applyNumberFormat="1"/>
    <xf numFmtId="49" fontId="13" fillId="0" borderId="0" xfId="0" applyNumberFormat="1" applyFont="1" applyAlignment="1">
      <alignment horizontal="left"/>
    </xf>
    <xf numFmtId="49" fontId="0" fillId="0" borderId="0" xfId="0" applyNumberFormat="1" applyAlignment="1">
      <alignment horizontal="left"/>
    </xf>
    <xf numFmtId="49" fontId="14" fillId="6" borderId="11" xfId="0" applyNumberFormat="1" applyFont="1" applyFill="1" applyBorder="1"/>
    <xf numFmtId="49" fontId="14" fillId="6" borderId="12" xfId="0" applyNumberFormat="1" applyFont="1" applyFill="1" applyBorder="1"/>
    <xf numFmtId="49" fontId="14" fillId="6" borderId="12" xfId="0" applyNumberFormat="1" applyFont="1" applyFill="1" applyBorder="1" applyAlignment="1">
      <alignment horizontal="left"/>
    </xf>
    <xf numFmtId="49" fontId="0" fillId="6" borderId="12" xfId="0" applyNumberFormat="1" applyFill="1" applyBorder="1"/>
    <xf numFmtId="49" fontId="0" fillId="6" borderId="13" xfId="0" applyNumberFormat="1" applyFill="1" applyBorder="1"/>
    <xf numFmtId="49" fontId="15" fillId="0" borderId="0" xfId="0" applyNumberFormat="1" applyFont="1"/>
    <xf numFmtId="49" fontId="15" fillId="0" borderId="0" xfId="0" applyNumberFormat="1" applyFont="1" applyAlignment="1">
      <alignment horizontal="left"/>
    </xf>
    <xf numFmtId="49" fontId="14" fillId="6" borderId="14" xfId="0" applyNumberFormat="1" applyFont="1" applyFill="1" applyBorder="1" applyAlignment="1">
      <alignment horizontal="left"/>
    </xf>
    <xf numFmtId="49" fontId="14" fillId="6" borderId="0" xfId="0" applyNumberFormat="1" applyFont="1" applyFill="1" applyAlignment="1">
      <alignment horizontal="left"/>
    </xf>
    <xf numFmtId="49" fontId="17" fillId="6" borderId="0" xfId="0" applyNumberFormat="1" applyFont="1" applyFill="1" applyAlignment="1">
      <alignment horizontal="left"/>
    </xf>
    <xf numFmtId="49" fontId="15" fillId="6" borderId="0" xfId="0" applyNumberFormat="1" applyFont="1" applyFill="1" applyAlignment="1">
      <alignment horizontal="center"/>
    </xf>
    <xf numFmtId="49" fontId="0" fillId="6" borderId="0" xfId="0" applyNumberFormat="1" applyFill="1"/>
    <xf numFmtId="49" fontId="0" fillId="6" borderId="15" xfId="0" applyNumberFormat="1" applyFill="1" applyBorder="1"/>
    <xf numFmtId="49" fontId="14" fillId="6" borderId="14" xfId="0" applyNumberFormat="1" applyFont="1" applyFill="1" applyBorder="1"/>
    <xf numFmtId="49" fontId="14" fillId="6" borderId="0" xfId="0" applyNumberFormat="1" applyFont="1" applyFill="1"/>
    <xf numFmtId="49" fontId="14" fillId="6" borderId="24" xfId="0" applyNumberFormat="1" applyFont="1" applyFill="1" applyBorder="1"/>
    <xf numFmtId="49" fontId="22" fillId="6" borderId="25" xfId="0" applyNumberFormat="1" applyFont="1" applyFill="1" applyBorder="1" applyAlignment="1">
      <alignment horizontal="left"/>
    </xf>
    <xf numFmtId="49" fontId="21" fillId="6" borderId="25" xfId="0" applyNumberFormat="1" applyFont="1" applyFill="1" applyBorder="1" applyAlignment="1">
      <alignment horizontal="left" vertical="center"/>
    </xf>
    <xf numFmtId="49" fontId="14" fillId="6" borderId="25" xfId="0" applyNumberFormat="1" applyFont="1" applyFill="1" applyBorder="1"/>
    <xf numFmtId="49" fontId="0" fillId="6" borderId="25" xfId="0" applyNumberFormat="1" applyFill="1" applyBorder="1"/>
    <xf numFmtId="49" fontId="0" fillId="6" borderId="26" xfId="0" applyNumberFormat="1" applyFill="1" applyBorder="1"/>
    <xf numFmtId="49" fontId="14" fillId="0" borderId="0" xfId="0" applyNumberFormat="1" applyFont="1"/>
    <xf numFmtId="49" fontId="22" fillId="0" borderId="0" xfId="0" applyNumberFormat="1" applyFont="1" applyAlignment="1">
      <alignment horizontal="left"/>
    </xf>
    <xf numFmtId="49" fontId="21" fillId="0" borderId="0" xfId="0" applyNumberFormat="1" applyFont="1" applyAlignment="1">
      <alignment horizontal="left" vertical="center"/>
    </xf>
    <xf numFmtId="49" fontId="22" fillId="6" borderId="12" xfId="0" applyNumberFormat="1" applyFont="1" applyFill="1" applyBorder="1" applyAlignment="1">
      <alignment horizontal="left"/>
    </xf>
    <xf numFmtId="49" fontId="21" fillId="6" borderId="12" xfId="0" applyNumberFormat="1" applyFont="1" applyFill="1" applyBorder="1" applyAlignment="1">
      <alignment horizontal="left" vertical="center"/>
    </xf>
    <xf numFmtId="49" fontId="23" fillId="0" borderId="0" xfId="0" applyNumberFormat="1" applyFont="1"/>
    <xf numFmtId="49" fontId="24" fillId="0" borderId="0" xfId="0" applyNumberFormat="1" applyFont="1" applyAlignment="1">
      <alignment horizontal="left"/>
    </xf>
    <xf numFmtId="49" fontId="25" fillId="0" borderId="0" xfId="0" applyNumberFormat="1" applyFont="1" applyAlignment="1">
      <alignment horizontal="left" vertical="center"/>
    </xf>
    <xf numFmtId="49" fontId="14" fillId="6" borderId="13" xfId="0" applyNumberFormat="1" applyFont="1" applyFill="1" applyBorder="1"/>
    <xf numFmtId="49" fontId="17" fillId="6" borderId="14" xfId="0" applyNumberFormat="1" applyFont="1" applyFill="1" applyBorder="1" applyAlignment="1">
      <alignment horizontal="center" wrapText="1"/>
    </xf>
    <xf numFmtId="49" fontId="17" fillId="6" borderId="0" xfId="0" applyNumberFormat="1" applyFont="1" applyFill="1" applyAlignment="1">
      <alignment horizontal="center" wrapText="1"/>
    </xf>
    <xf numFmtId="49" fontId="17" fillId="6" borderId="15" xfId="0" applyNumberFormat="1" applyFont="1" applyFill="1" applyBorder="1" applyAlignment="1">
      <alignment horizontal="center" wrapText="1"/>
    </xf>
    <xf numFmtId="49" fontId="21" fillId="6" borderId="27" xfId="0" applyNumberFormat="1" applyFont="1" applyFill="1" applyBorder="1" applyAlignment="1">
      <alignment horizontal="left" vertical="center"/>
    </xf>
    <xf numFmtId="49" fontId="14" fillId="6" borderId="15" xfId="0" applyNumberFormat="1" applyFont="1" applyFill="1" applyBorder="1"/>
    <xf numFmtId="49" fontId="20" fillId="6" borderId="27" xfId="0" applyNumberFormat="1" applyFont="1" applyFill="1" applyBorder="1" applyAlignment="1">
      <alignment vertical="center"/>
    </xf>
    <xf numFmtId="49" fontId="20" fillId="6" borderId="0" xfId="0" applyNumberFormat="1" applyFont="1" applyFill="1" applyAlignment="1">
      <alignment vertical="center"/>
    </xf>
    <xf numFmtId="168" fontId="20" fillId="6" borderId="0" xfId="0" applyNumberFormat="1" applyFont="1" applyFill="1" applyAlignment="1">
      <alignment horizontal="left" vertical="center"/>
    </xf>
    <xf numFmtId="0" fontId="14" fillId="6" borderId="0" xfId="0" applyFont="1" applyFill="1"/>
    <xf numFmtId="49" fontId="20" fillId="6" borderId="0" xfId="0" applyNumberFormat="1" applyFont="1" applyFill="1" applyAlignment="1">
      <alignment horizontal="left" vertical="center"/>
    </xf>
    <xf numFmtId="49" fontId="20" fillId="6" borderId="0" xfId="0" applyNumberFormat="1" applyFont="1" applyFill="1" applyAlignment="1">
      <alignment horizontal="left" vertical="center" wrapText="1"/>
    </xf>
    <xf numFmtId="0" fontId="14" fillId="6" borderId="0" xfId="0" applyFont="1" applyFill="1" applyAlignment="1">
      <alignment wrapText="1"/>
    </xf>
    <xf numFmtId="49" fontId="20" fillId="6" borderId="25" xfId="0" applyNumberFormat="1" applyFont="1" applyFill="1" applyBorder="1"/>
    <xf numFmtId="49" fontId="14" fillId="6" borderId="26" xfId="0" applyNumberFormat="1" applyFont="1" applyFill="1" applyBorder="1"/>
    <xf numFmtId="49" fontId="20" fillId="6" borderId="16" xfId="3" applyNumberFormat="1" applyFont="1" applyFill="1" applyBorder="1" applyAlignment="1">
      <alignment wrapText="1"/>
    </xf>
    <xf numFmtId="49" fontId="0" fillId="6" borderId="17" xfId="0" applyNumberFormat="1" applyFill="1" applyBorder="1" applyAlignment="1">
      <alignment wrapText="1"/>
    </xf>
    <xf numFmtId="49" fontId="0" fillId="6" borderId="19" xfId="0" applyNumberFormat="1" applyFill="1" applyBorder="1" applyAlignment="1">
      <alignment wrapText="1"/>
    </xf>
    <xf numFmtId="49" fontId="0" fillId="6" borderId="0" xfId="0" applyNumberFormat="1" applyFill="1" applyAlignment="1">
      <alignment wrapText="1"/>
    </xf>
    <xf numFmtId="49" fontId="0" fillId="6" borderId="21" xfId="0" applyNumberFormat="1" applyFill="1" applyBorder="1" applyAlignment="1">
      <alignment wrapText="1"/>
    </xf>
    <xf numFmtId="49" fontId="0" fillId="6" borderId="22" xfId="0" applyNumberFormat="1" applyFill="1" applyBorder="1" applyAlignment="1">
      <alignment wrapText="1"/>
    </xf>
    <xf numFmtId="49" fontId="16" fillId="6" borderId="14" xfId="0" applyNumberFormat="1" applyFont="1" applyFill="1" applyBorder="1" applyAlignment="1">
      <alignment horizontal="center"/>
    </xf>
    <xf numFmtId="0" fontId="0" fillId="6" borderId="0" xfId="0" applyFill="1"/>
    <xf numFmtId="0" fontId="0" fillId="6" borderId="15" xfId="0" applyFill="1" applyBorder="1"/>
    <xf numFmtId="49" fontId="18" fillId="6" borderId="14" xfId="0" applyNumberFormat="1" applyFont="1" applyFill="1" applyBorder="1" applyAlignment="1">
      <alignment horizontal="center"/>
    </xf>
    <xf numFmtId="49" fontId="18" fillId="6" borderId="0" xfId="0" applyNumberFormat="1" applyFont="1" applyFill="1" applyAlignment="1">
      <alignment horizontal="center"/>
    </xf>
    <xf numFmtId="0" fontId="19" fillId="6" borderId="0" xfId="0" applyFont="1" applyFill="1"/>
    <xf numFmtId="0" fontId="19" fillId="6" borderId="15" xfId="0" applyFont="1" applyFill="1" applyBorder="1"/>
    <xf numFmtId="49" fontId="20" fillId="6" borderId="14" xfId="0" applyNumberFormat="1" applyFont="1" applyFill="1" applyBorder="1" applyAlignment="1">
      <alignment horizontal="center"/>
    </xf>
    <xf numFmtId="49" fontId="20" fillId="6" borderId="0" xfId="0" applyNumberFormat="1" applyFont="1" applyFill="1" applyAlignment="1">
      <alignment horizontal="center"/>
    </xf>
    <xf numFmtId="49" fontId="21" fillId="6" borderId="16" xfId="0" applyNumberFormat="1" applyFont="1" applyFill="1" applyBorder="1" applyAlignment="1">
      <alignment vertical="center" wrapText="1"/>
    </xf>
    <xf numFmtId="0" fontId="0" fillId="6" borderId="17" xfId="0" applyFill="1" applyBorder="1" applyAlignment="1">
      <alignment vertical="center" wrapText="1"/>
    </xf>
    <xf numFmtId="0" fontId="0" fillId="6" borderId="18" xfId="0" applyFill="1" applyBorder="1" applyAlignment="1">
      <alignment vertical="center" wrapText="1"/>
    </xf>
    <xf numFmtId="0" fontId="0" fillId="6" borderId="19" xfId="0" applyFill="1" applyBorder="1" applyAlignment="1">
      <alignment vertical="center" wrapText="1"/>
    </xf>
    <xf numFmtId="0" fontId="0" fillId="6" borderId="0" xfId="0" applyFill="1" applyAlignment="1">
      <alignment vertical="center" wrapText="1"/>
    </xf>
    <xf numFmtId="0" fontId="0" fillId="6" borderId="20" xfId="0" applyFill="1" applyBorder="1" applyAlignment="1">
      <alignment vertical="center" wrapText="1"/>
    </xf>
    <xf numFmtId="0" fontId="0" fillId="6" borderId="21" xfId="0" applyFill="1" applyBorder="1" applyAlignment="1">
      <alignment vertical="center" wrapText="1"/>
    </xf>
    <xf numFmtId="0" fontId="0" fillId="6" borderId="22" xfId="0" applyFill="1" applyBorder="1" applyAlignment="1">
      <alignment vertical="center" wrapText="1"/>
    </xf>
    <xf numFmtId="0" fontId="0" fillId="6" borderId="23" xfId="0" applyFill="1" applyBorder="1" applyAlignment="1">
      <alignment vertical="center" wrapText="1"/>
    </xf>
    <xf numFmtId="49" fontId="20" fillId="6" borderId="16" xfId="0" applyNumberFormat="1" applyFont="1" applyFill="1" applyBorder="1" applyAlignment="1">
      <alignment horizontal="left" vertical="center" wrapText="1"/>
    </xf>
    <xf numFmtId="49" fontId="14" fillId="6" borderId="17" xfId="0" applyNumberFormat="1" applyFont="1" applyFill="1" applyBorder="1" applyAlignment="1">
      <alignment wrapText="1"/>
    </xf>
    <xf numFmtId="49" fontId="0" fillId="6" borderId="18" xfId="0" applyNumberFormat="1" applyFill="1" applyBorder="1" applyAlignment="1">
      <alignment wrapText="1"/>
    </xf>
    <xf numFmtId="49" fontId="0" fillId="6" borderId="20" xfId="0" applyNumberFormat="1" applyFill="1" applyBorder="1" applyAlignment="1">
      <alignment wrapText="1"/>
    </xf>
    <xf numFmtId="49" fontId="0" fillId="6" borderId="23" xfId="0" applyNumberFormat="1" applyFill="1" applyBorder="1" applyAlignment="1">
      <alignment wrapText="1"/>
    </xf>
    <xf numFmtId="49" fontId="17" fillId="6" borderId="14" xfId="0" applyNumberFormat="1" applyFont="1" applyFill="1" applyBorder="1" applyAlignment="1">
      <alignment horizontal="center" wrapText="1"/>
    </xf>
    <xf numFmtId="49" fontId="17" fillId="6" borderId="0" xfId="0" applyNumberFormat="1" applyFont="1" applyFill="1" applyAlignment="1">
      <alignment horizontal="center" wrapText="1"/>
    </xf>
    <xf numFmtId="49" fontId="17" fillId="6" borderId="15" xfId="0" applyNumberFormat="1" applyFont="1" applyFill="1" applyBorder="1" applyAlignment="1">
      <alignment horizontal="center" wrapText="1"/>
    </xf>
    <xf numFmtId="49" fontId="21" fillId="6" borderId="27" xfId="0" applyNumberFormat="1" applyFont="1" applyFill="1" applyBorder="1" applyAlignment="1">
      <alignment horizontal="left" vertical="center"/>
    </xf>
    <xf numFmtId="0" fontId="14" fillId="6" borderId="27" xfId="0" applyFont="1" applyFill="1" applyBorder="1"/>
    <xf numFmtId="49" fontId="20" fillId="6" borderId="27" xfId="0" applyNumberFormat="1" applyFont="1" applyFill="1" applyBorder="1" applyAlignment="1">
      <alignment horizontal="left" vertical="center"/>
    </xf>
    <xf numFmtId="49" fontId="14" fillId="6" borderId="27" xfId="0" applyNumberFormat="1" applyFont="1" applyFill="1" applyBorder="1"/>
    <xf numFmtId="49" fontId="20" fillId="6" borderId="28" xfId="0" applyNumberFormat="1" applyFont="1" applyFill="1" applyBorder="1" applyAlignment="1">
      <alignment horizontal="left" vertical="center" wrapText="1"/>
    </xf>
    <xf numFmtId="0" fontId="14" fillId="6" borderId="29" xfId="0" applyFont="1" applyFill="1" applyBorder="1" applyAlignment="1">
      <alignment wrapText="1"/>
    </xf>
    <xf numFmtId="0" fontId="14" fillId="6" borderId="30" xfId="0" applyFont="1" applyFill="1" applyBorder="1" applyAlignment="1">
      <alignment wrapText="1"/>
    </xf>
    <xf numFmtId="168" fontId="20" fillId="6" borderId="27" xfId="0" applyNumberFormat="1" applyFont="1" applyFill="1" applyBorder="1" applyAlignment="1">
      <alignment horizontal="left"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0" fillId="7" borderId="31" xfId="0" applyFill="1" applyBorder="1" applyAlignment="1">
      <alignment horizontal="left" vertical="top" wrapText="1"/>
    </xf>
    <xf numFmtId="0" fontId="0" fillId="7" borderId="32" xfId="0" applyFill="1" applyBorder="1" applyAlignment="1">
      <alignment horizontal="left" vertical="top"/>
    </xf>
    <xf numFmtId="0" fontId="0" fillId="7" borderId="33" xfId="0" applyFill="1" applyBorder="1" applyAlignment="1">
      <alignment horizontal="left" vertical="top"/>
    </xf>
    <xf numFmtId="0" fontId="0" fillId="7" borderId="34" xfId="0" applyFill="1" applyBorder="1" applyAlignment="1">
      <alignment horizontal="left" vertical="top"/>
    </xf>
    <xf numFmtId="0" fontId="0" fillId="7" borderId="0" xfId="0" applyFill="1" applyBorder="1" applyAlignment="1">
      <alignment horizontal="left" vertical="top"/>
    </xf>
    <xf numFmtId="0" fontId="0" fillId="7" borderId="35" xfId="0" applyFill="1" applyBorder="1" applyAlignment="1">
      <alignment horizontal="left" vertical="top"/>
    </xf>
    <xf numFmtId="0" fontId="0" fillId="7" borderId="36" xfId="0" applyFill="1" applyBorder="1" applyAlignment="1">
      <alignment horizontal="left" vertical="top"/>
    </xf>
    <xf numFmtId="0" fontId="0" fillId="7" borderId="37" xfId="0" applyFill="1" applyBorder="1" applyAlignment="1">
      <alignment horizontal="left" vertical="top"/>
    </xf>
    <xf numFmtId="0" fontId="0" fillId="7" borderId="38" xfId="0" applyFill="1" applyBorder="1" applyAlignment="1">
      <alignment horizontal="left" vertical="top"/>
    </xf>
    <xf numFmtId="167" fontId="0" fillId="0" borderId="5" xfId="0" applyNumberFormat="1" applyFill="1" applyBorder="1" applyAlignment="1">
      <alignment horizontal="center" vertical="center"/>
    </xf>
    <xf numFmtId="167" fontId="0" fillId="0" borderId="6" xfId="0" applyNumberFormat="1" applyFill="1" applyBorder="1" applyAlignment="1">
      <alignment horizontal="center" vertical="center"/>
    </xf>
    <xf numFmtId="167" fontId="0" fillId="4" borderId="5" xfId="0" applyNumberFormat="1" applyFill="1" applyBorder="1" applyAlignment="1">
      <alignment horizontal="center" vertical="center"/>
    </xf>
    <xf numFmtId="167" fontId="0" fillId="4" borderId="6" xfId="0" applyNumberFormat="1" applyFill="1" applyBorder="1" applyAlignment="1">
      <alignment horizontal="center" vertical="center"/>
    </xf>
    <xf numFmtId="167" fontId="4" fillId="2" borderId="5" xfId="0" applyNumberFormat="1" applyFont="1" applyFill="1" applyBorder="1" applyAlignment="1">
      <alignment horizontal="center" vertical="center"/>
    </xf>
    <xf numFmtId="0" fontId="4" fillId="2" borderId="6" xfId="0" applyFont="1" applyFill="1" applyBorder="1" applyAlignment="1">
      <alignment horizontal="center" vertical="center"/>
    </xf>
    <xf numFmtId="167" fontId="0" fillId="3" borderId="5" xfId="0" applyNumberFormat="1" applyFill="1" applyBorder="1" applyAlignment="1">
      <alignment horizontal="center" vertical="center"/>
    </xf>
    <xf numFmtId="0" fontId="0" fillId="3" borderId="6" xfId="0" applyFill="1" applyBorder="1" applyAlignment="1">
      <alignment horizontal="center" vertical="center"/>
    </xf>
    <xf numFmtId="167" fontId="0" fillId="3" borderId="6" xfId="0" applyNumberForma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0" fillId="2" borderId="3" xfId="0" applyFont="1" applyFill="1" applyBorder="1" applyAlignment="1">
      <alignment horizontal="center" vertical="center"/>
    </xf>
    <xf numFmtId="0" fontId="7" fillId="3" borderId="3" xfId="0" applyFont="1" applyFill="1" applyBorder="1" applyAlignment="1">
      <alignment horizontal="center" vertical="center"/>
    </xf>
  </cellXfs>
  <cellStyles count="4">
    <cellStyle name="Comma" xfId="1" builtinId="3"/>
    <cellStyle name="Currency 10 2 2" xfId="3" xr:uid="{BD96A885-7867-4C9E-9429-71AB1E552ADE}"/>
    <cellStyle name="Normal" xfId="0" builtinId="0"/>
    <cellStyle name="Style 1 2 2 2" xfId="2" xr:uid="{00000000-0005-0000-0000-000008000000}"/>
  </cellStyles>
  <dxfs count="0"/>
  <tableStyles count="0" defaultTableStyle="TableStyleMedium2" defaultPivotStyle="PivotStyleLight16"/>
  <colors>
    <mruColors>
      <color rgb="FF70AD47"/>
      <color rgb="FF00B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15</xdr:row>
      <xdr:rowOff>228600</xdr:rowOff>
    </xdr:from>
    <xdr:to>
      <xdr:col>3</xdr:col>
      <xdr:colOff>368300</xdr:colOff>
      <xdr:row>17</xdr:row>
      <xdr:rowOff>9525</xdr:rowOff>
    </xdr:to>
    <xdr:sp macro="" textlink="">
      <xdr:nvSpPr>
        <xdr:cNvPr id="2" name="Text Box 1">
          <a:extLst>
            <a:ext uri="{FF2B5EF4-FFF2-40B4-BE49-F238E27FC236}">
              <a16:creationId xmlns:a16="http://schemas.microsoft.com/office/drawing/2014/main" id="{70097FC5-869C-4106-B150-555808F13EDE}"/>
            </a:ext>
          </a:extLst>
        </xdr:cNvPr>
        <xdr:cNvSpPr txBox="1">
          <a:spLocks noChangeArrowheads="1"/>
        </xdr:cNvSpPr>
      </xdr:nvSpPr>
      <xdr:spPr bwMode="auto">
        <a:xfrm>
          <a:off x="2022475" y="357505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282575</xdr:colOff>
      <xdr:row>14</xdr:row>
      <xdr:rowOff>114300</xdr:rowOff>
    </xdr:from>
    <xdr:to>
      <xdr:col>16</xdr:col>
      <xdr:colOff>546100</xdr:colOff>
      <xdr:row>20</xdr:row>
      <xdr:rowOff>127000</xdr:rowOff>
    </xdr:to>
    <xdr:sp macro="" textlink="">
      <xdr:nvSpPr>
        <xdr:cNvPr id="3" name="Text Box 2">
          <a:extLst>
            <a:ext uri="{FF2B5EF4-FFF2-40B4-BE49-F238E27FC236}">
              <a16:creationId xmlns:a16="http://schemas.microsoft.com/office/drawing/2014/main" id="{7C5DEA9D-750E-4022-8C50-1FC5CC65D3FA}"/>
            </a:ext>
          </a:extLst>
        </xdr:cNvPr>
        <xdr:cNvSpPr txBox="1">
          <a:spLocks noChangeArrowheads="1"/>
        </xdr:cNvSpPr>
      </xdr:nvSpPr>
      <xdr:spPr bwMode="auto">
        <a:xfrm>
          <a:off x="466725" y="3308350"/>
          <a:ext cx="12931775" cy="1130300"/>
        </a:xfrm>
        <a:prstGeom prst="rect">
          <a:avLst/>
        </a:prstGeom>
        <a:solidFill>
          <a:srgbClr val="00B2A1"/>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FFFFFF"/>
              </a:solidFill>
              <a:latin typeface="Arial"/>
              <a:cs typeface="Arial"/>
            </a:rPr>
            <a:t>Disclaimer: </a:t>
          </a:r>
          <a:r>
            <a:rPr lang="en-GB" sz="1200" b="1" i="0" u="none" strike="noStrike" baseline="0">
              <a:solidFill>
                <a:srgbClr val="FFFFFF"/>
              </a:solidFill>
              <a:latin typeface="Arial"/>
              <a:ea typeface="+mn-ea"/>
              <a:cs typeface="Arial"/>
            </a:rPr>
            <a:t>This NTS  Non-Tranmission Services Model  is </a:t>
          </a:r>
          <a:r>
            <a:rPr lang="en-GB" sz="1200" b="1" i="0" u="none" strike="noStrike" baseline="0">
              <a:solidFill>
                <a:srgbClr val="FFFFFF"/>
              </a:solidFill>
              <a:latin typeface="Arial"/>
              <a:cs typeface="Arial"/>
            </a:rPr>
            <a:t>provided to you by National Gas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National Gas, its employees or advisors as to the accuracy or completeness of any such information. Neither  National Gas nor its employees or advisors shall be under any liability for any error or misstatement in the information provided.  While certain precautions have been taken to detect computer viruses, we cannot guarantee that the Tariff Model is virus-free and National Gas shall not be liable for any loss or damage which occurs as a result of any virus.  Your use of the Tariff Model shall constitute your acceptance of the above.</a:t>
          </a:r>
        </a:p>
      </xdr:txBody>
    </xdr:sp>
    <xdr:clientData/>
  </xdr:twoCellAnchor>
  <xdr:twoCellAnchor editAs="oneCell">
    <xdr:from>
      <xdr:col>5</xdr:col>
      <xdr:colOff>1</xdr:colOff>
      <xdr:row>7</xdr:row>
      <xdr:rowOff>0</xdr:rowOff>
    </xdr:from>
    <xdr:to>
      <xdr:col>14</xdr:col>
      <xdr:colOff>1676400</xdr:colOff>
      <xdr:row>12</xdr:row>
      <xdr:rowOff>0</xdr:rowOff>
    </xdr:to>
    <xdr:sp macro="" textlink="">
      <xdr:nvSpPr>
        <xdr:cNvPr id="4" name="Text Box 4">
          <a:extLst>
            <a:ext uri="{FF2B5EF4-FFF2-40B4-BE49-F238E27FC236}">
              <a16:creationId xmlns:a16="http://schemas.microsoft.com/office/drawing/2014/main" id="{94EC4CBD-9C18-4D0E-AA24-129D64589819}"/>
            </a:ext>
          </a:extLst>
        </xdr:cNvPr>
        <xdr:cNvSpPr txBox="1">
          <a:spLocks noChangeArrowheads="1"/>
        </xdr:cNvSpPr>
      </xdr:nvSpPr>
      <xdr:spPr bwMode="auto">
        <a:xfrm>
          <a:off x="3305176" y="1866900"/>
          <a:ext cx="8705849" cy="904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just" rtl="0">
            <a:defRPr sz="1000"/>
          </a:pPr>
          <a:r>
            <a:rPr lang="en-GB" sz="1200" b="0" i="0" u="none" strike="noStrike" baseline="0">
              <a:solidFill>
                <a:srgbClr val="FFFFFF"/>
              </a:solidFill>
              <a:latin typeface="Arial"/>
              <a:cs typeface="Arial"/>
            </a:rPr>
            <a:t>This NTS Non-Tranmission Services Model can be used to calculate the General Non-Transmission Services charges in alignment with Section Y of the UNC and code modification 0857. This version is published to provide Users with the information used to set the charges for October 2024 and to test sentivities of various combinations of potential changes. This model should not be used as any indication of actual charges.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7430-FFCA-430D-8F79-77D1EF6064D5}">
  <dimension ref="A1:R33"/>
  <sheetViews>
    <sheetView tabSelected="1" workbookViewId="0">
      <selection activeCell="C4" sqref="C4"/>
    </sheetView>
  </sheetViews>
  <sheetFormatPr defaultColWidth="11.1796875" defaultRowHeight="14.5" x14ac:dyDescent="0.35"/>
  <cols>
    <col min="1" max="1" width="2.6328125" style="77" customWidth="1"/>
    <col min="2" max="14" width="11.1796875" style="77"/>
    <col min="15" max="15" width="24.81640625" style="77" customWidth="1"/>
    <col min="16" max="18" width="11.1796875" style="77"/>
  </cols>
  <sheetData>
    <row r="1" spans="1:17" ht="25.5" thickBot="1" x14ac:dyDescent="0.55000000000000004">
      <c r="F1" s="78"/>
      <c r="G1" s="78"/>
    </row>
    <row r="2" spans="1:17" x14ac:dyDescent="0.35">
      <c r="A2" s="79"/>
      <c r="B2" s="80"/>
      <c r="C2" s="81"/>
      <c r="D2" s="81"/>
      <c r="E2" s="81"/>
      <c r="F2" s="82"/>
      <c r="G2" s="82"/>
      <c r="H2" s="83"/>
      <c r="I2" s="83"/>
      <c r="J2" s="83"/>
      <c r="K2" s="83"/>
      <c r="L2" s="83"/>
      <c r="M2" s="83"/>
      <c r="N2" s="83"/>
      <c r="O2" s="83"/>
      <c r="P2" s="83"/>
      <c r="Q2" s="84"/>
    </row>
    <row r="3" spans="1:17" ht="30" x14ac:dyDescent="0.6">
      <c r="A3" s="85"/>
      <c r="B3" s="130" t="s">
        <v>48</v>
      </c>
      <c r="C3" s="131"/>
      <c r="D3" s="131"/>
      <c r="E3" s="131"/>
      <c r="F3" s="131"/>
      <c r="G3" s="131"/>
      <c r="H3" s="131"/>
      <c r="I3" s="131"/>
      <c r="J3" s="131"/>
      <c r="K3" s="131"/>
      <c r="L3" s="131"/>
      <c r="M3" s="131"/>
      <c r="N3" s="131"/>
      <c r="O3" s="131"/>
      <c r="P3" s="131"/>
      <c r="Q3" s="132"/>
    </row>
    <row r="4" spans="1:17" ht="18" x14ac:dyDescent="0.4">
      <c r="A4" s="86"/>
      <c r="B4" s="87"/>
      <c r="C4" s="88"/>
      <c r="D4" s="88"/>
      <c r="E4" s="88"/>
      <c r="F4" s="89"/>
      <c r="G4" s="89"/>
      <c r="H4" s="90"/>
      <c r="I4" s="91"/>
      <c r="J4" s="91"/>
      <c r="K4" s="91"/>
      <c r="L4" s="91"/>
      <c r="M4" s="91"/>
      <c r="N4" s="91"/>
      <c r="O4" s="91"/>
      <c r="P4" s="91"/>
      <c r="Q4" s="92"/>
    </row>
    <row r="5" spans="1:17" ht="23" x14ac:dyDescent="0.5">
      <c r="A5" s="86"/>
      <c r="B5" s="133" t="s">
        <v>49</v>
      </c>
      <c r="C5" s="134"/>
      <c r="D5" s="134"/>
      <c r="E5" s="134"/>
      <c r="F5" s="134"/>
      <c r="G5" s="134"/>
      <c r="H5" s="134"/>
      <c r="I5" s="134"/>
      <c r="J5" s="134"/>
      <c r="K5" s="134"/>
      <c r="L5" s="134"/>
      <c r="M5" s="134"/>
      <c r="N5" s="135"/>
      <c r="O5" s="135"/>
      <c r="P5" s="135"/>
      <c r="Q5" s="136"/>
    </row>
    <row r="6" spans="1:17" ht="18" x14ac:dyDescent="0.4">
      <c r="A6" s="86"/>
      <c r="B6" s="137" t="s">
        <v>59</v>
      </c>
      <c r="C6" s="138"/>
      <c r="D6" s="138"/>
      <c r="E6" s="138"/>
      <c r="F6" s="138"/>
      <c r="G6" s="131"/>
      <c r="H6" s="131"/>
      <c r="I6" s="131"/>
      <c r="J6" s="131"/>
      <c r="K6" s="131"/>
      <c r="L6" s="131"/>
      <c r="M6" s="131"/>
      <c r="N6" s="131"/>
      <c r="O6" s="131"/>
      <c r="P6" s="131"/>
      <c r="Q6" s="132"/>
    </row>
    <row r="7" spans="1:17" ht="18" x14ac:dyDescent="0.4">
      <c r="A7" s="86"/>
      <c r="B7" s="93"/>
      <c r="C7" s="94"/>
      <c r="D7" s="94"/>
      <c r="E7" s="94"/>
      <c r="F7" s="88"/>
      <c r="G7" s="89"/>
      <c r="H7" s="90"/>
      <c r="I7" s="91"/>
      <c r="J7" s="91"/>
      <c r="K7" s="91"/>
      <c r="L7" s="91"/>
      <c r="M7" s="91"/>
      <c r="N7" s="91"/>
      <c r="O7" s="91"/>
      <c r="P7" s="91"/>
      <c r="Q7" s="92"/>
    </row>
    <row r="8" spans="1:17" x14ac:dyDescent="0.35">
      <c r="B8" s="87"/>
      <c r="C8" s="139" t="s">
        <v>50</v>
      </c>
      <c r="D8" s="140"/>
      <c r="E8" s="141"/>
      <c r="F8" s="148"/>
      <c r="G8" s="149"/>
      <c r="H8" s="149"/>
      <c r="I8" s="149"/>
      <c r="J8" s="149"/>
      <c r="K8" s="125"/>
      <c r="L8" s="125"/>
      <c r="M8" s="125"/>
      <c r="N8" s="125"/>
      <c r="O8" s="150"/>
      <c r="P8" s="91"/>
      <c r="Q8" s="92"/>
    </row>
    <row r="9" spans="1:17" x14ac:dyDescent="0.35">
      <c r="B9" s="87"/>
      <c r="C9" s="142"/>
      <c r="D9" s="143"/>
      <c r="E9" s="144"/>
      <c r="F9" s="126"/>
      <c r="G9" s="127"/>
      <c r="H9" s="127"/>
      <c r="I9" s="127"/>
      <c r="J9" s="127"/>
      <c r="K9" s="127"/>
      <c r="L9" s="127"/>
      <c r="M9" s="127"/>
      <c r="N9" s="127"/>
      <c r="O9" s="151"/>
      <c r="P9" s="91"/>
      <c r="Q9" s="92"/>
    </row>
    <row r="10" spans="1:17" x14ac:dyDescent="0.35">
      <c r="B10" s="93"/>
      <c r="C10" s="142"/>
      <c r="D10" s="143"/>
      <c r="E10" s="144"/>
      <c r="F10" s="126"/>
      <c r="G10" s="127"/>
      <c r="H10" s="127"/>
      <c r="I10" s="127"/>
      <c r="J10" s="127"/>
      <c r="K10" s="127"/>
      <c r="L10" s="127"/>
      <c r="M10" s="127"/>
      <c r="N10" s="127"/>
      <c r="O10" s="151"/>
      <c r="P10" s="91"/>
      <c r="Q10" s="92"/>
    </row>
    <row r="11" spans="1:17" x14ac:dyDescent="0.35">
      <c r="B11" s="93"/>
      <c r="C11" s="142"/>
      <c r="D11" s="143"/>
      <c r="E11" s="144"/>
      <c r="F11" s="126"/>
      <c r="G11" s="127"/>
      <c r="H11" s="127"/>
      <c r="I11" s="127"/>
      <c r="J11" s="127"/>
      <c r="K11" s="127"/>
      <c r="L11" s="127"/>
      <c r="M11" s="127"/>
      <c r="N11" s="127"/>
      <c r="O11" s="151"/>
      <c r="P11" s="91"/>
      <c r="Q11" s="92"/>
    </row>
    <row r="12" spans="1:17" x14ac:dyDescent="0.35">
      <c r="B12" s="93"/>
      <c r="C12" s="145"/>
      <c r="D12" s="146"/>
      <c r="E12" s="147"/>
      <c r="F12" s="128"/>
      <c r="G12" s="129"/>
      <c r="H12" s="129"/>
      <c r="I12" s="129"/>
      <c r="J12" s="129"/>
      <c r="K12" s="129"/>
      <c r="L12" s="129"/>
      <c r="M12" s="129"/>
      <c r="N12" s="129"/>
      <c r="O12" s="152"/>
      <c r="P12" s="91"/>
      <c r="Q12" s="92"/>
    </row>
    <row r="13" spans="1:17" ht="16" thickBot="1" x14ac:dyDescent="0.4">
      <c r="B13" s="95"/>
      <c r="C13" s="96"/>
      <c r="D13" s="97"/>
      <c r="E13" s="97"/>
      <c r="F13" s="98"/>
      <c r="G13" s="98"/>
      <c r="H13" s="99"/>
      <c r="I13" s="99"/>
      <c r="J13" s="99"/>
      <c r="K13" s="99"/>
      <c r="L13" s="99"/>
      <c r="M13" s="99"/>
      <c r="N13" s="99"/>
      <c r="O13" s="99"/>
      <c r="P13" s="99"/>
      <c r="Q13" s="100"/>
    </row>
    <row r="14" spans="1:17" ht="16" thickBot="1" x14ac:dyDescent="0.4">
      <c r="B14" s="101"/>
      <c r="C14" s="102"/>
      <c r="D14" s="103"/>
      <c r="E14" s="103"/>
      <c r="F14" s="101"/>
      <c r="G14" s="101"/>
    </row>
    <row r="15" spans="1:17" ht="15.5" x14ac:dyDescent="0.35">
      <c r="B15" s="80"/>
      <c r="C15" s="104"/>
      <c r="D15" s="105"/>
      <c r="E15" s="105"/>
      <c r="F15" s="81"/>
      <c r="G15" s="81"/>
      <c r="H15" s="83"/>
      <c r="I15" s="83"/>
      <c r="J15" s="83"/>
      <c r="K15" s="83"/>
      <c r="L15" s="83"/>
      <c r="M15" s="83"/>
      <c r="N15" s="83"/>
      <c r="O15" s="83"/>
      <c r="P15" s="83"/>
      <c r="Q15" s="84"/>
    </row>
    <row r="16" spans="1:17" x14ac:dyDescent="0.35">
      <c r="B16" s="93"/>
      <c r="C16" s="124"/>
      <c r="D16" s="125"/>
      <c r="E16" s="125"/>
      <c r="F16" s="125"/>
      <c r="G16" s="125"/>
      <c r="H16" s="125"/>
      <c r="I16" s="125"/>
      <c r="J16" s="125"/>
      <c r="K16" s="125"/>
      <c r="L16" s="125"/>
      <c r="M16" s="125"/>
      <c r="N16" s="125"/>
      <c r="O16" s="125"/>
      <c r="P16" s="125"/>
      <c r="Q16" s="92"/>
    </row>
    <row r="17" spans="1:18" x14ac:dyDescent="0.35">
      <c r="B17" s="93"/>
      <c r="C17" s="126"/>
      <c r="D17" s="127"/>
      <c r="E17" s="127"/>
      <c r="F17" s="127"/>
      <c r="G17" s="127"/>
      <c r="H17" s="127"/>
      <c r="I17" s="127"/>
      <c r="J17" s="127"/>
      <c r="K17" s="127"/>
      <c r="L17" s="127"/>
      <c r="M17" s="127"/>
      <c r="N17" s="127"/>
      <c r="O17" s="127"/>
      <c r="P17" s="127"/>
      <c r="Q17" s="92"/>
    </row>
    <row r="18" spans="1:18" x14ac:dyDescent="0.35">
      <c r="B18" s="93"/>
      <c r="C18" s="126"/>
      <c r="D18" s="127"/>
      <c r="E18" s="127"/>
      <c r="F18" s="127"/>
      <c r="G18" s="127"/>
      <c r="H18" s="127"/>
      <c r="I18" s="127"/>
      <c r="J18" s="127"/>
      <c r="K18" s="127"/>
      <c r="L18" s="127"/>
      <c r="M18" s="127"/>
      <c r="N18" s="127"/>
      <c r="O18" s="127"/>
      <c r="P18" s="127"/>
      <c r="Q18" s="92"/>
    </row>
    <row r="19" spans="1:18" x14ac:dyDescent="0.35">
      <c r="B19" s="93"/>
      <c r="C19" s="126"/>
      <c r="D19" s="127"/>
      <c r="E19" s="127"/>
      <c r="F19" s="127"/>
      <c r="G19" s="127"/>
      <c r="H19" s="127"/>
      <c r="I19" s="127"/>
      <c r="J19" s="127"/>
      <c r="K19" s="127"/>
      <c r="L19" s="127"/>
      <c r="M19" s="127"/>
      <c r="N19" s="127"/>
      <c r="O19" s="127"/>
      <c r="P19" s="127"/>
      <c r="Q19" s="92"/>
    </row>
    <row r="20" spans="1:18" x14ac:dyDescent="0.35">
      <c r="B20" s="93"/>
      <c r="C20" s="128"/>
      <c r="D20" s="129"/>
      <c r="E20" s="129"/>
      <c r="F20" s="129"/>
      <c r="G20" s="129"/>
      <c r="H20" s="129"/>
      <c r="I20" s="129"/>
      <c r="J20" s="129"/>
      <c r="K20" s="129"/>
      <c r="L20" s="129"/>
      <c r="M20" s="129"/>
      <c r="N20" s="129"/>
      <c r="O20" s="129"/>
      <c r="P20" s="129"/>
      <c r="Q20" s="92"/>
    </row>
    <row r="21" spans="1:18" ht="16" thickBot="1" x14ac:dyDescent="0.4">
      <c r="B21" s="95"/>
      <c r="C21" s="96"/>
      <c r="D21" s="97"/>
      <c r="E21" s="97"/>
      <c r="F21" s="98"/>
      <c r="G21" s="98"/>
      <c r="H21" s="99"/>
      <c r="I21" s="99"/>
      <c r="J21" s="99"/>
      <c r="K21" s="99"/>
      <c r="L21" s="99"/>
      <c r="M21" s="99"/>
      <c r="N21" s="99"/>
      <c r="O21" s="99"/>
      <c r="P21" s="99"/>
      <c r="Q21" s="100"/>
    </row>
    <row r="22" spans="1:18" ht="16" thickBot="1" x14ac:dyDescent="0.4">
      <c r="A22" s="106"/>
      <c r="B22" s="106"/>
      <c r="C22" s="107"/>
      <c r="D22" s="108"/>
      <c r="E22" s="108"/>
      <c r="F22" s="106"/>
      <c r="G22" s="106"/>
      <c r="H22" s="106"/>
      <c r="I22" s="106"/>
      <c r="J22" s="106"/>
      <c r="K22" s="106"/>
      <c r="L22" s="106"/>
      <c r="M22" s="106"/>
      <c r="N22" s="106"/>
      <c r="O22" s="106"/>
      <c r="P22" s="106"/>
      <c r="Q22" s="106"/>
      <c r="R22" s="106"/>
    </row>
    <row r="23" spans="1:18" ht="15.5" x14ac:dyDescent="0.35">
      <c r="B23" s="80"/>
      <c r="C23" s="104"/>
      <c r="D23" s="105"/>
      <c r="E23" s="105"/>
      <c r="F23" s="81"/>
      <c r="G23" s="81"/>
      <c r="H23" s="81"/>
      <c r="I23" s="81"/>
      <c r="J23" s="81"/>
      <c r="K23" s="81"/>
      <c r="L23" s="81"/>
      <c r="M23" s="81"/>
      <c r="N23" s="81"/>
      <c r="O23" s="81"/>
      <c r="P23" s="81"/>
      <c r="Q23" s="109"/>
    </row>
    <row r="24" spans="1:18" x14ac:dyDescent="0.35">
      <c r="B24" s="153" t="s">
        <v>51</v>
      </c>
      <c r="C24" s="154"/>
      <c r="D24" s="154"/>
      <c r="E24" s="154"/>
      <c r="F24" s="154"/>
      <c r="G24" s="154"/>
      <c r="H24" s="154"/>
      <c r="I24" s="154"/>
      <c r="J24" s="154"/>
      <c r="K24" s="154"/>
      <c r="L24" s="154"/>
      <c r="M24" s="154"/>
      <c r="N24" s="154"/>
      <c r="O24" s="154"/>
      <c r="P24" s="154"/>
      <c r="Q24" s="155"/>
    </row>
    <row r="25" spans="1:18" x14ac:dyDescent="0.35">
      <c r="B25" s="153"/>
      <c r="C25" s="154"/>
      <c r="D25" s="154"/>
      <c r="E25" s="154"/>
      <c r="F25" s="154"/>
      <c r="G25" s="154"/>
      <c r="H25" s="154"/>
      <c r="I25" s="154"/>
      <c r="J25" s="154"/>
      <c r="K25" s="154"/>
      <c r="L25" s="154"/>
      <c r="M25" s="154"/>
      <c r="N25" s="154"/>
      <c r="O25" s="154"/>
      <c r="P25" s="154"/>
      <c r="Q25" s="155"/>
    </row>
    <row r="26" spans="1:18" ht="18" x14ac:dyDescent="0.4">
      <c r="B26" s="110"/>
      <c r="C26" s="111"/>
      <c r="D26" s="111"/>
      <c r="E26" s="111"/>
      <c r="F26" s="111"/>
      <c r="G26" s="111"/>
      <c r="H26" s="111"/>
      <c r="I26" s="111"/>
      <c r="J26" s="111"/>
      <c r="K26" s="111"/>
      <c r="L26" s="111"/>
      <c r="M26" s="111"/>
      <c r="N26" s="111"/>
      <c r="O26" s="111"/>
      <c r="P26" s="111"/>
      <c r="Q26" s="112"/>
    </row>
    <row r="27" spans="1:18" ht="15.5" x14ac:dyDescent="0.35">
      <c r="B27" s="93"/>
      <c r="C27" s="94"/>
      <c r="D27" s="94"/>
      <c r="E27" s="113" t="s">
        <v>52</v>
      </c>
      <c r="F27" s="156" t="s">
        <v>53</v>
      </c>
      <c r="G27" s="157"/>
      <c r="H27" s="157"/>
      <c r="I27" s="156" t="s">
        <v>54</v>
      </c>
      <c r="J27" s="157"/>
      <c r="K27" s="156" t="s">
        <v>55</v>
      </c>
      <c r="L27" s="157"/>
      <c r="M27" s="157"/>
      <c r="N27" s="157"/>
      <c r="O27" s="157"/>
      <c r="P27" s="94"/>
      <c r="Q27" s="114"/>
    </row>
    <row r="28" spans="1:18" ht="15.5" x14ac:dyDescent="0.35">
      <c r="B28" s="93"/>
      <c r="C28" s="94"/>
      <c r="D28" s="94"/>
      <c r="E28" s="115" t="s">
        <v>56</v>
      </c>
      <c r="F28" s="158" t="s">
        <v>57</v>
      </c>
      <c r="G28" s="159"/>
      <c r="H28" s="159"/>
      <c r="I28" s="158" t="s">
        <v>48</v>
      </c>
      <c r="J28" s="157"/>
      <c r="K28" s="160" t="s">
        <v>58</v>
      </c>
      <c r="L28" s="161"/>
      <c r="M28" s="161"/>
      <c r="N28" s="161"/>
      <c r="O28" s="162"/>
      <c r="P28" s="94"/>
      <c r="Q28" s="114"/>
    </row>
    <row r="29" spans="1:18" ht="15.5" x14ac:dyDescent="0.35">
      <c r="B29" s="93"/>
      <c r="C29" s="94"/>
      <c r="D29" s="94"/>
      <c r="E29" s="115"/>
      <c r="F29" s="163"/>
      <c r="G29" s="157"/>
      <c r="H29" s="157"/>
      <c r="I29" s="158"/>
      <c r="J29" s="157"/>
      <c r="K29" s="160"/>
      <c r="L29" s="161"/>
      <c r="M29" s="161"/>
      <c r="N29" s="161"/>
      <c r="O29" s="162"/>
      <c r="P29" s="94"/>
      <c r="Q29" s="114"/>
    </row>
    <row r="30" spans="1:18" ht="15.5" x14ac:dyDescent="0.35">
      <c r="B30" s="93"/>
      <c r="C30" s="94"/>
      <c r="D30" s="94"/>
      <c r="E30" s="115"/>
      <c r="F30" s="163"/>
      <c r="G30" s="157"/>
      <c r="H30" s="157"/>
      <c r="I30" s="158"/>
      <c r="J30" s="157"/>
      <c r="K30" s="160"/>
      <c r="L30" s="161"/>
      <c r="M30" s="161"/>
      <c r="N30" s="161"/>
      <c r="O30" s="162"/>
      <c r="P30" s="94"/>
      <c r="Q30" s="114"/>
    </row>
    <row r="31" spans="1:18" ht="15.5" x14ac:dyDescent="0.35">
      <c r="B31" s="93"/>
      <c r="C31" s="94"/>
      <c r="D31" s="94"/>
      <c r="E31" s="115"/>
      <c r="F31" s="163"/>
      <c r="G31" s="157"/>
      <c r="H31" s="157"/>
      <c r="I31" s="158"/>
      <c r="J31" s="157"/>
      <c r="K31" s="160"/>
      <c r="L31" s="161"/>
      <c r="M31" s="161"/>
      <c r="N31" s="161"/>
      <c r="O31" s="162"/>
      <c r="P31" s="94"/>
      <c r="Q31" s="114"/>
    </row>
    <row r="32" spans="1:18" ht="15.5" x14ac:dyDescent="0.35">
      <c r="B32" s="93"/>
      <c r="C32" s="94"/>
      <c r="D32" s="94"/>
      <c r="E32" s="116"/>
      <c r="F32" s="117"/>
      <c r="G32" s="118"/>
      <c r="H32" s="118"/>
      <c r="I32" s="119"/>
      <c r="J32" s="118"/>
      <c r="K32" s="120"/>
      <c r="L32" s="121"/>
      <c r="M32" s="121"/>
      <c r="N32" s="121"/>
      <c r="O32" s="121"/>
      <c r="P32" s="94"/>
      <c r="Q32" s="114"/>
    </row>
    <row r="33" spans="2:17" ht="16" thickBot="1" x14ac:dyDescent="0.4">
      <c r="B33" s="95"/>
      <c r="C33" s="122"/>
      <c r="D33" s="122"/>
      <c r="E33" s="122"/>
      <c r="F33" s="122"/>
      <c r="G33" s="122"/>
      <c r="H33" s="122"/>
      <c r="I33" s="122"/>
      <c r="J33" s="122"/>
      <c r="K33" s="122"/>
      <c r="L33" s="122"/>
      <c r="M33" s="122"/>
      <c r="N33" s="98"/>
      <c r="O33" s="98"/>
      <c r="P33" s="98"/>
      <c r="Q33" s="123"/>
    </row>
  </sheetData>
  <mergeCells count="22">
    <mergeCell ref="F31:H31"/>
    <mergeCell ref="I31:J31"/>
    <mergeCell ref="K31:O31"/>
    <mergeCell ref="F29:H29"/>
    <mergeCell ref="I29:J29"/>
    <mergeCell ref="K29:O29"/>
    <mergeCell ref="F30:H30"/>
    <mergeCell ref="I30:J30"/>
    <mergeCell ref="K30:O30"/>
    <mergeCell ref="B24:Q25"/>
    <mergeCell ref="F27:H27"/>
    <mergeCell ref="I27:J27"/>
    <mergeCell ref="K27:O27"/>
    <mergeCell ref="F28:H28"/>
    <mergeCell ref="I28:J28"/>
    <mergeCell ref="K28:O28"/>
    <mergeCell ref="C16:P20"/>
    <mergeCell ref="B3:Q3"/>
    <mergeCell ref="B5:Q5"/>
    <mergeCell ref="B6:Q6"/>
    <mergeCell ref="C8:E12"/>
    <mergeCell ref="F8:O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N22"/>
  <sheetViews>
    <sheetView zoomScaleNormal="100" workbookViewId="0">
      <selection activeCell="B18" sqref="B18"/>
    </sheetView>
  </sheetViews>
  <sheetFormatPr defaultColWidth="9.1796875" defaultRowHeight="24" customHeight="1" x14ac:dyDescent="0.35"/>
  <cols>
    <col min="1" max="1" width="1.7265625" style="1" customWidth="1"/>
    <col min="2" max="2" width="44.26953125" style="10" customWidth="1"/>
    <col min="3" max="3" width="12.6328125" style="1" customWidth="1"/>
    <col min="4" max="8" width="18.6328125" style="1" customWidth="1"/>
    <col min="9" max="11" width="12.7265625" style="1" customWidth="1"/>
    <col min="12" max="12" width="13.26953125" style="1" bestFit="1" customWidth="1"/>
    <col min="13" max="14" width="12.7265625" style="1" customWidth="1"/>
    <col min="15" max="16384" width="9.1796875" style="1"/>
  </cols>
  <sheetData>
    <row r="1" spans="2:14" ht="6" customHeight="1" x14ac:dyDescent="0.35"/>
    <row r="2" spans="2:14" ht="24" customHeight="1" x14ac:dyDescent="0.35">
      <c r="B2" s="55" t="s">
        <v>47</v>
      </c>
      <c r="D2" s="22" t="s">
        <v>0</v>
      </c>
      <c r="E2" s="164" t="s">
        <v>1</v>
      </c>
      <c r="F2" s="165"/>
      <c r="G2" s="165"/>
      <c r="H2" s="166"/>
      <c r="I2" s="14"/>
    </row>
    <row r="3" spans="2:14" ht="24" customHeight="1" x14ac:dyDescent="0.35">
      <c r="B3" s="10" t="s">
        <v>2</v>
      </c>
      <c r="D3" s="38" t="s">
        <v>22</v>
      </c>
      <c r="E3" s="23" t="s">
        <v>18</v>
      </c>
      <c r="F3" s="23" t="s">
        <v>19</v>
      </c>
      <c r="G3" s="23" t="s">
        <v>20</v>
      </c>
      <c r="H3" s="23" t="s">
        <v>21</v>
      </c>
      <c r="I3" s="15"/>
    </row>
    <row r="4" spans="2:14" s="4" customFormat="1" ht="24" customHeight="1" x14ac:dyDescent="0.35">
      <c r="B4" s="11"/>
      <c r="C4" s="67" t="s">
        <v>9</v>
      </c>
      <c r="D4" s="8" t="s">
        <v>10</v>
      </c>
      <c r="E4" s="9" t="s">
        <v>11</v>
      </c>
      <c r="F4" s="9" t="s">
        <v>23</v>
      </c>
      <c r="G4" s="9" t="s">
        <v>28</v>
      </c>
      <c r="H4" s="9" t="s">
        <v>29</v>
      </c>
      <c r="I4" s="16"/>
    </row>
    <row r="5" spans="2:14" s="4" customFormat="1" ht="24" customHeight="1" x14ac:dyDescent="0.35">
      <c r="B5" s="13" t="s">
        <v>5</v>
      </c>
      <c r="C5" s="72"/>
      <c r="D5" s="29">
        <f ca="1">'Revenue Calculations'!D19</f>
        <v>128.41117370321609</v>
      </c>
      <c r="E5" s="30">
        <f ca="1">'Revenue Calculations'!F19</f>
        <v>314.78496529618752</v>
      </c>
      <c r="F5" s="30">
        <f ca="1">'Revenue Calculations'!H19</f>
        <v>317.7018277478814</v>
      </c>
      <c r="G5" s="30">
        <f ca="1">'Revenue Calculations'!J19</f>
        <v>335.02071979360244</v>
      </c>
      <c r="H5" s="30">
        <f ca="1">'Revenue Calculations'!L19</f>
        <v>333.96772449796333</v>
      </c>
      <c r="I5" s="18"/>
    </row>
    <row r="6" spans="2:14" ht="24" customHeight="1" x14ac:dyDescent="0.35">
      <c r="B6" s="12" t="s">
        <v>30</v>
      </c>
      <c r="C6" s="73"/>
      <c r="D6" s="31">
        <v>-10.507874022799999</v>
      </c>
      <c r="E6" s="32">
        <v>-10.507874022799999</v>
      </c>
      <c r="F6" s="32">
        <v>-10.507874022799999</v>
      </c>
      <c r="G6" s="32">
        <v>-10.507874022799999</v>
      </c>
      <c r="H6" s="32">
        <v>-10.507874022799999</v>
      </c>
      <c r="I6" s="17"/>
      <c r="J6" s="1" t="s">
        <v>2</v>
      </c>
    </row>
    <row r="7" spans="2:14" ht="24" customHeight="1" x14ac:dyDescent="0.35">
      <c r="B7" s="12" t="s">
        <v>31</v>
      </c>
      <c r="C7" s="73"/>
      <c r="D7" s="31">
        <f>'Revenue Calculations'!C8*-1</f>
        <v>-1.9390123073334005</v>
      </c>
      <c r="E7" s="32">
        <f>'Revenue Calculations'!D8*-1</f>
        <v>-1.9971826765534026</v>
      </c>
      <c r="F7" s="32">
        <f>'Revenue Calculations'!E8*-1</f>
        <v>-2.0570981568500044</v>
      </c>
      <c r="G7" s="32">
        <f>'Revenue Calculations'!F8*-1</f>
        <v>-2.1188111015555045</v>
      </c>
      <c r="H7" s="32">
        <f>'Revenue Calculations'!G8*-1</f>
        <v>-2.1188111015555045</v>
      </c>
      <c r="I7" s="17"/>
      <c r="K7" s="26"/>
    </row>
    <row r="8" spans="2:14" ht="24" customHeight="1" x14ac:dyDescent="0.35">
      <c r="B8" s="12" t="s">
        <v>32</v>
      </c>
      <c r="C8" s="73"/>
      <c r="D8" s="31">
        <f>'Revenue Calculations'!C7</f>
        <v>0</v>
      </c>
      <c r="E8" s="32">
        <f>'Revenue Calculations'!D7</f>
        <v>0</v>
      </c>
      <c r="F8" s="32">
        <f>'Revenue Calculations'!E7</f>
        <v>0</v>
      </c>
      <c r="G8" s="32">
        <f>'Revenue Calculations'!F7</f>
        <v>0</v>
      </c>
      <c r="H8" s="32">
        <f>'Revenue Calculations'!G7</f>
        <v>0</v>
      </c>
      <c r="I8" s="17"/>
      <c r="J8" s="1" t="s">
        <v>2</v>
      </c>
    </row>
    <row r="9" spans="2:14" ht="24" customHeight="1" x14ac:dyDescent="0.35">
      <c r="B9" s="13" t="s">
        <v>6</v>
      </c>
      <c r="C9" s="74"/>
      <c r="D9" s="29">
        <f ca="1">SUM(D5+D6+D7+D8)</f>
        <v>115.9642873730827</v>
      </c>
      <c r="E9" s="30">
        <f ca="1">SUM(E5+E6+E7+E8)</f>
        <v>302.2799085968341</v>
      </c>
      <c r="F9" s="30">
        <f ca="1">SUM(F5+F6+F7+F8)</f>
        <v>305.13685556823134</v>
      </c>
      <c r="G9" s="30">
        <f ca="1">SUM(G5+G6+G7+G8)</f>
        <v>322.39403466924693</v>
      </c>
      <c r="H9" s="30">
        <f ca="1">SUM(H5+H6+H7+H8)</f>
        <v>321.34103937360783</v>
      </c>
      <c r="I9" s="18"/>
      <c r="K9" s="26"/>
    </row>
    <row r="10" spans="2:14" ht="6" customHeight="1" x14ac:dyDescent="0.35">
      <c r="B10" s="71"/>
      <c r="C10" s="65"/>
      <c r="D10" s="66"/>
      <c r="E10" s="37"/>
      <c r="F10" s="37"/>
      <c r="G10" s="37"/>
      <c r="H10" s="54"/>
      <c r="I10" s="15"/>
    </row>
    <row r="11" spans="2:14" ht="24" customHeight="1" x14ac:dyDescent="0.35">
      <c r="B11" s="12" t="s">
        <v>33</v>
      </c>
      <c r="C11" s="75"/>
      <c r="D11" s="33">
        <v>774684.0483318601</v>
      </c>
      <c r="E11" s="34">
        <v>729322.62914986804</v>
      </c>
      <c r="F11" s="34">
        <v>723371.925796789</v>
      </c>
      <c r="G11" s="34">
        <v>767378.54358258098</v>
      </c>
      <c r="H11" s="34">
        <v>749772.64773118892</v>
      </c>
      <c r="I11" s="19"/>
    </row>
    <row r="12" spans="2:14" ht="24" customHeight="1" x14ac:dyDescent="0.35">
      <c r="B12" s="12" t="s">
        <v>34</v>
      </c>
      <c r="C12" s="73"/>
      <c r="D12" s="33">
        <v>771687.6720928601</v>
      </c>
      <c r="E12" s="34">
        <v>726326.25291086803</v>
      </c>
      <c r="F12" s="34">
        <v>720375.549557789</v>
      </c>
      <c r="G12" s="34">
        <v>764382.16734358086</v>
      </c>
      <c r="H12" s="34">
        <v>746776.27149218903</v>
      </c>
      <c r="I12" s="19"/>
    </row>
    <row r="13" spans="2:14" ht="24" customHeight="1" x14ac:dyDescent="0.35">
      <c r="B13" s="13" t="s">
        <v>7</v>
      </c>
      <c r="C13" s="74"/>
      <c r="D13" s="35">
        <f>SUM(D11:D12)</f>
        <v>1546371.7204247201</v>
      </c>
      <c r="E13" s="36">
        <f t="shared" ref="E13:H13" si="0">SUM(E11:E12)</f>
        <v>1455648.882060736</v>
      </c>
      <c r="F13" s="36">
        <f t="shared" si="0"/>
        <v>1443747.4753545779</v>
      </c>
      <c r="G13" s="36">
        <f t="shared" si="0"/>
        <v>1531760.7109261618</v>
      </c>
      <c r="H13" s="36">
        <f t="shared" si="0"/>
        <v>1496548.9192233779</v>
      </c>
      <c r="I13" s="20"/>
      <c r="M13" s="20"/>
      <c r="N13" s="43"/>
    </row>
    <row r="14" spans="2:14" ht="6" customHeight="1" x14ac:dyDescent="0.35">
      <c r="B14" s="71"/>
      <c r="C14" s="65"/>
      <c r="D14" s="66"/>
      <c r="E14" s="37"/>
      <c r="F14" s="37"/>
      <c r="G14" s="37"/>
      <c r="H14" s="54"/>
      <c r="I14" s="15"/>
    </row>
    <row r="15" spans="2:14" s="4" customFormat="1" ht="24" customHeight="1" x14ac:dyDescent="0.35">
      <c r="B15" s="13" t="s">
        <v>8</v>
      </c>
      <c r="C15" s="68">
        <v>5.33E-2</v>
      </c>
      <c r="D15" s="6">
        <f ca="1">ROUND(D9/D13*100,4)</f>
        <v>7.4999999999999997E-3</v>
      </c>
      <c r="E15" s="7">
        <f t="shared" ref="E15:H15" ca="1" si="1">ROUND(E9/E13*100,4)</f>
        <v>2.0799999999999999E-2</v>
      </c>
      <c r="F15" s="7">
        <f t="shared" ca="1" si="1"/>
        <v>2.1100000000000001E-2</v>
      </c>
      <c r="G15" s="7">
        <f t="shared" ca="1" si="1"/>
        <v>2.1000000000000001E-2</v>
      </c>
      <c r="H15" s="7">
        <f t="shared" ca="1" si="1"/>
        <v>2.1499999999999998E-2</v>
      </c>
      <c r="I15" s="21"/>
    </row>
    <row r="16" spans="2:14" ht="6" customHeight="1" x14ac:dyDescent="0.35">
      <c r="C16" s="65"/>
    </row>
    <row r="17" spans="2:12" ht="18" customHeight="1" x14ac:dyDescent="0.35">
      <c r="C17" s="65"/>
      <c r="D17" s="1" t="s">
        <v>2</v>
      </c>
      <c r="G17" s="44" t="s">
        <v>2</v>
      </c>
      <c r="H17" s="1" t="s">
        <v>2</v>
      </c>
      <c r="L17" s="5"/>
    </row>
    <row r="18" spans="2:12" ht="24" customHeight="1" x14ac:dyDescent="0.35">
      <c r="B18" s="45"/>
      <c r="C18" s="14"/>
      <c r="D18" s="46"/>
      <c r="E18" s="21"/>
      <c r="F18" s="21"/>
      <c r="G18" s="21"/>
      <c r="H18" s="21"/>
    </row>
    <row r="22" spans="2:12" ht="24" customHeight="1" x14ac:dyDescent="0.35">
      <c r="E22" s="1" t="s">
        <v>2</v>
      </c>
    </row>
  </sheetData>
  <mergeCells count="1">
    <mergeCell ref="E2:H2"/>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B1:P31"/>
  <sheetViews>
    <sheetView topLeftCell="A17" workbookViewId="0">
      <selection activeCell="B26" sqref="B26:N31"/>
    </sheetView>
  </sheetViews>
  <sheetFormatPr defaultRowHeight="24" customHeight="1" x14ac:dyDescent="0.35"/>
  <cols>
    <col min="2" max="2" width="26.453125" bestFit="1" customWidth="1"/>
    <col min="3" max="14" width="15.6328125" customWidth="1"/>
    <col min="16" max="16" width="25.81640625" customWidth="1"/>
  </cols>
  <sheetData>
    <row r="1" spans="2:16" ht="6" customHeight="1" x14ac:dyDescent="0.35"/>
    <row r="2" spans="2:16" ht="24" customHeight="1" x14ac:dyDescent="0.35">
      <c r="C2" s="22" t="s">
        <v>25</v>
      </c>
      <c r="D2" s="23" t="s">
        <v>43</v>
      </c>
      <c r="E2" s="23" t="s">
        <v>19</v>
      </c>
      <c r="F2" s="24" t="s">
        <v>20</v>
      </c>
      <c r="G2" s="24" t="s">
        <v>21</v>
      </c>
    </row>
    <row r="3" spans="2:16" ht="24" customHeight="1" x14ac:dyDescent="0.35">
      <c r="C3" s="22" t="s">
        <v>10</v>
      </c>
      <c r="D3" s="23" t="s">
        <v>11</v>
      </c>
      <c r="E3" s="23" t="s">
        <v>23</v>
      </c>
      <c r="F3" s="24" t="s">
        <v>28</v>
      </c>
      <c r="G3" s="24" t="s">
        <v>29</v>
      </c>
    </row>
    <row r="4" spans="2:16" ht="24" customHeight="1" x14ac:dyDescent="0.35">
      <c r="B4" s="3" t="s">
        <v>12</v>
      </c>
      <c r="C4" s="62">
        <v>126.08520988512862</v>
      </c>
      <c r="D4" s="62">
        <v>310.73558501764285</v>
      </c>
      <c r="E4" s="63">
        <f>D4*1.03</f>
        <v>320.05765256817216</v>
      </c>
      <c r="F4" s="63">
        <f t="shared" ref="F4:G4" si="0">E4*1.03</f>
        <v>329.65938214521731</v>
      </c>
      <c r="G4" s="62">
        <f t="shared" si="0"/>
        <v>339.54916360957384</v>
      </c>
    </row>
    <row r="5" spans="2:16" ht="24" customHeight="1" thickBot="1" x14ac:dyDescent="0.4">
      <c r="B5" s="56" t="s">
        <v>26</v>
      </c>
      <c r="C5" s="64">
        <f>-209.860660188682+-3.09500062461692</f>
        <v>-212.95566081329892</v>
      </c>
      <c r="D5" s="64">
        <v>0</v>
      </c>
      <c r="E5" s="47"/>
      <c r="F5" s="47"/>
      <c r="G5" s="47"/>
    </row>
    <row r="6" spans="2:16" ht="24" customHeight="1" thickTop="1" thickBot="1" x14ac:dyDescent="0.4">
      <c r="B6" s="14"/>
      <c r="C6" s="51">
        <f>SUM(C4-C5)</f>
        <v>339.04087069842751</v>
      </c>
      <c r="D6" s="49">
        <f>SUM(D4-D5)</f>
        <v>310.73558501764285</v>
      </c>
      <c r="E6" s="49">
        <f>SUM(E4-E5)</f>
        <v>320.05765256817216</v>
      </c>
      <c r="F6" s="49">
        <f>SUM(F4-F5)</f>
        <v>329.65938214521731</v>
      </c>
      <c r="G6" s="49">
        <f>SUM(G4-G5)</f>
        <v>339.54916360957384</v>
      </c>
      <c r="H6" t="s">
        <v>2</v>
      </c>
    </row>
    <row r="7" spans="2:16" ht="24" customHeight="1" thickTop="1" x14ac:dyDescent="0.35">
      <c r="B7" s="57" t="s">
        <v>3</v>
      </c>
      <c r="C7" s="48">
        <v>0</v>
      </c>
      <c r="D7" s="48">
        <v>0</v>
      </c>
      <c r="E7" s="48">
        <v>0</v>
      </c>
      <c r="F7" s="48">
        <v>0</v>
      </c>
      <c r="G7" s="48">
        <v>0</v>
      </c>
      <c r="H7" t="s">
        <v>2</v>
      </c>
      <c r="J7" s="27"/>
    </row>
    <row r="8" spans="2:16" ht="24" customHeight="1" x14ac:dyDescent="0.35">
      <c r="B8" s="57" t="s">
        <v>13</v>
      </c>
      <c r="C8" s="37">
        <v>1.9390123073334005</v>
      </c>
      <c r="D8" s="37">
        <v>1.9971826765534026</v>
      </c>
      <c r="E8" s="37">
        <v>2.0570981568500044</v>
      </c>
      <c r="F8" s="37">
        <v>2.1188111015555045</v>
      </c>
      <c r="G8" s="37">
        <v>2.1188111015555045</v>
      </c>
    </row>
    <row r="9" spans="2:16" ht="24" customHeight="1" thickBot="1" x14ac:dyDescent="0.4">
      <c r="B9" s="58" t="s">
        <v>4</v>
      </c>
      <c r="C9" s="50">
        <v>-10.380394610533001</v>
      </c>
      <c r="D9" s="50">
        <v>-10.380394610533001</v>
      </c>
      <c r="E9" s="50">
        <v>-10.380394610533001</v>
      </c>
      <c r="F9" s="50">
        <v>-10.380394610533001</v>
      </c>
      <c r="G9" s="50">
        <v>-10.380394610533001</v>
      </c>
      <c r="J9" s="28"/>
    </row>
    <row r="10" spans="2:16" ht="24" customHeight="1" thickTop="1" thickBot="1" x14ac:dyDescent="0.4">
      <c r="B10" s="59" t="s">
        <v>14</v>
      </c>
      <c r="C10" s="51">
        <f>SUM(C6+C7+C8+C9)</f>
        <v>330.59948839522792</v>
      </c>
      <c r="D10" s="51">
        <f>SUM(D6+D7+D8+D9)</f>
        <v>302.35237308366322</v>
      </c>
      <c r="E10" s="51">
        <f>SUM(E6+E7+E8+E9)</f>
        <v>311.73435611448917</v>
      </c>
      <c r="F10" s="51">
        <f>SUM(F6+F7+F8+F9)</f>
        <v>321.39779863623977</v>
      </c>
      <c r="G10" s="51">
        <f>SUM(G6+G7+G8+G9)</f>
        <v>331.2875801005963</v>
      </c>
    </row>
    <row r="11" spans="2:16" ht="18" customHeight="1" thickTop="1" x14ac:dyDescent="0.35"/>
    <row r="12" spans="2:16" s="25" customFormat="1" ht="24" customHeight="1" x14ac:dyDescent="0.35">
      <c r="B12" s="3" t="s">
        <v>46</v>
      </c>
      <c r="C12" s="187" t="s">
        <v>25</v>
      </c>
      <c r="D12" s="187"/>
      <c r="E12" s="188" t="s">
        <v>18</v>
      </c>
      <c r="F12" s="188"/>
      <c r="G12" s="188" t="s">
        <v>19</v>
      </c>
      <c r="H12" s="188"/>
      <c r="I12" s="188" t="s">
        <v>20</v>
      </c>
      <c r="J12" s="188"/>
      <c r="K12" s="188" t="s">
        <v>21</v>
      </c>
      <c r="L12" s="188"/>
      <c r="M12" s="185" t="s">
        <v>44</v>
      </c>
      <c r="N12" s="186"/>
      <c r="O12" s="10"/>
    </row>
    <row r="13" spans="2:16" s="25" customFormat="1" ht="24" customHeight="1" x14ac:dyDescent="0.35">
      <c r="B13" s="39"/>
      <c r="C13" s="52" t="s">
        <v>15</v>
      </c>
      <c r="D13" s="53" t="s">
        <v>16</v>
      </c>
      <c r="E13" s="53" t="s">
        <v>24</v>
      </c>
      <c r="F13" s="53" t="s">
        <v>16</v>
      </c>
      <c r="G13" s="53" t="s">
        <v>24</v>
      </c>
      <c r="H13" s="53" t="s">
        <v>16</v>
      </c>
      <c r="I13" s="52" t="s">
        <v>15</v>
      </c>
      <c r="J13" s="53" t="s">
        <v>16</v>
      </c>
      <c r="K13" s="52" t="s">
        <v>15</v>
      </c>
      <c r="L13" s="53" t="s">
        <v>16</v>
      </c>
      <c r="M13" s="52" t="s">
        <v>15</v>
      </c>
      <c r="N13" s="70"/>
    </row>
    <row r="14" spans="2:16" s="25" customFormat="1" ht="24" customHeight="1" x14ac:dyDescent="0.35">
      <c r="B14" s="52" t="s">
        <v>40</v>
      </c>
      <c r="C14" s="69"/>
      <c r="D14" s="37">
        <f>D24</f>
        <v>0.61368037562343158</v>
      </c>
      <c r="E14" s="37">
        <f t="shared" ref="E14:K14" si="1">E24</f>
        <v>0.38631962437656842</v>
      </c>
      <c r="F14" s="37">
        <f t="shared" si="1"/>
        <v>0.6463976800167035</v>
      </c>
      <c r="G14" s="37">
        <f t="shared" si="1"/>
        <v>0.35360231998329655</v>
      </c>
      <c r="H14" s="37">
        <f t="shared" si="1"/>
        <v>0.63647085395876224</v>
      </c>
      <c r="I14" s="37">
        <f t="shared" si="1"/>
        <v>0.36352914604123782</v>
      </c>
      <c r="J14" s="37">
        <f t="shared" si="1"/>
        <v>0.60852436133329424</v>
      </c>
      <c r="K14" s="37">
        <f t="shared" si="1"/>
        <v>0.39147563866670576</v>
      </c>
      <c r="L14" s="37">
        <f>J14</f>
        <v>0.60852436133329424</v>
      </c>
      <c r="M14" s="37">
        <f>K14</f>
        <v>0.39147563866670576</v>
      </c>
      <c r="N14" s="40"/>
    </row>
    <row r="15" spans="2:16" s="25" customFormat="1" ht="24" customHeight="1" x14ac:dyDescent="0.35">
      <c r="B15" s="53" t="s">
        <v>38</v>
      </c>
      <c r="C15" s="176">
        <f>C10</f>
        <v>330.59948839522792</v>
      </c>
      <c r="D15" s="177"/>
      <c r="E15" s="176">
        <f>D10</f>
        <v>302.35237308366322</v>
      </c>
      <c r="F15" s="177"/>
      <c r="G15" s="176">
        <f>E10</f>
        <v>311.73435611448917</v>
      </c>
      <c r="H15" s="177"/>
      <c r="I15" s="176">
        <f>F10</f>
        <v>321.39779863623977</v>
      </c>
      <c r="J15" s="177"/>
      <c r="K15" s="176">
        <f>G10</f>
        <v>331.2875801005963</v>
      </c>
      <c r="L15" s="177"/>
      <c r="M15" s="176">
        <f>K15*1.03</f>
        <v>341.22620750361421</v>
      </c>
      <c r="N15" s="177"/>
      <c r="P15" s="42"/>
    </row>
    <row r="16" spans="2:16" s="25" customFormat="1" ht="24" customHeight="1" x14ac:dyDescent="0.35">
      <c r="B16" s="53" t="s">
        <v>27</v>
      </c>
      <c r="C16" s="178"/>
      <c r="D16" s="179"/>
      <c r="E16" s="176">
        <f ca="1">C22</f>
        <v>48.471433013496267</v>
      </c>
      <c r="F16" s="177"/>
      <c r="G16" s="176">
        <f ca="1">E22</f>
        <v>-0.79691240779209238</v>
      </c>
      <c r="H16" s="177"/>
      <c r="I16" s="176">
        <f ca="1">G22</f>
        <v>0.98537911326582162</v>
      </c>
      <c r="J16" s="177"/>
      <c r="K16" s="176">
        <f ca="1">I22</f>
        <v>-1.0502758402237191</v>
      </c>
      <c r="L16" s="177"/>
      <c r="M16" s="176">
        <f ca="1">K22</f>
        <v>2.0420905630165294</v>
      </c>
      <c r="N16" s="177"/>
    </row>
    <row r="17" spans="2:16" s="25" customFormat="1" ht="24" customHeight="1" x14ac:dyDescent="0.35">
      <c r="B17" s="53" t="s">
        <v>39</v>
      </c>
      <c r="C17" s="178"/>
      <c r="D17" s="179"/>
      <c r="E17" s="176">
        <f ca="1">E15-E16</f>
        <v>253.88094007016696</v>
      </c>
      <c r="F17" s="177"/>
      <c r="G17" s="176">
        <f ca="1">G15-G16</f>
        <v>312.53126852228127</v>
      </c>
      <c r="H17" s="177"/>
      <c r="I17" s="176">
        <f ca="1">I15-I16</f>
        <v>320.41241952297395</v>
      </c>
      <c r="J17" s="177"/>
      <c r="K17" s="176">
        <f ca="1">K15-K16</f>
        <v>332.33785594082002</v>
      </c>
      <c r="L17" s="177"/>
      <c r="M17" s="176">
        <f ca="1">M15-M16</f>
        <v>339.18411694059768</v>
      </c>
      <c r="N17" s="177"/>
    </row>
    <row r="18" spans="2:16" s="25" customFormat="1" ht="24" customHeight="1" x14ac:dyDescent="0.35">
      <c r="B18" s="60" t="s">
        <v>35</v>
      </c>
      <c r="C18" s="69"/>
      <c r="D18" s="37">
        <f>C15-C20</f>
        <v>30.331984298939119</v>
      </c>
      <c r="E18" s="37">
        <f ca="1">E17*E14</f>
        <v>98.079189404276974</v>
      </c>
      <c r="F18" s="37">
        <f ca="1">E17-E20</f>
        <v>204.27318367938625</v>
      </c>
      <c r="G18" s="37">
        <f ca="1">G17*G14</f>
        <v>110.51178161680127</v>
      </c>
      <c r="H18" s="37">
        <f ca="1">G17-G20</f>
        <v>201.22257449768784</v>
      </c>
      <c r="I18" s="37">
        <f ca="1">I17*I14</f>
        <v>116.47925325019355</v>
      </c>
      <c r="J18" s="37">
        <f ca="1">I17-I20</f>
        <v>204.91854538604619</v>
      </c>
      <c r="K18" s="37">
        <f ca="1">K17*K14</f>
        <v>130.10217440755616</v>
      </c>
      <c r="L18" s="37">
        <f ca="1">K17-K20</f>
        <v>201.18540569304002</v>
      </c>
      <c r="M18" s="37">
        <f ca="1">M17*M14</f>
        <v>132.78231880492308</v>
      </c>
      <c r="N18" s="40"/>
    </row>
    <row r="19" spans="2:16" s="25" customFormat="1" ht="24" customHeight="1" x14ac:dyDescent="0.35">
      <c r="B19" s="61" t="s">
        <v>41</v>
      </c>
      <c r="C19" s="69"/>
      <c r="D19" s="180">
        <f ca="1">D18+E18</f>
        <v>128.41117370321609</v>
      </c>
      <c r="E19" s="181"/>
      <c r="F19" s="182">
        <f ca="1">F18+G18</f>
        <v>314.78496529618752</v>
      </c>
      <c r="G19" s="183"/>
      <c r="H19" s="182">
        <f ca="1">H18+I18</f>
        <v>317.7018277478814</v>
      </c>
      <c r="I19" s="183"/>
      <c r="J19" s="182">
        <f ca="1">J18+K18</f>
        <v>335.02071979360232</v>
      </c>
      <c r="K19" s="183"/>
      <c r="L19" s="182">
        <f ca="1">L18+M18</f>
        <v>333.9677244979631</v>
      </c>
      <c r="M19" s="184"/>
      <c r="N19" s="69"/>
    </row>
    <row r="20" spans="2:16" s="25" customFormat="1" ht="24" customHeight="1" x14ac:dyDescent="0.35">
      <c r="B20" s="53" t="s">
        <v>17</v>
      </c>
      <c r="C20" s="37">
        <v>300.2675040962888</v>
      </c>
      <c r="D20" s="37">
        <f ca="1">D19*D14</f>
        <v>78.803417312435371</v>
      </c>
      <c r="E20" s="37">
        <f ca="1">D19*E14</f>
        <v>49.607756390780722</v>
      </c>
      <c r="F20" s="37">
        <f ca="1">F19*F14</f>
        <v>203.47627127159413</v>
      </c>
      <c r="G20" s="37">
        <f ca="1">F19*G14</f>
        <v>111.30869402459341</v>
      </c>
      <c r="H20" s="37">
        <f ca="1">H19*H14</f>
        <v>202.20795361095367</v>
      </c>
      <c r="I20" s="37">
        <f ca="1">H19*I14</f>
        <v>115.49387413692776</v>
      </c>
      <c r="J20" s="37">
        <f ca="1">J19*J14</f>
        <v>203.86826954582239</v>
      </c>
      <c r="K20" s="37">
        <f ca="1">J19*K14</f>
        <v>131.15245024777994</v>
      </c>
      <c r="L20" s="37">
        <f ca="1">L19*L14</f>
        <v>203.22749625605655</v>
      </c>
      <c r="M20" s="178"/>
      <c r="N20" s="179"/>
    </row>
    <row r="21" spans="2:16" s="25" customFormat="1" ht="24" customHeight="1" x14ac:dyDescent="0.35">
      <c r="B21" s="53" t="s">
        <v>36</v>
      </c>
      <c r="C21" s="176">
        <f ca="1">C20+D20</f>
        <v>379.07092140872419</v>
      </c>
      <c r="D21" s="177"/>
      <c r="E21" s="176">
        <f ca="1">E20+F20</f>
        <v>253.08402766237487</v>
      </c>
      <c r="F21" s="177"/>
      <c r="G21" s="176">
        <f ca="1">G20+H20</f>
        <v>313.51664763554709</v>
      </c>
      <c r="H21" s="177"/>
      <c r="I21" s="176">
        <f ca="1">I20+J20</f>
        <v>319.36214368275012</v>
      </c>
      <c r="J21" s="177"/>
      <c r="K21" s="176">
        <f ca="1">K20+L20</f>
        <v>334.37994650383649</v>
      </c>
      <c r="L21" s="177"/>
      <c r="M21" s="178"/>
      <c r="N21" s="179"/>
      <c r="P21" s="42"/>
    </row>
    <row r="22" spans="2:16" s="25" customFormat="1" ht="24" customHeight="1" x14ac:dyDescent="0.35">
      <c r="B22" s="53" t="s">
        <v>37</v>
      </c>
      <c r="C22" s="176">
        <f ca="1">C21-C15</f>
        <v>48.471433013496267</v>
      </c>
      <c r="D22" s="177"/>
      <c r="E22" s="176">
        <f ca="1">E21-E17</f>
        <v>-0.79691240779209238</v>
      </c>
      <c r="F22" s="177"/>
      <c r="G22" s="176">
        <f ca="1">G21-G17</f>
        <v>0.98537911326582162</v>
      </c>
      <c r="H22" s="177"/>
      <c r="I22" s="176">
        <f ca="1">I21-I17</f>
        <v>-1.0502758402238328</v>
      </c>
      <c r="J22" s="177"/>
      <c r="K22" s="176">
        <f ca="1">K21-K17</f>
        <v>2.0420905630164725</v>
      </c>
      <c r="L22" s="177"/>
      <c r="M22" s="178"/>
      <c r="N22" s="179"/>
      <c r="P22" s="42"/>
    </row>
    <row r="24" spans="2:16" s="25" customFormat="1" ht="24" customHeight="1" x14ac:dyDescent="0.35">
      <c r="B24" s="76" t="s">
        <v>45</v>
      </c>
      <c r="C24" s="2" t="s">
        <v>42</v>
      </c>
      <c r="D24" s="41">
        <v>0.61368037562343158</v>
      </c>
      <c r="E24" s="41">
        <v>0.38631962437656842</v>
      </c>
      <c r="F24" s="41">
        <v>0.6463976800167035</v>
      </c>
      <c r="G24" s="41">
        <v>0.35360231998329655</v>
      </c>
      <c r="H24" s="41">
        <v>0.63647085395876224</v>
      </c>
      <c r="I24" s="41">
        <v>0.36352914604123782</v>
      </c>
      <c r="J24" s="41">
        <v>0.60852436133329424</v>
      </c>
      <c r="K24" s="41">
        <v>0.39147563866670576</v>
      </c>
    </row>
    <row r="25" spans="2:16" ht="24" customHeight="1" x14ac:dyDescent="0.35">
      <c r="E25" t="s">
        <v>2</v>
      </c>
    </row>
    <row r="26" spans="2:16" ht="24" customHeight="1" x14ac:dyDescent="0.35">
      <c r="B26" s="167" t="s">
        <v>60</v>
      </c>
      <c r="C26" s="168"/>
      <c r="D26" s="168"/>
      <c r="E26" s="168"/>
      <c r="F26" s="168"/>
      <c r="G26" s="168"/>
      <c r="H26" s="168"/>
      <c r="I26" s="168"/>
      <c r="J26" s="168"/>
      <c r="K26" s="168"/>
      <c r="L26" s="168"/>
      <c r="M26" s="168"/>
      <c r="N26" s="169"/>
    </row>
    <row r="27" spans="2:16" ht="24" customHeight="1" x14ac:dyDescent="0.35">
      <c r="B27" s="170"/>
      <c r="C27" s="171"/>
      <c r="D27" s="171"/>
      <c r="E27" s="171"/>
      <c r="F27" s="171"/>
      <c r="G27" s="171"/>
      <c r="H27" s="171"/>
      <c r="I27" s="171"/>
      <c r="J27" s="171"/>
      <c r="K27" s="171"/>
      <c r="L27" s="171"/>
      <c r="M27" s="171"/>
      <c r="N27" s="172"/>
    </row>
    <row r="28" spans="2:16" ht="24" customHeight="1" x14ac:dyDescent="0.35">
      <c r="B28" s="170"/>
      <c r="C28" s="171"/>
      <c r="D28" s="171"/>
      <c r="E28" s="171"/>
      <c r="F28" s="171"/>
      <c r="G28" s="171"/>
      <c r="H28" s="171"/>
      <c r="I28" s="171"/>
      <c r="J28" s="171"/>
      <c r="K28" s="171"/>
      <c r="L28" s="171"/>
      <c r="M28" s="171"/>
      <c r="N28" s="172"/>
    </row>
    <row r="29" spans="2:16" ht="24" customHeight="1" x14ac:dyDescent="0.35">
      <c r="B29" s="170"/>
      <c r="C29" s="171"/>
      <c r="D29" s="171"/>
      <c r="E29" s="171"/>
      <c r="F29" s="171"/>
      <c r="G29" s="171"/>
      <c r="H29" s="171"/>
      <c r="I29" s="171"/>
      <c r="J29" s="171"/>
      <c r="K29" s="171"/>
      <c r="L29" s="171"/>
      <c r="M29" s="171"/>
      <c r="N29" s="172"/>
    </row>
    <row r="30" spans="2:16" ht="24" customHeight="1" x14ac:dyDescent="0.35">
      <c r="B30" s="170"/>
      <c r="C30" s="171"/>
      <c r="D30" s="171"/>
      <c r="E30" s="171"/>
      <c r="F30" s="171"/>
      <c r="G30" s="171"/>
      <c r="H30" s="171"/>
      <c r="I30" s="171"/>
      <c r="J30" s="171"/>
      <c r="K30" s="171"/>
      <c r="L30" s="171"/>
      <c r="M30" s="171"/>
      <c r="N30" s="172"/>
    </row>
    <row r="31" spans="2:16" ht="24" customHeight="1" x14ac:dyDescent="0.35">
      <c r="B31" s="173"/>
      <c r="C31" s="174"/>
      <c r="D31" s="174"/>
      <c r="E31" s="174"/>
      <c r="F31" s="174"/>
      <c r="G31" s="174"/>
      <c r="H31" s="174"/>
      <c r="I31" s="174"/>
      <c r="J31" s="174"/>
      <c r="K31" s="174"/>
      <c r="L31" s="174"/>
      <c r="M31" s="174"/>
      <c r="N31" s="175"/>
    </row>
  </sheetData>
  <mergeCells count="43">
    <mergeCell ref="M12:N12"/>
    <mergeCell ref="C12:D12"/>
    <mergeCell ref="E12:F12"/>
    <mergeCell ref="G12:H12"/>
    <mergeCell ref="I12:J12"/>
    <mergeCell ref="K12:L12"/>
    <mergeCell ref="M20:N20"/>
    <mergeCell ref="C15:D15"/>
    <mergeCell ref="E15:F15"/>
    <mergeCell ref="G15:H15"/>
    <mergeCell ref="I15:J15"/>
    <mergeCell ref="K15:L15"/>
    <mergeCell ref="M15:N15"/>
    <mergeCell ref="D19:E19"/>
    <mergeCell ref="F19:G19"/>
    <mergeCell ref="H19:I19"/>
    <mergeCell ref="J19:K19"/>
    <mergeCell ref="L19:M19"/>
    <mergeCell ref="M17:N17"/>
    <mergeCell ref="C16:D16"/>
    <mergeCell ref="E16:F16"/>
    <mergeCell ref="G16:H16"/>
    <mergeCell ref="C22:D22"/>
    <mergeCell ref="E22:F22"/>
    <mergeCell ref="G22:H22"/>
    <mergeCell ref="I22:J22"/>
    <mergeCell ref="K22:L22"/>
    <mergeCell ref="B26:N31"/>
    <mergeCell ref="I16:J16"/>
    <mergeCell ref="K16:L16"/>
    <mergeCell ref="M16:N16"/>
    <mergeCell ref="C17:D17"/>
    <mergeCell ref="E17:F17"/>
    <mergeCell ref="G17:H17"/>
    <mergeCell ref="I17:J17"/>
    <mergeCell ref="K17:L17"/>
    <mergeCell ref="M22:N22"/>
    <mergeCell ref="C21:D21"/>
    <mergeCell ref="E21:F21"/>
    <mergeCell ref="G21:H21"/>
    <mergeCell ref="I21:J21"/>
    <mergeCell ref="K21:L21"/>
    <mergeCell ref="M21:N21"/>
  </mergeCells>
  <phoneticPr fontId="11" type="noConversion"/>
  <pageMargins left="0.7" right="0.7" top="0.75" bottom="0.75" header="0.3" footer="0.3"/>
  <pageSetup orientation="portrait" r:id="rId1"/>
  <ignoredErrors>
    <ignoredError sqref="E20:L20 F18:L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901058D149C14987EE7CC6CABD9357" ma:contentTypeVersion="10" ma:contentTypeDescription="Create a new document." ma:contentTypeScope="" ma:versionID="815a6f34eaea5f04cb36348ebecfb0b9">
  <xsd:schema xmlns:xsd="http://www.w3.org/2001/XMLSchema" xmlns:xs="http://www.w3.org/2001/XMLSchema" xmlns:p="http://schemas.microsoft.com/office/2006/metadata/properties" xmlns:ns2="2da05d4c-d30b-4835-9c25-258ad1854f35" targetNamespace="http://schemas.microsoft.com/office/2006/metadata/properties" ma:root="true" ma:fieldsID="3fb1fed4290e4de127fd4c833ea0b88e" ns2:_="">
    <xsd:import namespace="2da05d4c-d30b-4835-9c25-258ad1854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12148-2497-40DC-97BA-3935E3FFB252}">
  <ds:schemaRefs>
    <ds:schemaRef ds:uri="http://schemas.microsoft.com/sharepoint/v3/contenttype/forms"/>
  </ds:schemaRefs>
</ds:datastoreItem>
</file>

<file path=customXml/itemProps2.xml><?xml version="1.0" encoding="utf-8"?>
<ds:datastoreItem xmlns:ds="http://schemas.openxmlformats.org/officeDocument/2006/customXml" ds:itemID="{CC0CBBD4-573A-4039-A6AE-27E9D6D64DB6}">
  <ds:schemaRefs>
    <ds:schemaRef ds:uri="http://purl.org/dc/elements/1.1/"/>
    <ds:schemaRef ds:uri="http://schemas.microsoft.com/office/2006/metadata/properties"/>
    <ds:schemaRef ds:uri="2da05d4c-d30b-4835-9c25-258ad1854f3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88FBC7C-39C8-45B9-ABB0-1AF1145F1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Sheet</vt:lpstr>
      <vt:lpstr>GNonTx Charges</vt:lpstr>
      <vt:lpstr>Revenue Calculations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David Bayliss (National Gas)</cp:lastModifiedBy>
  <cp:revision/>
  <dcterms:created xsi:type="dcterms:W3CDTF">2020-05-26T14:48:24Z</dcterms:created>
  <dcterms:modified xsi:type="dcterms:W3CDTF">2024-08-16T07:30:41Z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0x01010084901058D149C14987EE7CC6CABD9357</vt:lpwstr>
  </property>
  <property fmtid="{D5CDD505-2E9C-101B-9397-08002B2CF9AE}" pid="3" name="MSIP_Label_6b4219f1-4f00-48e0-b310-032f85269d6d_Enabled">
    <vt:lpwstr>true</vt:lpwstr>
  </property>
  <property fmtid="{D5CDD505-2E9C-101B-9397-08002B2CF9AE}" pid="4" name="MSIP_Label_6b4219f1-4f00-48e0-b310-032f85269d6d_SetDate">
    <vt:lpwstr>2024-08-14T10:58:48Z</vt:lpwstr>
  </property>
  <property fmtid="{D5CDD505-2E9C-101B-9397-08002B2CF9AE}" pid="5" name="MSIP_Label_6b4219f1-4f00-48e0-b310-032f85269d6d_Method">
    <vt:lpwstr>Standard</vt:lpwstr>
  </property>
  <property fmtid="{D5CDD505-2E9C-101B-9397-08002B2CF9AE}" pid="6" name="MSIP_Label_6b4219f1-4f00-48e0-b310-032f85269d6d_Name">
    <vt:lpwstr>Official</vt:lpwstr>
  </property>
  <property fmtid="{D5CDD505-2E9C-101B-9397-08002B2CF9AE}" pid="7" name="MSIP_Label_6b4219f1-4f00-48e0-b310-032f85269d6d_SiteId">
    <vt:lpwstr>b5d83618-97ea-48ec-b0be-8d4a7d678322</vt:lpwstr>
  </property>
  <property fmtid="{D5CDD505-2E9C-101B-9397-08002B2CF9AE}" pid="8" name="MSIP_Label_6b4219f1-4f00-48e0-b310-032f85269d6d_ActionId">
    <vt:lpwstr>27244d47-10b7-471f-9ef3-4c44997af7f9</vt:lpwstr>
  </property>
  <property fmtid="{D5CDD505-2E9C-101B-9397-08002B2CF9AE}" pid="9" name="MSIP_Label_6b4219f1-4f00-48e0-b310-032f85269d6d_ContentBits">
    <vt:lpwstr>0</vt:lpwstr>
  </property>
</Properties>
</file>